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12 29\"/>
    </mc:Choice>
  </mc:AlternateContent>
  <xr:revisionPtr revIDLastSave="0" documentId="13_ncr:1_{55BF8802-44FB-4FC2-BC80-33D51B296673}" xr6:coauthVersionLast="47" xr6:coauthVersionMax="47" xr10:uidLastSave="{00000000-0000-0000-0000-000000000000}"/>
  <bookViews>
    <workbookView xWindow="-110" yWindow="-110" windowWidth="19420" windowHeight="11500" tabRatio="647"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d Receivables"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Sheet2" sheetId="65" state="hidden" r:id="rId18"/>
    <sheet name="15 - Priority of Payments" sheetId="15" r:id="rId19"/>
    <sheet name="16 - Simplified Balance Sheet" sheetId="16" r:id="rId20"/>
    <sheet name="17 - Events" sheetId="51" r:id="rId21"/>
    <sheet name="Instructions" sheetId="63" state="hidden" r:id="rId22"/>
    <sheet name="Historical DATA" sheetId="64" state="hidden" r:id="rId23"/>
    <sheet name="Cover Page" sheetId="17" r:id="rId24"/>
    <sheet name="Contact Information" sheetId="18" r:id="rId25"/>
    <sheet name="Key Figures" sheetId="19" r:id="rId26"/>
    <sheet name="Triggers" sheetId="20" r:id="rId27"/>
    <sheet name="Ratings" sheetId="21" r:id="rId28"/>
    <sheet name="Notes Information I" sheetId="22" r:id="rId29"/>
    <sheet name="Notes Information II" sheetId="23" r:id="rId30"/>
    <sheet name="Notes Follow up" sheetId="24" r:id="rId31"/>
    <sheet name="Asset Follow up" sheetId="25" r:id="rId32"/>
    <sheet name="Collections" sheetId="26" r:id="rId33"/>
    <sheet name="Reserves" sheetId="28" r:id="rId34"/>
    <sheet name="Issuer Expenses" sheetId="27" r:id="rId35"/>
    <sheet name="Priority of Payments" sheetId="29" r:id="rId36"/>
    <sheet name="Cashflow Synthesis" sheetId="30" r:id="rId37"/>
    <sheet name="Balance Sheet" sheetId="31" r:id="rId38"/>
    <sheet name="Stratification Tables" sheetId="32" r:id="rId39"/>
    <sheet name="Delinquencies Analysis" sheetId="33" r:id="rId40"/>
    <sheet name="Default &amp; Recovery Analysis" sheetId="34" r:id="rId41"/>
    <sheet name="Prepayment Analysis" sheetId="35" r:id="rId42"/>
    <sheet name="AMORT. PROFILE 0% CPR" sheetId="36" r:id="rId43"/>
    <sheet name="AMORT. PROFILE 8% CPR (SG)" sheetId="44" r:id="rId44"/>
    <sheet name="Business Day Paris" sheetId="43" state="hidden" r:id="rId45"/>
    <sheet name="Output" sheetId="50" state="hidden" r:id="rId46"/>
    <sheet name="INPUT_DATA" sheetId="39" state="hidden" r:id="rId47"/>
    <sheet name="Calendar" sheetId="40" r:id="rId48"/>
    <sheet name="Annex 12" sheetId="54" state="hidden" r:id="rId49"/>
    <sheet name="Sheet1" sheetId="62" state="hidden" r:id="rId50"/>
    <sheet name="Annex 14" sheetId="53" state="hidden" r:id="rId51"/>
    <sheet name="2_Securitisation" sheetId="55" state="hidden" r:id="rId52"/>
    <sheet name="2_Cashflow" sheetId="56" state="hidden" r:id="rId53"/>
    <sheet name="12_Counterparty" sheetId="57" state="hidden" r:id="rId54"/>
    <sheet name="12_Securitisation" sheetId="58" state="hidden" r:id="rId55"/>
    <sheet name="12_Account" sheetId="59" state="hidden" r:id="rId56"/>
    <sheet name="12_Bond" sheetId="60" state="hidden" r:id="rId57"/>
    <sheet name="2_TestsEventsTriggers" sheetId="61" state="hidden"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8" hidden="1">#REF!</definedName>
    <definedName name="_Key1" localSheetId="20" hidden="1">#REF!</definedName>
    <definedName name="_Key1" localSheetId="24" hidden="1">#REF!</definedName>
    <definedName name="_Key1" localSheetId="21"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8" hidden="1">#REF!</definedName>
    <definedName name="_Key2" localSheetId="20" hidden="1">#REF!</definedName>
    <definedName name="_Key2" localSheetId="24" hidden="1">#REF!</definedName>
    <definedName name="_Key2" localSheetId="21"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8" hidden="1">#REF!</definedName>
    <definedName name="_Sort" localSheetId="20" hidden="1">#REF!</definedName>
    <definedName name="_Sort" localSheetId="24" hidden="1">#REF!</definedName>
    <definedName name="_Sort" localSheetId="21"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4"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2">'AMORT. PROFILE 0% CPR'!Adressenübersicht</definedName>
    <definedName name="Adressenübersicht" localSheetId="43">'AMORT.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2">'AMORT. PROFILE 0% CPR'!Auswahl_Anschreiben</definedName>
    <definedName name="Auswahl_Anschreiben" localSheetId="43">'AMORT.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2">'AMORT. PROFILE 0% CPR'!Banken</definedName>
    <definedName name="Banken" localSheetId="43">'AMORT. PROFILE 8% CPR (SG)'!Banken</definedName>
    <definedName name="Banken">#N/A</definedName>
    <definedName name="Bankverbindungen" localSheetId="42">'AMORT. PROFILE 0% CPR'!Bankverbindungen</definedName>
    <definedName name="Bankverbindungen" localSheetId="43">'AMORT.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43"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1"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2">'AMORT. PROFILE 0% CPR'!bbbb</definedName>
    <definedName name="bbbb" localSheetId="43">'AMORT.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21"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2">'AMORT. PROFILE 0% CPR'!Darlehn</definedName>
    <definedName name="Darlehn" localSheetId="43">'AMORT.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2">'AMORT. PROFILE 0% CPR'!Debi_Kredi_Übersicht</definedName>
    <definedName name="Debi_Kredi_Übersicht" localSheetId="43">'AMORT.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2">'AMORT. PROFILE 0% CPR'!dRAFT</definedName>
    <definedName name="dRAFT" localSheetId="43">'AMORT.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2">'AMORT. PROFILE 0% CPR'!Druckübersicht</definedName>
    <definedName name="Druckübersicht" localSheetId="43">'AMORT.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8" hidden="1">{#N/A,#N/A,FALSE,"fnma22pi";#N/A,#N/A,FALSE,"1888144"}</definedName>
    <definedName name="erthrt" localSheetId="20" hidden="1">{#N/A,#N/A,FALSE,"fnma22pi";#N/A,#N/A,FALSE,"1888144"}</definedName>
    <definedName name="erthrt" localSheetId="42" hidden="1">{#N/A,#N/A,FALSE,"fnma22pi";#N/A,#N/A,FALSE,"1888144"}</definedName>
    <definedName name="erthrt" localSheetId="43" hidden="1">{#N/A,#N/A,FALSE,"fnma22pi";#N/A,#N/A,FALSE,"1888144"}</definedName>
    <definedName name="erthrt" localSheetId="24" hidden="1">{#N/A,#N/A,FALSE,"fnma22pi";#N/A,#N/A,FALSE,"1888144"}</definedName>
    <definedName name="erthrt" localSheetId="21"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8" hidden="1">#REF!</definedName>
    <definedName name="erthx" localSheetId="20" hidden="1">#REF!</definedName>
    <definedName name="erthx" localSheetId="21"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3"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43"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1"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43"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1"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8" hidden="1">#REF!</definedName>
    <definedName name="fghdfhgd" localSheetId="20" hidden="1">#REF!</definedName>
    <definedName name="fghdfhgd" localSheetId="21"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8" hidden="1">{#N/A,#N/A,FALSE,"fnma22pi";#N/A,#N/A,FALSE,"1888144"}</definedName>
    <definedName name="ghjtj" localSheetId="20" hidden="1">{#N/A,#N/A,FALSE,"fnma22pi";#N/A,#N/A,FALSE,"1888144"}</definedName>
    <definedName name="ghjtj" localSheetId="42" hidden="1">{#N/A,#N/A,FALSE,"fnma22pi";#N/A,#N/A,FALSE,"1888144"}</definedName>
    <definedName name="ghjtj" localSheetId="43" hidden="1">{#N/A,#N/A,FALSE,"fnma22pi";#N/A,#N/A,FALSE,"1888144"}</definedName>
    <definedName name="ghjtj" localSheetId="24" hidden="1">{#N/A,#N/A,FALSE,"fnma22pi";#N/A,#N/A,FALSE,"1888144"}</definedName>
    <definedName name="ghjtj" localSheetId="21"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8" hidden="1">{"'Description'!$A$1:$G$45"}</definedName>
    <definedName name="HTML_Control" localSheetId="20" hidden="1">{"'Description'!$A$1:$G$45"}</definedName>
    <definedName name="HTML_Control" localSheetId="21"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2">'AMORT. PROFILE 0% CPR'!Info</definedName>
    <definedName name="Info" localSheetId="43">'AMORT.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3"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8" hidden="1">#REF!</definedName>
    <definedName name="khyu" localSheetId="20" hidden="1">#REF!</definedName>
    <definedName name="khyu" localSheetId="21"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2">'AMORT. PROFILE 0% CPR'!Kontoauszug</definedName>
    <definedName name="Kontoauszug" localSheetId="43">'AMORT. PROFILE 8% CPR (SG)'!Kontoauszug</definedName>
    <definedName name="Kontoauszug">#N/A</definedName>
    <definedName name="Kontokorrentumbuchung21" localSheetId="42">'AMORT. PROFILE 0% CPR'!Kontokorrentumbuchung21</definedName>
    <definedName name="Kontokorrentumbuchung21" localSheetId="43">'AMORT. PROFILE 8% CPR (SG)'!Kontokorrentumbuchung21</definedName>
    <definedName name="Kontokorrentumbuchung21">#N/A</definedName>
    <definedName name="Kontokorrentumbuchung39" localSheetId="42">'AMORT. PROFILE 0% CPR'!Kontokorrentumbuchung39</definedName>
    <definedName name="Kontokorrentumbuchung39" localSheetId="43">'AMORT.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2">'AMORT. PROFILE 0% CPR'!LEB_Meldungen</definedName>
    <definedName name="LEB_Meldungen" localSheetId="43">'AMORT.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8" hidden="1">{#N/A,#N/A,FALSE,"fnma22pi";#N/A,#N/A,FALSE,"1888144"}</definedName>
    <definedName name="M" localSheetId="20" hidden="1">{#N/A,#N/A,FALSE,"fnma22pi";#N/A,#N/A,FALSE,"1888144"}</definedName>
    <definedName name="M" localSheetId="42" hidden="1">{#N/A,#N/A,FALSE,"fnma22pi";#N/A,#N/A,FALSE,"1888144"}</definedName>
    <definedName name="M" localSheetId="43" hidden="1">{#N/A,#N/A,FALSE,"fnma22pi";#N/A,#N/A,FALSE,"1888144"}</definedName>
    <definedName name="M" localSheetId="24" hidden="1">{#N/A,#N/A,FALSE,"fnma22pi";#N/A,#N/A,FALSE,"1888144"}</definedName>
    <definedName name="M" localSheetId="21"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2">'AMORT. PROFILE 0% CPR'!n</definedName>
    <definedName name="n" localSheetId="43">'AMORT.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2">'AMORT. PROFILE 0% CPR'!nn</definedName>
    <definedName name="nn" localSheetId="43">'AMORT.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2">'AMORT. PROFILE 0% CPR'!Overview</definedName>
    <definedName name="Overview" localSheetId="43">'AMORT.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Cover'!$A$1:$I$71</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Fees'!$A$1:$K$62</definedName>
    <definedName name="_xlnm.Print_Area" localSheetId="18">'15 - Priority of Payments'!$A$1:$N$57</definedName>
    <definedName name="_xlnm.Print_Area" localSheetId="19">'16 - Simplified Balance Sheet'!$A$1:$K$29</definedName>
    <definedName name="_xlnm.Print_Area" localSheetId="31">'Asset Follow up'!$A$1:$G$20</definedName>
    <definedName name="_xlnm.Print_Area" localSheetId="37">'Balance Sheet'!$A$1:$N$29</definedName>
    <definedName name="_xlnm.Print_Area" localSheetId="32">Collections!$A$1:$J$30</definedName>
    <definedName name="_xlnm.Print_Area" localSheetId="24">'Contact Information'!$A$1:$F$101</definedName>
    <definedName name="_xlnm.Print_Area" localSheetId="23">'Cover Page'!$A$1:$G$39</definedName>
    <definedName name="_xlnm.Print_Area" localSheetId="40">'Default &amp; Recovery Analysis'!$A$1:$M$45</definedName>
    <definedName name="_xlnm.Print_Area" localSheetId="39">'Delinquencies Analysis'!$A$1:$S$21</definedName>
    <definedName name="_xlnm.Print_Area" localSheetId="21">Instructions!$A$1:$Z$2</definedName>
    <definedName name="_xlnm.Print_Area" localSheetId="34">'Issuer Expenses'!$A$1:$N$31</definedName>
    <definedName name="_xlnm.Print_Area" localSheetId="30">'Notes Follow up'!$A$1:$AO$37</definedName>
    <definedName name="_xlnm.Print_Area" localSheetId="28">'Notes Information I'!$A$1:$I$37</definedName>
    <definedName name="_xlnm.Print_Area" localSheetId="29">'Notes Information II'!$A$1:$K$43</definedName>
    <definedName name="_xlnm.Print_Area" localSheetId="41">'Prepayment Analysis'!$A$1:$J$38</definedName>
    <definedName name="_xlnm.Print_Area" localSheetId="35">'Priority of Payments'!$A$1:$M$109</definedName>
    <definedName name="_xlnm.Print_Area" localSheetId="27">Ratings!$A$1:$P$23</definedName>
    <definedName name="_xlnm.Print_Area" localSheetId="33">Reserves!$A$1:$J$26</definedName>
    <definedName name="_xlnm.Print_Area" localSheetId="38">'Stratification Tables'!$A$1:$N$391</definedName>
    <definedName name="_xlnm.Print_Area" localSheetId="26">Triggers!$A$1:$J$28</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43"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1"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3"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2">'AMORT. PROFILE 0% CPR'!sd</definedName>
    <definedName name="sd" localSheetId="43">'AMORT.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8" hidden="1">#REF!</definedName>
    <definedName name="sdff" localSheetId="20" hidden="1">#REF!</definedName>
    <definedName name="sdff" localSheetId="42" hidden="1">#REF!</definedName>
    <definedName name="sdff" localSheetId="43" hidden="1">#REF!</definedName>
    <definedName name="sdff" localSheetId="24" hidden="1">#REF!</definedName>
    <definedName name="sdff" localSheetId="21"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8" hidden="1">#REF!</definedName>
    <definedName name="sdfsdf" localSheetId="20" hidden="1">#REF!</definedName>
    <definedName name="sdfsdf" localSheetId="24" hidden="1">#REF!</definedName>
    <definedName name="sdfsdf" localSheetId="21"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21">#REF!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8" hidden="1">#REF!</definedName>
    <definedName name="sfgh" localSheetId="20" hidden="1">#REF!</definedName>
    <definedName name="sfgh" localSheetId="24" hidden="1">#REF!</definedName>
    <definedName name="sfgh" localSheetId="21"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8" hidden="1">{"'Description'!$A$1:$G$45"}</definedName>
    <definedName name="ssqf" localSheetId="20" hidden="1">{"'Description'!$A$1:$G$45"}</definedName>
    <definedName name="ssqf" localSheetId="42" hidden="1">{"'Description'!$A$1:$G$45"}</definedName>
    <definedName name="ssqf" localSheetId="43" hidden="1">{"'Description'!$A$1:$G$45"}</definedName>
    <definedName name="ssqf" localSheetId="24" hidden="1">{"'Description'!$A$1:$G$45"}</definedName>
    <definedName name="ssqf" localSheetId="21"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2">'AMORT. PROFILE 0% CPR'!test</definedName>
    <definedName name="test" localSheetId="43">'AMORT. PROFILE 8% CPR (SG)'!test</definedName>
    <definedName name="test">#N/A</definedName>
    <definedName name="test2" localSheetId="42">'AMORT. PROFILE 0% CPR'!test2</definedName>
    <definedName name="test2" localSheetId="43">'AMORT.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2">'AMORT. PROFILE 0% CPR'!Transfer</definedName>
    <definedName name="Transfer" localSheetId="43">'AMORT.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43"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1"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8" hidden="1">{#N/A,#N/A,FALSE,"40645444";#N/A,#N/A,FALSE,"CITIBANK INTEREST"}</definedName>
    <definedName name="tyujyf" localSheetId="20" hidden="1">{#N/A,#N/A,FALSE,"40645444";#N/A,#N/A,FALSE,"CITIBANK INTEREST"}</definedName>
    <definedName name="tyujyf" localSheetId="42" hidden="1">{#N/A,#N/A,FALSE,"40645444";#N/A,#N/A,FALSE,"CITIBANK INTEREST"}</definedName>
    <definedName name="tyujyf" localSheetId="43" hidden="1">{#N/A,#N/A,FALSE,"40645444";#N/A,#N/A,FALSE,"CITIBANK INTEREST"}</definedName>
    <definedName name="tyujyf" localSheetId="24" hidden="1">{#N/A,#N/A,FALSE,"40645444";#N/A,#N/A,FALSE,"CITIBANK INTEREST"}</definedName>
    <definedName name="tyujyf" localSheetId="21"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2">'AMORT. PROFILE 0% CPR'!Unterschriften</definedName>
    <definedName name="Unterschriften" localSheetId="43">'AMORT.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2">'AMORT. PROFILE 0% CPR'!Vergleich</definedName>
    <definedName name="Vergleich" localSheetId="43">'AMORT. PROFILE 8% CPR (SG)'!Vergleich</definedName>
    <definedName name="Vergleich">#N/A</definedName>
    <definedName name="Vergleich1" localSheetId="42">'AMORT. PROFILE 0% CPR'!Vergleich1</definedName>
    <definedName name="Vergleich1" localSheetId="43">'AMORT.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2">'AMORT. PROFILE 0% CPR'!WaterfallII</definedName>
    <definedName name="WaterfallII" localSheetId="43">'AMORT.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8" hidden="1">{#N/A,#N/A,FALSE,"40645444";#N/A,#N/A,FALSE,"CITIBANK INTEREST"}</definedName>
    <definedName name="wrn.40645444." localSheetId="20" hidden="1">{#N/A,#N/A,FALSE,"40645444";#N/A,#N/A,FALSE,"CITIBANK INTEREST"}</definedName>
    <definedName name="wrn.40645444." localSheetId="42" hidden="1">{#N/A,#N/A,FALSE,"40645444";#N/A,#N/A,FALSE,"CITIBANK INTEREST"}</definedName>
    <definedName name="wrn.40645444." localSheetId="43" hidden="1">{#N/A,#N/A,FALSE,"40645444";#N/A,#N/A,FALSE,"CITIBANK INTEREST"}</definedName>
    <definedName name="wrn.40645444." localSheetId="24" hidden="1">{#N/A,#N/A,FALSE,"40645444";#N/A,#N/A,FALSE,"CITIBANK INTEREST"}</definedName>
    <definedName name="wrn.40645444." localSheetId="21"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43"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1"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8" hidden="1">{#N/A,#N/A,FALSE,"fnma22pi";#N/A,#N/A,FALSE,"1888144"}</definedName>
    <definedName name="wrn.FNMA22PI." localSheetId="20" hidden="1">{#N/A,#N/A,FALSE,"fnma22pi";#N/A,#N/A,FALSE,"1888144"}</definedName>
    <definedName name="wrn.FNMA22PI." localSheetId="42" hidden="1">{#N/A,#N/A,FALSE,"fnma22pi";#N/A,#N/A,FALSE,"1888144"}</definedName>
    <definedName name="wrn.FNMA22PI." localSheetId="43" hidden="1">{#N/A,#N/A,FALSE,"fnma22pi";#N/A,#N/A,FALSE,"1888144"}</definedName>
    <definedName name="wrn.FNMA22PI." localSheetId="24" hidden="1">{#N/A,#N/A,FALSE,"fnma22pi";#N/A,#N/A,FALSE,"1888144"}</definedName>
    <definedName name="wrn.FNMA22PI." localSheetId="21"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3"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1"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43"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1"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2">'AMORT. PROFILE 0% CPR'!x</definedName>
    <definedName name="x" localSheetId="43">'AMORT.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2">'AMORT. PROFILE 0% CPR'!xxx</definedName>
    <definedName name="xxx" localSheetId="43">'AMORT.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2">'AMORT. PROFILE 0% CPR'!xxxxx</definedName>
    <definedName name="xxxxx" localSheetId="43">'AMORT.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8" hidden="1">#REF!</definedName>
    <definedName name="yukyu" localSheetId="20" hidden="1">#REF!</definedName>
    <definedName name="yukyu" localSheetId="42" hidden="1">#REF!</definedName>
    <definedName name="yukyu" localSheetId="43" hidden="1">#REF!</definedName>
    <definedName name="yukyu" localSheetId="24" hidden="1">#REF!</definedName>
    <definedName name="yukyu" localSheetId="21"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8" hidden="1">#REF!</definedName>
    <definedName name="zez" localSheetId="20" hidden="1">#REF!</definedName>
    <definedName name="zez" localSheetId="24" hidden="1">#REF!</definedName>
    <definedName name="zez" localSheetId="21"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22" l="1"/>
  <c r="E14" i="19" l="1"/>
  <c r="D14" i="19"/>
  <c r="I29" i="23"/>
  <c r="I30" i="23"/>
  <c r="E23" i="30"/>
  <c r="E15" i="30"/>
  <c r="J16" i="27"/>
  <c r="Y13" i="24"/>
  <c r="Y12" i="24"/>
  <c r="X13" i="24"/>
  <c r="X12" i="24"/>
  <c r="W13" i="24"/>
  <c r="W12" i="24"/>
  <c r="U13" i="24"/>
  <c r="U12" i="24"/>
  <c r="T13" i="24"/>
  <c r="S13" i="24"/>
  <c r="S12" i="24"/>
  <c r="T12" i="24"/>
  <c r="Q13" i="24"/>
  <c r="Q12" i="24"/>
  <c r="O13" i="24"/>
  <c r="O12" i="24"/>
  <c r="E4" i="63" l="1"/>
  <c r="G28" i="14"/>
  <c r="J28" i="14" s="1"/>
  <c r="G58" i="14" l="1"/>
  <c r="AO13" i="42" l="1"/>
  <c r="W4" i="60"/>
  <c r="Y4" i="60"/>
  <c r="J48" i="53"/>
  <c r="J41" i="53"/>
  <c r="J37" i="53"/>
  <c r="X17" i="63" l="1"/>
  <c r="W17" i="63"/>
  <c r="U17" i="63"/>
  <c r="V17" i="63" s="1"/>
  <c r="O17" i="63"/>
  <c r="I17" i="63"/>
  <c r="G17" i="63"/>
  <c r="H17" i="63" s="1"/>
  <c r="X16" i="63"/>
  <c r="W16" i="63"/>
  <c r="V16" i="63"/>
  <c r="U16" i="63"/>
  <c r="O16" i="63"/>
  <c r="I16" i="63"/>
  <c r="G16" i="63"/>
  <c r="H16" i="63" s="1"/>
  <c r="A11" i="36"/>
  <c r="J30" i="14"/>
  <c r="I12" i="13" l="1"/>
  <c r="M19" i="12" l="1"/>
  <c r="N19" i="12"/>
  <c r="O19" i="12"/>
  <c r="P19" i="12"/>
  <c r="Q19" i="12"/>
  <c r="R19" i="12"/>
  <c r="S19" i="12"/>
  <c r="T19" i="12"/>
  <c r="M20" i="12"/>
  <c r="N20" i="12"/>
  <c r="O20" i="12"/>
  <c r="P20" i="12"/>
  <c r="Q20" i="12"/>
  <c r="R20" i="12"/>
  <c r="S20" i="12"/>
  <c r="T20" i="12"/>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T18" i="12"/>
  <c r="M18" i="12"/>
  <c r="CJ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O27" i="11"/>
  <c r="P27" i="11"/>
  <c r="Q27" i="11"/>
  <c r="R27" i="11"/>
  <c r="L28" i="11"/>
  <c r="M28" i="11"/>
  <c r="N28" i="11"/>
  <c r="O28" i="11"/>
  <c r="P28" i="11"/>
  <c r="Q28" i="11"/>
  <c r="R28" i="1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O26" i="11"/>
  <c r="L25" i="11" s="1"/>
  <c r="P26" i="11"/>
  <c r="Q26" i="11"/>
  <c r="R26" i="11"/>
  <c r="L26" i="11"/>
  <c r="W3" i="64"/>
  <c r="V3" i="64"/>
  <c r="Q11" i="24"/>
  <c r="F30" i="23"/>
  <c r="F29" i="23"/>
  <c r="D25" i="22"/>
  <c r="H13" i="13"/>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F31" i="23" l="1"/>
  <c r="N17" i="12"/>
  <c r="CF3" i="64" s="1"/>
  <c r="G248" i="32"/>
  <c r="E248" i="32"/>
  <c r="M23" i="67" l="1"/>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L17"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F6" i="66"/>
  <c r="E23" i="63" l="1"/>
  <c r="V23" i="63"/>
  <c r="I23" i="63"/>
  <c r="H23"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J17" i="45" l="1"/>
  <c r="J19" i="15"/>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T25" i="11" s="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D25" i="11" s="1"/>
  <c r="H26" i="11"/>
  <c r="I26" i="11"/>
  <c r="J26" i="11"/>
  <c r="D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E19" i="11" l="1"/>
  <c r="D17" i="45"/>
  <c r="W17" i="45"/>
  <c r="E46" i="34"/>
  <c r="J46" i="34"/>
  <c r="J32" i="34"/>
  <c r="E32" i="34"/>
  <c r="E47" i="34"/>
  <c r="J47" i="34"/>
  <c r="E45" i="34"/>
  <c r="J45" i="34"/>
  <c r="E55" i="34"/>
  <c r="G55" i="34" s="1"/>
  <c r="J55" i="34"/>
  <c r="K55" i="34" s="1"/>
  <c r="J43" i="34"/>
  <c r="E43" i="34"/>
  <c r="J31" i="34"/>
  <c r="E31" i="34"/>
  <c r="J33" i="34"/>
  <c r="E33" i="34"/>
  <c r="J44" i="34"/>
  <c r="E44" i="34"/>
  <c r="E54" i="34"/>
  <c r="G54" i="34" s="1"/>
  <c r="J54" i="34"/>
  <c r="K54" i="34"/>
  <c r="E42" i="34"/>
  <c r="J42" i="34"/>
  <c r="E30" i="34"/>
  <c r="J30" i="34"/>
  <c r="J34" i="34"/>
  <c r="E34" i="34"/>
  <c r="E41" i="34"/>
  <c r="J41" i="34"/>
  <c r="E52" i="34"/>
  <c r="J52" i="34"/>
  <c r="E40" i="34"/>
  <c r="J40" i="34"/>
  <c r="J28" i="34"/>
  <c r="E28" i="34"/>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3" i="34" l="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8" i="63"/>
  <c r="O19" i="63"/>
  <c r="O20" i="63"/>
  <c r="O21" i="63"/>
  <c r="O22" i="63"/>
  <c r="O2" i="63"/>
  <c r="G3" i="63"/>
  <c r="H3" i="63" s="1"/>
  <c r="G4" i="63"/>
  <c r="H4" i="63" s="1"/>
  <c r="G5" i="63"/>
  <c r="H5" i="63" s="1"/>
  <c r="G6" i="63"/>
  <c r="H6" i="63" s="1"/>
  <c r="G7" i="63"/>
  <c r="H7" i="63" s="1"/>
  <c r="G8" i="63"/>
  <c r="G9" i="63"/>
  <c r="H9" i="63" s="1"/>
  <c r="G10" i="63"/>
  <c r="H10" i="63" s="1"/>
  <c r="G11" i="63"/>
  <c r="H11" i="63" s="1"/>
  <c r="G12" i="63"/>
  <c r="H12" i="63" s="1"/>
  <c r="G13" i="63"/>
  <c r="H13" i="63" s="1"/>
  <c r="G14" i="63"/>
  <c r="H14" i="63" s="1"/>
  <c r="G15" i="63"/>
  <c r="H15" i="63" s="1"/>
  <c r="G18" i="63"/>
  <c r="H18" i="63" s="1"/>
  <c r="G19" i="63"/>
  <c r="H19" i="63" s="1"/>
  <c r="G20" i="63"/>
  <c r="H20" i="63" s="1"/>
  <c r="G21" i="63"/>
  <c r="H21" i="63" s="1"/>
  <c r="G22" i="63"/>
  <c r="G2" i="63"/>
  <c r="X22" i="63"/>
  <c r="W22" i="63"/>
  <c r="U22" i="63"/>
  <c r="V22" i="63" s="1"/>
  <c r="I22" i="63"/>
  <c r="H22" i="63"/>
  <c r="X21" i="63"/>
  <c r="W21" i="63"/>
  <c r="U21" i="63"/>
  <c r="V21" i="63" s="1"/>
  <c r="I21" i="63"/>
  <c r="X20" i="63"/>
  <c r="W20" i="63"/>
  <c r="U20" i="63"/>
  <c r="V20" i="63" s="1"/>
  <c r="I20" i="63"/>
  <c r="E20" i="63"/>
  <c r="X19" i="63"/>
  <c r="W19" i="63"/>
  <c r="U19" i="63"/>
  <c r="V19" i="63" s="1"/>
  <c r="I19" i="63"/>
  <c r="X18" i="63"/>
  <c r="W18" i="63"/>
  <c r="U18" i="63"/>
  <c r="V18" i="63" s="1"/>
  <c r="I18" i="63"/>
  <c r="X15" i="63"/>
  <c r="W15" i="63"/>
  <c r="U15" i="63"/>
  <c r="V15" i="63" s="1"/>
  <c r="I15" i="63"/>
  <c r="X14" i="63"/>
  <c r="W14" i="63"/>
  <c r="U14" i="63"/>
  <c r="V14" i="63" s="1"/>
  <c r="I14" i="63"/>
  <c r="W13" i="63"/>
  <c r="U13" i="63"/>
  <c r="V13" i="63" s="1"/>
  <c r="I13" i="63"/>
  <c r="W12" i="63"/>
  <c r="U12" i="63"/>
  <c r="V12" i="63" s="1"/>
  <c r="I12" i="63"/>
  <c r="X11" i="63"/>
  <c r="W11" i="63"/>
  <c r="U11" i="63"/>
  <c r="V11" i="63" s="1"/>
  <c r="I11" i="63"/>
  <c r="X10" i="63"/>
  <c r="W10" i="63"/>
  <c r="U10" i="63"/>
  <c r="V10" i="63" s="1"/>
  <c r="I10" i="63"/>
  <c r="W9" i="63"/>
  <c r="U9" i="63"/>
  <c r="V9" i="63" s="1"/>
  <c r="I9" i="63"/>
  <c r="W8" i="63"/>
  <c r="U8" i="63"/>
  <c r="V8" i="63" s="1"/>
  <c r="I8" i="63"/>
  <c r="H8" i="63"/>
  <c r="X7" i="63"/>
  <c r="W7" i="63"/>
  <c r="U7" i="63"/>
  <c r="V7" i="63" s="1"/>
  <c r="I7" i="63"/>
  <c r="X6" i="63"/>
  <c r="W6" i="63"/>
  <c r="U6" i="63"/>
  <c r="V6" i="63" s="1"/>
  <c r="I6" i="63"/>
  <c r="X5" i="63"/>
  <c r="W5" i="63"/>
  <c r="U5" i="63"/>
  <c r="V5" i="63" s="1"/>
  <c r="I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28" i="6" s="1"/>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5" i="60"/>
  <c r="Y6" i="60"/>
  <c r="Y3" i="60"/>
  <c r="W5" i="60"/>
  <c r="W6"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L41" i="53"/>
  <c r="I57" i="53"/>
  <c r="K57" i="53" s="1"/>
  <c r="L57" i="53" s="1"/>
  <c r="K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7" i="14"/>
  <c r="K17" i="27"/>
  <c r="K18" i="27"/>
  <c r="K24" i="27"/>
  <c r="K27" i="27"/>
  <c r="K24" i="30"/>
  <c r="X13" i="63" s="1"/>
  <c r="K23" i="30"/>
  <c r="X12" i="63" s="1"/>
  <c r="K20" i="30"/>
  <c r="X9" i="63" s="1"/>
  <c r="K19" i="30"/>
  <c r="X8" i="63" s="1"/>
  <c r="F52" i="51"/>
  <c r="F62" i="51"/>
  <c r="F58" i="51"/>
  <c r="F47" i="51"/>
  <c r="E13" i="20"/>
  <c r="F37" i="51"/>
  <c r="E14" i="20"/>
  <c r="F28" i="51"/>
  <c r="F22" i="51"/>
  <c r="E12" i="20"/>
  <c r="F10" i="51"/>
  <c r="E11" i="20"/>
  <c r="A19" i="44"/>
  <c r="A11" i="44"/>
  <c r="A5" i="44"/>
  <c r="E22" i="19"/>
  <c r="E12" i="63"/>
  <c r="J26" i="27"/>
  <c r="K26" i="27" s="1"/>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J58" i="14"/>
  <c r="E367" i="32"/>
  <c r="E17" i="12"/>
  <c r="BG3" i="50" s="1"/>
  <c r="J37" i="14"/>
  <c r="G42" i="14"/>
  <c r="J42" i="14" s="1"/>
  <c r="G43" i="14"/>
  <c r="J43" i="14"/>
  <c r="G44" i="14"/>
  <c r="J44" i="14"/>
  <c r="G36" i="14"/>
  <c r="J36" i="14"/>
  <c r="E9" i="66" s="1"/>
  <c r="F10" i="66" s="1"/>
  <c r="G26" i="14"/>
  <c r="J26" i="14"/>
  <c r="G25" i="14"/>
  <c r="J25" i="14"/>
  <c r="G24" i="14"/>
  <c r="J24" i="14"/>
  <c r="G45" i="14"/>
  <c r="J45" i="14"/>
  <c r="G29" i="23"/>
  <c r="E29" i="23"/>
  <c r="D16" i="19"/>
  <c r="D15" i="19"/>
  <c r="BW3" i="50"/>
  <c r="BX3" i="50"/>
  <c r="BS3" i="50"/>
  <c r="BK3" i="50"/>
  <c r="J20" i="27"/>
  <c r="K20" i="27" s="1"/>
  <c r="E18" i="30"/>
  <c r="E7" i="63" s="1"/>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M13" i="24"/>
  <c r="I13" i="24"/>
  <c r="AD25" i="24"/>
  <c r="AL25" i="24"/>
  <c r="AH25" i="24"/>
  <c r="E25" i="24"/>
  <c r="M25" i="24"/>
  <c r="I25" i="24"/>
  <c r="AD14" i="24"/>
  <c r="AL14" i="24"/>
  <c r="AH14" i="24"/>
  <c r="E14" i="24"/>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B78" i="4"/>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1" i="17"/>
  <c r="C12"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AI82" i="42" s="1"/>
  <c r="B81" i="42"/>
  <c r="AB81" i="42" s="1"/>
  <c r="B80" i="42"/>
  <c r="T80" i="42" s="1"/>
  <c r="B79" i="42"/>
  <c r="B78" i="42"/>
  <c r="B77" i="42"/>
  <c r="B76" i="42"/>
  <c r="B75" i="42"/>
  <c r="B74" i="42"/>
  <c r="B73" i="42"/>
  <c r="B72" i="42"/>
  <c r="B71" i="42"/>
  <c r="B70" i="42"/>
  <c r="E70" i="42" s="1"/>
  <c r="B69" i="42"/>
  <c r="B68" i="42"/>
  <c r="B67" i="42"/>
  <c r="B66" i="42"/>
  <c r="O66" i="42" s="1"/>
  <c r="B65" i="42"/>
  <c r="B64" i="42"/>
  <c r="B63" i="42"/>
  <c r="B62" i="42"/>
  <c r="B61" i="42"/>
  <c r="B60" i="42"/>
  <c r="B59" i="42"/>
  <c r="B58" i="42"/>
  <c r="K58" i="42" s="1"/>
  <c r="B57" i="42"/>
  <c r="B56" i="42"/>
  <c r="S56" i="42" s="1"/>
  <c r="B55" i="42"/>
  <c r="B54" i="42"/>
  <c r="AB54" i="42" s="1"/>
  <c r="B53" i="42"/>
  <c r="B52" i="42"/>
  <c r="B51" i="42"/>
  <c r="B50" i="42"/>
  <c r="B49" i="42"/>
  <c r="B48" i="42"/>
  <c r="B47" i="42"/>
  <c r="B46" i="42"/>
  <c r="T46" i="42" s="1"/>
  <c r="B45" i="42"/>
  <c r="B44" i="42"/>
  <c r="B43" i="42"/>
  <c r="B42" i="42"/>
  <c r="X42" i="42" s="1"/>
  <c r="B41" i="42"/>
  <c r="B40" i="42"/>
  <c r="B39" i="42"/>
  <c r="B38" i="42"/>
  <c r="B37" i="42"/>
  <c r="B36" i="42"/>
  <c r="B35" i="42"/>
  <c r="B34" i="42"/>
  <c r="C34" i="42" s="1"/>
  <c r="B33" i="42"/>
  <c r="AB33" i="42" s="1"/>
  <c r="B32" i="42"/>
  <c r="U32" i="42" s="1"/>
  <c r="B31" i="42"/>
  <c r="B30" i="42"/>
  <c r="AG30" i="42" s="1"/>
  <c r="B29" i="42"/>
  <c r="B28" i="42"/>
  <c r="B27" i="42"/>
  <c r="B26" i="42"/>
  <c r="B25" i="42"/>
  <c r="B24" i="42"/>
  <c r="B23" i="42"/>
  <c r="B22" i="42"/>
  <c r="B21" i="42"/>
  <c r="B20" i="42"/>
  <c r="B19" i="42"/>
  <c r="B18" i="42"/>
  <c r="B17" i="42"/>
  <c r="B16" i="42"/>
  <c r="B15" i="42"/>
  <c r="B14" i="42"/>
  <c r="Q12" i="42"/>
  <c r="P12" i="42"/>
  <c r="O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60" i="14"/>
  <c r="J60" i="14" s="1"/>
  <c r="J25" i="27" s="1"/>
  <c r="K25" i="27" s="1"/>
  <c r="G56" i="14"/>
  <c r="J56" i="14" s="1"/>
  <c r="G51" i="14"/>
  <c r="J51" i="14"/>
  <c r="E19" i="30" s="1"/>
  <c r="E8" i="63" s="1"/>
  <c r="G47" i="14"/>
  <c r="J47" i="14" s="1"/>
  <c r="G41" i="14"/>
  <c r="J41" i="14"/>
  <c r="G40" i="14"/>
  <c r="J40" i="14" s="1"/>
  <c r="G39" i="14"/>
  <c r="J39" i="14" s="1"/>
  <c r="G32" i="14"/>
  <c r="J32" i="14" s="1"/>
  <c r="G27" i="14"/>
  <c r="J27" i="14"/>
  <c r="G23" i="14"/>
  <c r="J23" i="14"/>
  <c r="G22" i="14"/>
  <c r="J22" i="14" s="1"/>
  <c r="G21" i="14"/>
  <c r="J21" i="14" s="1"/>
  <c r="G20" i="14"/>
  <c r="J20" i="14" s="1"/>
  <c r="G18" i="14"/>
  <c r="J18" i="14" s="1"/>
  <c r="E11" i="66" s="1"/>
  <c r="F12" i="66"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CR77" i="4"/>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BD81" i="4"/>
  <c r="CP81" i="4"/>
  <c r="CR81" i="4"/>
  <c r="CQ81" i="4"/>
  <c r="BE69" i="4"/>
  <c r="CR69" i="4"/>
  <c r="CP69" i="4"/>
  <c r="CQ69" i="4"/>
  <c r="U57" i="4"/>
  <c r="CP57" i="4"/>
  <c r="CR57" i="4"/>
  <c r="CQ57" i="4"/>
  <c r="BC45" i="4"/>
  <c r="CR45" i="4"/>
  <c r="CQ45" i="4"/>
  <c r="CP45" i="4"/>
  <c r="BJ33" i="4"/>
  <c r="CR33" i="4"/>
  <c r="CP33" i="4"/>
  <c r="CQ33" i="4"/>
  <c r="BM21" i="4"/>
  <c r="BB68" i="4"/>
  <c r="CQ68" i="4"/>
  <c r="CR68" i="4"/>
  <c r="CP68" i="4"/>
  <c r="AJ56" i="4"/>
  <c r="CQ56" i="4"/>
  <c r="CR56" i="4"/>
  <c r="CP56" i="4"/>
  <c r="AR32" i="4"/>
  <c r="CQ32" i="4"/>
  <c r="CR32" i="4"/>
  <c r="CP32" i="4"/>
  <c r="BI20" i="4"/>
  <c r="BA67" i="4"/>
  <c r="CR67" i="4"/>
  <c r="CQ67" i="4"/>
  <c r="CP67" i="4"/>
  <c r="U55" i="4"/>
  <c r="CQ55" i="4"/>
  <c r="BA43" i="4"/>
  <c r="CR43" i="4"/>
  <c r="CQ43" i="4"/>
  <c r="CP43" i="4"/>
  <c r="P31" i="4"/>
  <c r="K78" i="4"/>
  <c r="CR78" i="4"/>
  <c r="CQ78" i="4"/>
  <c r="CP78" i="4"/>
  <c r="AK66" i="4"/>
  <c r="CR66" i="4"/>
  <c r="CQ66" i="4"/>
  <c r="CP66" i="4"/>
  <c r="W54" i="4"/>
  <c r="CR54" i="4"/>
  <c r="CQ54" i="4"/>
  <c r="CP54" i="4"/>
  <c r="BN42" i="4"/>
  <c r="CR42" i="4"/>
  <c r="CQ42" i="4"/>
  <c r="CP42" i="4"/>
  <c r="B13" i="42"/>
  <c r="F19" i="2"/>
  <c r="F18" i="2"/>
  <c r="C17"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L71" i="8" s="1"/>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AY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W39" i="4"/>
  <c r="AJ51" i="4"/>
  <c r="S63" i="4"/>
  <c r="V75" i="4"/>
  <c r="I75" i="4"/>
  <c r="AY75" i="4"/>
  <c r="AW87" i="4"/>
  <c r="AU87" i="4"/>
  <c r="AJ87" i="4"/>
  <c r="AC75" i="4"/>
  <c r="C71" i="5"/>
  <c r="AR71" i="5" s="1"/>
  <c r="K26" i="24"/>
  <c r="AK39" i="4"/>
  <c r="B35" i="8"/>
  <c r="AC35" i="8" s="1"/>
  <c r="Q39" i="4"/>
  <c r="V63" i="4"/>
  <c r="F63" i="4"/>
  <c r="Z75" i="4"/>
  <c r="N75" i="4"/>
  <c r="AS75" i="4"/>
  <c r="C87" i="4"/>
  <c r="AX87" i="4"/>
  <c r="AM87" i="4"/>
  <c r="Z87" i="4"/>
  <c r="AI39" i="4"/>
  <c r="AV75" i="4"/>
  <c r="L26" i="24"/>
  <c r="U58" i="4"/>
  <c r="AI45" i="4"/>
  <c r="AG12" i="24"/>
  <c r="AF28" i="24"/>
  <c r="AF12" i="24"/>
  <c r="AG28" i="24"/>
  <c r="AJ12" i="24"/>
  <c r="K28" i="24"/>
  <c r="L29" i="24"/>
  <c r="L12" i="24"/>
  <c r="L28" i="24"/>
  <c r="K12" i="24"/>
  <c r="AG29" i="24"/>
  <c r="G28" i="24"/>
  <c r="AJ28" i="24"/>
  <c r="H28" i="24"/>
  <c r="V21" i="4"/>
  <c r="AU33" i="4"/>
  <c r="T33" i="4"/>
  <c r="C45" i="4"/>
  <c r="D38" i="34" s="1"/>
  <c r="Z21" i="4"/>
  <c r="X45" i="4"/>
  <c r="AJ45" i="4"/>
  <c r="M21" i="4"/>
  <c r="AP77" i="4"/>
  <c r="AF77" i="4"/>
  <c r="AI34" i="4"/>
  <c r="R22" i="4"/>
  <c r="AH34" i="4"/>
  <c r="H22" i="4"/>
  <c r="AN34" i="4"/>
  <c r="B54" i="8"/>
  <c r="V54" i="8" s="1"/>
  <c r="AD34" i="4"/>
  <c r="J58" i="4"/>
  <c r="U22" i="4"/>
  <c r="AB82" i="4"/>
  <c r="AT82" i="4"/>
  <c r="E22" i="4"/>
  <c r="AD52" i="4"/>
  <c r="W59" i="42"/>
  <c r="I18" i="4"/>
  <c r="T52" i="4"/>
  <c r="BY18" i="4"/>
  <c r="P18" i="4"/>
  <c r="CB18" i="4"/>
  <c r="AL18" i="4"/>
  <c r="N18" i="4"/>
  <c r="C52" i="4"/>
  <c r="D45" i="34" s="1"/>
  <c r="AM59" i="42"/>
  <c r="E35" i="42"/>
  <c r="W26" i="4"/>
  <c r="C56" i="4"/>
  <c r="D49" i="34" s="1"/>
  <c r="W56" i="4"/>
  <c r="F68" i="4"/>
  <c r="AE59" i="42"/>
  <c r="AD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R81" i="5" s="1"/>
  <c r="AG25" i="4"/>
  <c r="AE49" i="4"/>
  <c r="G49" i="4"/>
  <c r="U73" i="4"/>
  <c r="T84" i="4"/>
  <c r="G84" i="4"/>
  <c r="AP84" i="4"/>
  <c r="H18" i="24"/>
  <c r="AP48" i="4"/>
  <c r="Q90" i="5"/>
  <c r="B101" i="5"/>
  <c r="M102" i="5"/>
  <c r="M84" i="4"/>
  <c r="AX84" i="4"/>
  <c r="AJ84" i="4"/>
  <c r="AB84" i="4"/>
  <c r="K51" i="42"/>
  <c r="AJ32" i="24"/>
  <c r="P84" i="4"/>
  <c r="D84" i="4"/>
  <c r="AM84" i="4"/>
  <c r="AE84" i="4"/>
  <c r="AH60" i="4"/>
  <c r="U60" i="4"/>
  <c r="Z84" i="4"/>
  <c r="N84" i="4"/>
  <c r="AV84" i="4"/>
  <c r="I48" i="4"/>
  <c r="AS72" i="4"/>
  <c r="AE60" i="4"/>
  <c r="AV60" i="4"/>
  <c r="C84" i="4"/>
  <c r="W84" i="4"/>
  <c r="Q84" i="4"/>
  <c r="AY84" i="4"/>
  <c r="AF84" i="4"/>
  <c r="U84" i="4"/>
  <c r="E84" i="4"/>
  <c r="B56" i="8"/>
  <c r="AB56" i="8" s="1"/>
  <c r="I72" i="4"/>
  <c r="AS84" i="4"/>
  <c r="Y84" i="4"/>
  <c r="AI84" i="4"/>
  <c r="X84" i="4"/>
  <c r="H84" i="4"/>
  <c r="AE27" i="42"/>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G25" i="4"/>
  <c r="AL73" i="4"/>
  <c r="H25" i="4"/>
  <c r="F49" i="4"/>
  <c r="AX73" i="4"/>
  <c r="C57" i="5"/>
  <c r="AR57" i="5" s="1"/>
  <c r="E49" i="4"/>
  <c r="H73" i="4"/>
  <c r="AL25" i="4"/>
  <c r="P49" i="4"/>
  <c r="AB73" i="4"/>
  <c r="AI25" i="4"/>
  <c r="P61" i="4"/>
  <c r="B45" i="8"/>
  <c r="L45" i="8" s="1"/>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R69" i="5" s="1"/>
  <c r="AA49" i="4"/>
  <c r="J37" i="4"/>
  <c r="AH73" i="4"/>
  <c r="AJ49" i="4"/>
  <c r="AJ73" i="4"/>
  <c r="C45" i="5"/>
  <c r="AR45" i="5" s="1"/>
  <c r="AG73" i="4"/>
  <c r="AD25" i="4"/>
  <c r="V73" i="4"/>
  <c r="AU25" i="4"/>
  <c r="N25" i="4"/>
  <c r="M25" i="4"/>
  <c r="T49" i="4"/>
  <c r="B57" i="8"/>
  <c r="K57" i="8" s="1"/>
  <c r="R61" i="4"/>
  <c r="G61" i="4"/>
  <c r="AB49" i="4"/>
  <c r="AY73" i="4"/>
  <c r="T61" i="4"/>
  <c r="F25" i="4"/>
  <c r="X25" i="4"/>
  <c r="AP25" i="4"/>
  <c r="AT25" i="4"/>
  <c r="H49" i="4"/>
  <c r="AW73" i="4"/>
  <c r="B21" i="8"/>
  <c r="M49" i="4"/>
  <c r="AV25" i="4"/>
  <c r="M73" i="4"/>
  <c r="AC25" i="4"/>
  <c r="B69" i="8"/>
  <c r="AP73" i="4"/>
  <c r="AI49" i="4"/>
  <c r="Y49" i="4"/>
  <c r="AU73" i="4"/>
  <c r="AH49" i="4"/>
  <c r="W73" i="4"/>
  <c r="AF25" i="4"/>
  <c r="AS73" i="4"/>
  <c r="J25" i="4"/>
  <c r="P25" i="4"/>
  <c r="AB25" i="4"/>
  <c r="X51" i="42"/>
  <c r="AV38" i="4"/>
  <c r="M50" i="4"/>
  <c r="AJ74" i="4"/>
  <c r="AC26" i="4"/>
  <c r="AK26" i="4"/>
  <c r="U38" i="4"/>
  <c r="AB38" i="4"/>
  <c r="Q38" i="4"/>
  <c r="N38" i="4"/>
  <c r="D38" i="4"/>
  <c r="S74" i="4"/>
  <c r="AU74" i="4"/>
  <c r="AN74" i="4"/>
  <c r="F26" i="4"/>
  <c r="AC62" i="4"/>
  <c r="X38" i="4"/>
  <c r="C38" i="4"/>
  <c r="D31" i="34" s="1"/>
  <c r="AI26" i="4"/>
  <c r="D26" i="4"/>
  <c r="AJ26" i="4"/>
  <c r="AG74" i="4"/>
  <c r="W50" i="4"/>
  <c r="L51" i="42"/>
  <c r="B88" i="5"/>
  <c r="AS38" i="4"/>
  <c r="W74" i="4"/>
  <c r="AL38" i="4"/>
  <c r="X74" i="4"/>
  <c r="P26" i="4"/>
  <c r="AH38" i="4"/>
  <c r="G38" i="4"/>
  <c r="AX74" i="4"/>
  <c r="AR38" i="4"/>
  <c r="AC74" i="4"/>
  <c r="E74" i="4"/>
  <c r="J26" i="4"/>
  <c r="J50" i="4"/>
  <c r="AW74" i="4"/>
  <c r="AP26" i="4"/>
  <c r="K74" i="4"/>
  <c r="AR74" i="4"/>
  <c r="AX86" i="4"/>
  <c r="AT50" i="4"/>
  <c r="W38" i="4"/>
  <c r="AH50" i="4"/>
  <c r="AI51" i="42"/>
  <c r="K89" i="5"/>
  <c r="G26" i="4"/>
  <c r="AO26" i="4"/>
  <c r="N74" i="4"/>
  <c r="AP74" i="4"/>
  <c r="J74" i="4"/>
  <c r="H26" i="4"/>
  <c r="AT74" i="4"/>
  <c r="X26" i="4"/>
  <c r="AS62" i="4"/>
  <c r="AD50" i="4"/>
  <c r="AG62" i="4"/>
  <c r="Z50" i="4"/>
  <c r="AS74" i="4"/>
  <c r="AK38" i="4"/>
  <c r="G74" i="4"/>
  <c r="C34" i="5"/>
  <c r="AR34" i="5" s="1"/>
  <c r="T86" i="4"/>
  <c r="X62" i="4"/>
  <c r="AI74" i="4"/>
  <c r="AK50" i="4"/>
  <c r="V51" i="42"/>
  <c r="AL51" i="42"/>
  <c r="I89" i="5"/>
  <c r="AV74" i="4"/>
  <c r="S38" i="4"/>
  <c r="AT62" i="4"/>
  <c r="AE74" i="4"/>
  <c r="T74" i="4"/>
  <c r="AI50" i="4"/>
  <c r="AO74" i="4"/>
  <c r="AV62" i="4"/>
  <c r="AW62" i="4"/>
  <c r="AU26" i="4"/>
  <c r="AK62" i="4"/>
  <c r="AX38" i="4"/>
  <c r="AW50" i="4"/>
  <c r="AM74" i="4"/>
  <c r="D74" i="4"/>
  <c r="AM38" i="4"/>
  <c r="X50" i="4"/>
  <c r="AV50" i="4"/>
  <c r="B22" i="8"/>
  <c r="C20" i="33" s="1"/>
  <c r="F51" i="42"/>
  <c r="AQ74" i="4"/>
  <c r="AP62" i="4"/>
  <c r="C46" i="5"/>
  <c r="AH62" i="4"/>
  <c r="C58" i="5"/>
  <c r="AR58" i="5" s="1"/>
  <c r="I74" i="4"/>
  <c r="C22" i="5"/>
  <c r="AY74" i="4"/>
  <c r="C70" i="5"/>
  <c r="AR70" i="5" s="1"/>
  <c r="AL62" i="4"/>
  <c r="AQ38" i="4"/>
  <c r="AX62" i="4"/>
  <c r="AI38" i="4"/>
  <c r="P38" i="4"/>
  <c r="AB74" i="4"/>
  <c r="B46" i="8"/>
  <c r="X46" i="8" s="1"/>
  <c r="S62" i="4"/>
  <c r="AQ86" i="4"/>
  <c r="G86" i="4"/>
  <c r="AT38" i="4"/>
  <c r="R38" i="4"/>
  <c r="I51" i="42"/>
  <c r="AF74" i="4"/>
  <c r="AN62" i="4"/>
  <c r="AA62" i="4"/>
  <c r="AD62" i="4"/>
  <c r="V62" i="4"/>
  <c r="H62" i="4"/>
  <c r="AY62" i="4"/>
  <c r="Y50" i="4"/>
  <c r="M74" i="4"/>
  <c r="F38" i="4"/>
  <c r="G62" i="4"/>
  <c r="I26" i="4"/>
  <c r="AO62" i="4"/>
  <c r="AS86" i="4"/>
  <c r="AK74" i="4"/>
  <c r="E26" i="4"/>
  <c r="P74" i="4"/>
  <c r="R50" i="4"/>
  <c r="AI63" i="42"/>
  <c r="W51" i="42"/>
  <c r="H101" i="5"/>
  <c r="C74" i="4"/>
  <c r="Z62" i="4"/>
  <c r="B34" i="8"/>
  <c r="Y34" i="8" s="1"/>
  <c r="T62" i="4"/>
  <c r="R62" i="4"/>
  <c r="Q62" i="4"/>
  <c r="D62" i="4"/>
  <c r="V26" i="4"/>
  <c r="AL50" i="4"/>
  <c r="AQ50" i="4"/>
  <c r="H74" i="4"/>
  <c r="K62" i="4"/>
  <c r="F55" i="34" s="1"/>
  <c r="H55" i="34" s="1"/>
  <c r="AF26" i="4"/>
  <c r="AF62" i="4"/>
  <c r="V86" i="4"/>
  <c r="N86" i="4"/>
  <c r="AN51" i="42"/>
  <c r="AI62" i="4"/>
  <c r="AA74" i="4"/>
  <c r="AY38" i="4"/>
  <c r="AE62" i="4"/>
  <c r="E62" i="4"/>
  <c r="AH51" i="42"/>
  <c r="W62" i="4"/>
  <c r="R74" i="4"/>
  <c r="AO50" i="4"/>
  <c r="I62" i="4"/>
  <c r="AJ38" i="4"/>
  <c r="AM62" i="4"/>
  <c r="AA26" i="4"/>
  <c r="P62" i="4"/>
  <c r="AB26" i="4"/>
  <c r="F50" i="4"/>
  <c r="S50" i="4"/>
  <c r="Q74" i="4"/>
  <c r="N62" i="4"/>
  <c r="V38" i="4"/>
  <c r="V50" i="4"/>
  <c r="Q86" i="4"/>
  <c r="B58" i="8"/>
  <c r="M58" i="8" s="1"/>
  <c r="AD26" i="4"/>
  <c r="AP50" i="4"/>
  <c r="AG50" i="4"/>
  <c r="B70" i="8"/>
  <c r="G70" i="8" s="1"/>
  <c r="BN74" i="4"/>
  <c r="AF51" i="42"/>
  <c r="J62" i="4"/>
  <c r="E38" i="4"/>
  <c r="AC50" i="4"/>
  <c r="C26" i="4"/>
  <c r="D19" i="34" s="1"/>
  <c r="AB50" i="4"/>
  <c r="AU50" i="4"/>
  <c r="F62" i="4"/>
  <c r="AM26" i="4"/>
  <c r="C62" i="4"/>
  <c r="D55" i="34" s="1"/>
  <c r="J38" i="4"/>
  <c r="AJ50" i="4"/>
  <c r="AE38" i="4"/>
  <c r="AC38" i="4"/>
  <c r="AD74" i="4"/>
  <c r="AV26" i="4"/>
  <c r="AB62" i="4"/>
  <c r="AN38" i="4"/>
  <c r="I50" i="4"/>
  <c r="AL86" i="4"/>
  <c r="N26" i="4"/>
  <c r="U74" i="4"/>
  <c r="AU62" i="4"/>
  <c r="BM74" i="4"/>
  <c r="H51" i="42"/>
  <c r="T26" i="4"/>
  <c r="H50" i="4"/>
  <c r="K26" i="4"/>
  <c r="F19" i="34" s="1"/>
  <c r="U50" i="4"/>
  <c r="AH26" i="4"/>
  <c r="G50" i="4"/>
  <c r="Y38" i="4"/>
  <c r="N50" i="4"/>
  <c r="AT26" i="4"/>
  <c r="AY50" i="4"/>
  <c r="P50" i="4"/>
  <c r="AO38" i="4"/>
  <c r="M38" i="4"/>
  <c r="T38" i="4"/>
  <c r="U62" i="4"/>
  <c r="AE26" i="4"/>
  <c r="AX50" i="4"/>
  <c r="S26" i="4"/>
  <c r="D50" i="4"/>
  <c r="E86" i="4"/>
  <c r="K50" i="4"/>
  <c r="F43" i="34" s="1"/>
  <c r="Y74" i="4"/>
  <c r="H38" i="4"/>
  <c r="V15" i="42"/>
  <c r="C51" i="42"/>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L34" i="42"/>
  <c r="AM43" i="4"/>
  <c r="J120" i="5"/>
  <c r="V34" i="42"/>
  <c r="L84" i="5"/>
  <c r="D27" i="42"/>
  <c r="O51" i="42"/>
  <c r="V89" i="5"/>
  <c r="AA27" i="42"/>
  <c r="L15" i="42"/>
  <c r="E89" i="5"/>
  <c r="S51" i="42"/>
  <c r="G89" i="5"/>
  <c r="J51" i="42"/>
  <c r="M89" i="5"/>
  <c r="N89" i="5"/>
  <c r="I113" i="5"/>
  <c r="AM74" i="42"/>
  <c r="R38" i="42"/>
  <c r="K74" i="42"/>
  <c r="AL38" i="42"/>
  <c r="F112" i="5"/>
  <c r="T74" i="42"/>
  <c r="G88" i="5"/>
  <c r="Q100" i="5"/>
  <c r="I88" i="5"/>
  <c r="F74" i="42"/>
  <c r="O88" i="5"/>
  <c r="T88" i="5"/>
  <c r="C38" i="42"/>
  <c r="P62" i="42"/>
  <c r="G74" i="42"/>
  <c r="S23" i="42"/>
  <c r="F59" i="42"/>
  <c r="AD59" i="42"/>
  <c r="V59" i="42"/>
  <c r="I59" i="42"/>
  <c r="AV43" i="4"/>
  <c r="G23" i="42"/>
  <c r="AH59" i="42"/>
  <c r="C59" i="42"/>
  <c r="E59" i="42"/>
  <c r="O47" i="42"/>
  <c r="AS43" i="4"/>
  <c r="AG23" i="42"/>
  <c r="AI23" i="42"/>
  <c r="AF59" i="42"/>
  <c r="U59" i="42"/>
  <c r="P47" i="42"/>
  <c r="Y23" i="42"/>
  <c r="M23" i="42"/>
  <c r="Q59" i="42"/>
  <c r="Y59" i="42"/>
  <c r="T47" i="42"/>
  <c r="H23" i="42"/>
  <c r="X59" i="42"/>
  <c r="AB59" i="42"/>
  <c r="AE47" i="42"/>
  <c r="AG59" i="42"/>
  <c r="AN59" i="42"/>
  <c r="R19" i="4"/>
  <c r="AB47" i="42"/>
  <c r="L71" i="42"/>
  <c r="R59" i="42"/>
  <c r="T59" i="42"/>
  <c r="X35" i="42"/>
  <c r="G67" i="4"/>
  <c r="AG47" i="42"/>
  <c r="AA59" i="42"/>
  <c r="N59" i="42"/>
  <c r="G35" i="42"/>
  <c r="W31" i="4"/>
  <c r="H67" i="4"/>
  <c r="L47" i="42"/>
  <c r="M59" i="42"/>
  <c r="G31" i="4"/>
  <c r="I67" i="4"/>
  <c r="T23" i="42"/>
  <c r="L59" i="42"/>
  <c r="H59" i="42"/>
  <c r="AL59" i="42"/>
  <c r="AI59" i="42"/>
  <c r="F67" i="4"/>
  <c r="P59" i="42"/>
  <c r="Z59" i="42"/>
  <c r="S59" i="42"/>
  <c r="D59" i="42"/>
  <c r="Z23" i="42"/>
  <c r="B68" i="8"/>
  <c r="G68" i="8" s="1"/>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F44" i="8"/>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L62" i="42"/>
  <c r="D62" i="42"/>
  <c r="S39" i="42"/>
  <c r="Y27" i="42"/>
  <c r="M15" i="42"/>
  <c r="Z15" i="42"/>
  <c r="G51" i="42"/>
  <c r="T51" i="42"/>
  <c r="P89" i="5"/>
  <c r="H89" i="5"/>
  <c r="G75" i="42"/>
  <c r="V101" i="5"/>
  <c r="Y75" i="42"/>
  <c r="AE51" i="42"/>
  <c r="Z27" i="42"/>
  <c r="M88" i="5"/>
  <c r="AB38" i="42"/>
  <c r="AB62" i="42"/>
  <c r="C15" i="42"/>
  <c r="AF15" i="42"/>
  <c r="R51" i="42"/>
  <c r="Y51" i="42"/>
  <c r="N112" i="5"/>
  <c r="O89" i="5"/>
  <c r="L89" i="5"/>
  <c r="F101" i="5"/>
  <c r="AB27" i="42"/>
  <c r="H88" i="5"/>
  <c r="J69" i="4"/>
  <c r="Y62" i="42"/>
  <c r="AE26" i="42"/>
  <c r="F38" i="42"/>
  <c r="X15" i="42"/>
  <c r="S15" i="42"/>
  <c r="D51" i="42"/>
  <c r="M51" i="42"/>
  <c r="J89" i="5"/>
  <c r="T89" i="5"/>
  <c r="N88" i="5"/>
  <c r="B65" i="8"/>
  <c r="AC65" i="8" s="1"/>
  <c r="Q99" i="5"/>
  <c r="Q74" i="42"/>
  <c r="J88" i="5"/>
  <c r="AH62" i="42"/>
  <c r="U62" i="42"/>
  <c r="X38" i="42"/>
  <c r="T15" i="42"/>
  <c r="AL15" i="42"/>
  <c r="AB51" i="42"/>
  <c r="Q51" i="42"/>
  <c r="U51" i="42"/>
  <c r="Q89" i="5"/>
  <c r="U89" i="5"/>
  <c r="G26" i="42"/>
  <c r="H15" i="42"/>
  <c r="S113" i="5"/>
  <c r="V88" i="5"/>
  <c r="P88" i="5"/>
  <c r="AG33" i="4"/>
  <c r="S81" i="4"/>
  <c r="H38" i="42"/>
  <c r="Z62" i="42"/>
  <c r="C62" i="42"/>
  <c r="L39" i="42"/>
  <c r="E15" i="42"/>
  <c r="AM51" i="42"/>
  <c r="AG51" i="42"/>
  <c r="AD51" i="42"/>
  <c r="F89" i="5"/>
  <c r="G99" i="5"/>
  <c r="D15" i="42"/>
  <c r="N113" i="5"/>
  <c r="E88" i="5"/>
  <c r="R88" i="5"/>
  <c r="AA45" i="4"/>
  <c r="G33" i="4"/>
  <c r="R39" i="42"/>
  <c r="W74" i="42"/>
  <c r="AE74" i="42"/>
  <c r="Q88" i="5"/>
  <c r="W62" i="42"/>
  <c r="L26" i="42"/>
  <c r="V62" i="42"/>
  <c r="K15" i="42"/>
  <c r="P51" i="42"/>
  <c r="AA51" i="42"/>
  <c r="H100" i="5"/>
  <c r="R89" i="5"/>
  <c r="AI15" i="42"/>
  <c r="T113" i="5"/>
  <c r="K88" i="5"/>
  <c r="B87" i="5"/>
  <c r="AC81" i="4"/>
  <c r="AN69" i="4"/>
  <c r="F88" i="5"/>
  <c r="U74" i="42"/>
  <c r="AH27" i="42"/>
  <c r="N51" i="42"/>
  <c r="Z51" i="42"/>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H76" i="42"/>
  <c r="E102" i="5"/>
  <c r="N102" i="5"/>
  <c r="S114" i="5"/>
  <c r="S102" i="5"/>
  <c r="P114" i="5"/>
  <c r="P40" i="42"/>
  <c r="N90" i="5"/>
  <c r="P102" i="5"/>
  <c r="BC62" i="4"/>
  <c r="V90" i="5"/>
  <c r="K90" i="5"/>
  <c r="Q114" i="5"/>
  <c r="M90" i="5"/>
  <c r="F76" i="42"/>
  <c r="BA62" i="4"/>
  <c r="B113" i="5"/>
  <c r="T90" i="5"/>
  <c r="E114" i="5"/>
  <c r="L102" i="5"/>
  <c r="H114" i="5"/>
  <c r="T114" i="5"/>
  <c r="P90" i="5"/>
  <c r="J114" i="5"/>
  <c r="BH74" i="4"/>
  <c r="BF84" i="4"/>
  <c r="AH58" i="42"/>
  <c r="E84" i="5"/>
  <c r="S84" i="5"/>
  <c r="AI46" i="42"/>
  <c r="M120" i="5"/>
  <c r="Q120" i="5"/>
  <c r="H120" i="5"/>
  <c r="AD77" i="4"/>
  <c r="AH42" i="4"/>
  <c r="C66" i="4"/>
  <c r="AV66" i="4"/>
  <c r="AG20" i="24"/>
  <c r="S82" i="42"/>
  <c r="G84" i="5"/>
  <c r="K84" i="5"/>
  <c r="AF4" i="11"/>
  <c r="O120" i="5"/>
  <c r="G96" i="5"/>
  <c r="AX42" i="4"/>
  <c r="E58" i="42"/>
  <c r="AL78" i="4"/>
  <c r="N84" i="5"/>
  <c r="AN46" i="42"/>
  <c r="G120" i="5"/>
  <c r="N120" i="5"/>
  <c r="T84" i="5"/>
  <c r="L2" i="30"/>
  <c r="L6" i="30" s="1"/>
  <c r="Q6" i="33" s="1"/>
  <c r="L6" i="34" s="1"/>
  <c r="I6" i="35" s="1"/>
  <c r="B10" i="35" s="1"/>
  <c r="BB62" i="4"/>
  <c r="AF32" i="24"/>
  <c r="AG82" i="42"/>
  <c r="AA78" i="4"/>
  <c r="H84" i="5"/>
  <c r="R120" i="5"/>
  <c r="AH77" i="4"/>
  <c r="K32" i="24"/>
  <c r="K20" i="24"/>
  <c r="AG32" i="24"/>
  <c r="P84" i="5"/>
  <c r="T108" i="5"/>
  <c r="T77" i="4"/>
  <c r="W77" i="4"/>
  <c r="BG74" i="4"/>
  <c r="BN62" i="4"/>
  <c r="BN50" i="4"/>
  <c r="L32" i="24"/>
  <c r="L20" i="24"/>
  <c r="F84" i="5"/>
  <c r="I84" i="5"/>
  <c r="D66" i="4"/>
  <c r="BK77" i="4"/>
  <c r="BF74" i="4"/>
  <c r="BM62" i="4"/>
  <c r="BM50" i="4"/>
  <c r="V82" i="42"/>
  <c r="B83" i="5"/>
  <c r="I96" i="5"/>
  <c r="AC77" i="4"/>
  <c r="F42" i="4"/>
  <c r="G42" i="4"/>
  <c r="BE74" i="4"/>
  <c r="BK62" i="4"/>
  <c r="BK50" i="4"/>
  <c r="G32" i="24"/>
  <c r="G20" i="24"/>
  <c r="AN70" i="42"/>
  <c r="O84" i="5"/>
  <c r="P120" i="5"/>
  <c r="K96" i="5"/>
  <c r="P96" i="5"/>
  <c r="BG77" i="4"/>
  <c r="BD74" i="4"/>
  <c r="BJ62" i="4"/>
  <c r="BB50" i="4"/>
  <c r="H32" i="24"/>
  <c r="H20" i="24"/>
  <c r="AJ20" i="24"/>
  <c r="D70" i="42"/>
  <c r="Q84" i="5"/>
  <c r="S120" i="5"/>
  <c r="E96" i="5"/>
  <c r="Q96" i="5"/>
  <c r="C58" i="42"/>
  <c r="BC74" i="4"/>
  <c r="BH62" i="4"/>
  <c r="R84" i="5"/>
  <c r="F46" i="42"/>
  <c r="C16" i="17"/>
  <c r="J2" i="20" s="1"/>
  <c r="L120" i="5"/>
  <c r="B119" i="5"/>
  <c r="BN38" i="4"/>
  <c r="L17" i="24"/>
  <c r="AJ29" i="24"/>
  <c r="AN34" i="42"/>
  <c r="G17" i="24"/>
  <c r="K29" i="24"/>
  <c r="H17" i="24"/>
  <c r="AF29" i="24"/>
  <c r="AJ17" i="24"/>
  <c r="AF17" i="24"/>
  <c r="W82" i="42"/>
  <c r="G29" i="24"/>
  <c r="AG17" i="24"/>
  <c r="BD84" i="4"/>
  <c r="H29" i="24"/>
  <c r="N96" i="5"/>
  <c r="M58" i="42"/>
  <c r="L115" i="5"/>
  <c r="AC22" i="4"/>
  <c r="C22" i="4"/>
  <c r="W22" i="4"/>
  <c r="U104" i="5"/>
  <c r="N56" i="4"/>
  <c r="AU34" i="4"/>
  <c r="I58" i="4"/>
  <c r="E82" i="4"/>
  <c r="K32" i="4"/>
  <c r="F25" i="34" s="1"/>
  <c r="AM22" i="4"/>
  <c r="AT22" i="4"/>
  <c r="S34" i="4"/>
  <c r="AH22" i="4"/>
  <c r="I56" i="4"/>
  <c r="AG34" i="4"/>
  <c r="F58" i="4"/>
  <c r="AQ82" i="4"/>
  <c r="AV22" i="4"/>
  <c r="Z32" i="42"/>
  <c r="AM34" i="4"/>
  <c r="W68" i="42"/>
  <c r="C34" i="4"/>
  <c r="D27" i="34" s="1"/>
  <c r="AA34" i="4"/>
  <c r="AE58" i="4"/>
  <c r="P82" i="4"/>
  <c r="AP56" i="4"/>
  <c r="F22" i="4"/>
  <c r="E17" i="6" s="1"/>
  <c r="E15" i="35" s="1"/>
  <c r="AU22" i="4"/>
  <c r="AY34" i="4"/>
  <c r="V22" i="4"/>
  <c r="AF22" i="4"/>
  <c r="AW34" i="4"/>
  <c r="G58" i="4"/>
  <c r="AF82" i="4"/>
  <c r="E34" i="4"/>
  <c r="AE22" i="4"/>
  <c r="C18" i="5"/>
  <c r="L18" i="5" s="1"/>
  <c r="M34" i="4"/>
  <c r="AS58" i="4"/>
  <c r="W82" i="4"/>
  <c r="AX34" i="4"/>
  <c r="AT58" i="4"/>
  <c r="AX82" i="4"/>
  <c r="B30" i="8"/>
  <c r="M22" i="4"/>
  <c r="AR58" i="4"/>
  <c r="AP70" i="4"/>
  <c r="D22" i="4"/>
  <c r="AA70" i="4"/>
  <c r="R34" i="4"/>
  <c r="AG22" i="4"/>
  <c r="AB22" i="4"/>
  <c r="AK58" i="4"/>
  <c r="AR70" i="4"/>
  <c r="AG82" i="4"/>
  <c r="Y22" i="4"/>
  <c r="T22" i="4"/>
  <c r="P22" i="4"/>
  <c r="AI22" i="4"/>
  <c r="V34" i="4"/>
  <c r="X44" i="4"/>
  <c r="AL22" i="4"/>
  <c r="AU58" i="4"/>
  <c r="AJ82" i="4"/>
  <c r="AU56" i="4"/>
  <c r="AP22" i="4"/>
  <c r="AJ22" i="4"/>
  <c r="AD22" i="4"/>
  <c r="U34" i="4"/>
  <c r="C58" i="4"/>
  <c r="D51" i="34" s="1"/>
  <c r="AY82" i="4"/>
  <c r="R105" i="5"/>
  <c r="B92" i="5"/>
  <c r="U93" i="5"/>
  <c r="U117" i="5"/>
  <c r="G107" i="5"/>
  <c r="AI81" i="42"/>
  <c r="X21" i="42"/>
  <c r="Q57" i="42"/>
  <c r="CS18" i="4"/>
  <c r="BR18" i="4"/>
  <c r="X18" i="4"/>
  <c r="J18" i="4"/>
  <c r="CO18" i="4"/>
  <c r="CL18" i="4"/>
  <c r="U18" i="4"/>
  <c r="AN18" i="4"/>
  <c r="BT18" i="4"/>
  <c r="AT18" i="4"/>
  <c r="AH18" i="4"/>
  <c r="CF18" i="4"/>
  <c r="CC18" i="4"/>
  <c r="I56" i="42"/>
  <c r="AM18" i="4"/>
  <c r="H18" i="4"/>
  <c r="AU18" i="4"/>
  <c r="Z18" i="4"/>
  <c r="V18" i="4"/>
  <c r="D80" i="42"/>
  <c r="CU18" i="4"/>
  <c r="BW18" i="4"/>
  <c r="F18" i="4"/>
  <c r="CT18" i="4"/>
  <c r="Y18" i="4"/>
  <c r="S18" i="4"/>
  <c r="CN18" i="4"/>
  <c r="BQ18" i="4"/>
  <c r="AD18" i="4"/>
  <c r="AE18" i="4"/>
  <c r="CE18" i="4"/>
  <c r="C14" i="5"/>
  <c r="N14" i="5" s="1"/>
  <c r="AJ18" i="4"/>
  <c r="K18" i="4"/>
  <c r="T18" i="4"/>
  <c r="AB32" i="42"/>
  <c r="B14" i="8"/>
  <c r="M14" i="8" s="1"/>
  <c r="CK18" i="4"/>
  <c r="CJ18" i="4"/>
  <c r="AC18" i="4"/>
  <c r="AI18" i="4"/>
  <c r="M18" i="4"/>
  <c r="W80" i="42"/>
  <c r="G68" i="42"/>
  <c r="BS18" i="4"/>
  <c r="C18" i="4"/>
  <c r="AG18" i="4"/>
  <c r="CA18" i="4"/>
  <c r="AV18" i="4"/>
  <c r="CM18" i="4"/>
  <c r="BV18" i="4"/>
  <c r="BZ18" i="4"/>
  <c r="AF18" i="4"/>
  <c r="AB18" i="4"/>
  <c r="AK18" i="4"/>
  <c r="AB44" i="42"/>
  <c r="AL56" i="42"/>
  <c r="BO18" i="4"/>
  <c r="CD18" i="4"/>
  <c r="BP18" i="4"/>
  <c r="BM18" i="4"/>
  <c r="AA18" i="4"/>
  <c r="G18" i="4"/>
  <c r="W18" i="4"/>
  <c r="AP18" i="4"/>
  <c r="M32" i="42"/>
  <c r="AA32" i="42"/>
  <c r="BU18" i="4"/>
  <c r="BX18" i="4"/>
  <c r="R18" i="4"/>
  <c r="E18" i="4"/>
  <c r="AO18" i="4"/>
  <c r="J47" i="42"/>
  <c r="L23" i="42"/>
  <c r="AH47" i="42"/>
  <c r="W47" i="42"/>
  <c r="R47" i="42"/>
  <c r="AM47" i="42"/>
  <c r="E47" i="42"/>
  <c r="AA47" i="42"/>
  <c r="X47" i="42"/>
  <c r="AN47" i="42"/>
  <c r="U47" i="42"/>
  <c r="O59" i="42"/>
  <c r="J59" i="42"/>
  <c r="H35" i="42"/>
  <c r="D47" i="42"/>
  <c r="M47" i="42"/>
  <c r="K47" i="42"/>
  <c r="S47" i="42"/>
  <c r="AL35" i="42"/>
  <c r="AA23" i="42"/>
  <c r="H47" i="42"/>
  <c r="Z47" i="42"/>
  <c r="AI47" i="42"/>
  <c r="V47" i="42"/>
  <c r="C23" i="42"/>
  <c r="AA71" i="42"/>
  <c r="AL47" i="42"/>
  <c r="G47" i="42"/>
  <c r="F47" i="42"/>
  <c r="D23" i="42"/>
  <c r="C47" i="42"/>
  <c r="Y47" i="42"/>
  <c r="U23" i="42"/>
  <c r="K59" i="42"/>
  <c r="N47" i="42"/>
  <c r="I47" i="42"/>
  <c r="AE83" i="42"/>
  <c r="Q47" i="42"/>
  <c r="Y80" i="42"/>
  <c r="AA44" i="42"/>
  <c r="AG68" i="42"/>
  <c r="V44" i="42"/>
  <c r="AF56" i="42"/>
  <c r="V56" i="42"/>
  <c r="AE68" i="42"/>
  <c r="U80" i="42"/>
  <c r="AD80" i="42"/>
  <c r="H118" i="5"/>
  <c r="E56" i="42"/>
  <c r="E32" i="42"/>
  <c r="E68" i="42"/>
  <c r="N80" i="42"/>
  <c r="P32" i="42"/>
  <c r="D56" i="42"/>
  <c r="Q56" i="42"/>
  <c r="AN80" i="42"/>
  <c r="W44" i="42"/>
  <c r="L56" i="42"/>
  <c r="AH56" i="42"/>
  <c r="AG80" i="42"/>
  <c r="T56" i="42"/>
  <c r="U68" i="42"/>
  <c r="AB68" i="42"/>
  <c r="I118" i="5"/>
  <c r="G80" i="42"/>
  <c r="P106" i="5"/>
  <c r="D32" i="42"/>
  <c r="W32" i="42"/>
  <c r="S80" i="42"/>
  <c r="AD32" i="42"/>
  <c r="M80" i="42"/>
  <c r="Y44" i="42"/>
  <c r="Y68" i="42"/>
  <c r="G44" i="42"/>
  <c r="AM68" i="42"/>
  <c r="V80" i="42"/>
  <c r="F56" i="42"/>
  <c r="AF59" i="4"/>
  <c r="I80" i="42"/>
  <c r="AI80" i="42"/>
  <c r="M56" i="42"/>
  <c r="AE56" i="42"/>
  <c r="L80" i="42"/>
  <c r="AB80" i="42"/>
  <c r="E44" i="42"/>
  <c r="Q68" i="42"/>
  <c r="AF80" i="42"/>
  <c r="AM80" i="42"/>
  <c r="BK84" i="4"/>
  <c r="R80" i="42"/>
  <c r="Q80" i="42"/>
  <c r="BJ84" i="4"/>
  <c r="AG32" i="42"/>
  <c r="H56" i="42"/>
  <c r="AH44" i="42"/>
  <c r="X56" i="42"/>
  <c r="AG44" i="42"/>
  <c r="S68" i="42"/>
  <c r="V32" i="42"/>
  <c r="AL44" i="42"/>
  <c r="AB56" i="42"/>
  <c r="AH32" i="42"/>
  <c r="AL68" i="42"/>
  <c r="U44" i="42"/>
  <c r="K44" i="42"/>
  <c r="AI44" i="42"/>
  <c r="Z80" i="42"/>
  <c r="D68" i="42"/>
  <c r="S106" i="5"/>
  <c r="O80" i="42"/>
  <c r="P68" i="42"/>
  <c r="BG84" i="4"/>
  <c r="BJ60" i="4"/>
  <c r="W56" i="42"/>
  <c r="X44" i="42"/>
  <c r="E80" i="42"/>
  <c r="O68" i="42"/>
  <c r="K56" i="42"/>
  <c r="Z56" i="42"/>
  <c r="M68" i="42"/>
  <c r="Z68" i="42"/>
  <c r="Y32" i="42"/>
  <c r="AH80" i="42"/>
  <c r="T44" i="42"/>
  <c r="AE80" i="42"/>
  <c r="R68" i="42"/>
  <c r="AL80" i="42"/>
  <c r="H68" i="42"/>
  <c r="P44" i="42"/>
  <c r="L68" i="42"/>
  <c r="L32" i="42"/>
  <c r="X80" i="42"/>
  <c r="AE44" i="42"/>
  <c r="L44" i="42"/>
  <c r="AA56" i="42"/>
  <c r="AI56" i="42"/>
  <c r="T32" i="42"/>
  <c r="J68" i="42"/>
  <c r="V94" i="5"/>
  <c r="C44" i="42"/>
  <c r="C68" i="42"/>
  <c r="J80" i="42"/>
  <c r="P80" i="42"/>
  <c r="AF44" i="42"/>
  <c r="AL32" i="42"/>
  <c r="AG56" i="42"/>
  <c r="U56" i="42"/>
  <c r="M44" i="42"/>
  <c r="AF68" i="42"/>
  <c r="AA68" i="42"/>
  <c r="C80" i="42"/>
  <c r="N68" i="42"/>
  <c r="G94" i="5"/>
  <c r="BC84" i="4"/>
  <c r="BJ72" i="4"/>
  <c r="X68" i="42"/>
  <c r="AD68" i="42"/>
  <c r="K80" i="42"/>
  <c r="AE32" i="42"/>
  <c r="K68" i="42"/>
  <c r="Z44" i="42"/>
  <c r="K32" i="42"/>
  <c r="H32" i="42"/>
  <c r="G56" i="42"/>
  <c r="AF32" i="42"/>
  <c r="F68" i="42"/>
  <c r="D44" i="42"/>
  <c r="F44" i="42"/>
  <c r="J44" i="42"/>
  <c r="F80" i="42"/>
  <c r="BN81" i="4"/>
  <c r="S32" i="42"/>
  <c r="AI68" i="42"/>
  <c r="AI32" i="42"/>
  <c r="V68" i="42"/>
  <c r="AD56" i="42"/>
  <c r="S44" i="42"/>
  <c r="T68" i="42"/>
  <c r="Y56" i="42"/>
  <c r="G32" i="42"/>
  <c r="I68" i="42"/>
  <c r="H80" i="42"/>
  <c r="O32" i="42"/>
  <c r="I92" i="5"/>
  <c r="AD69" i="4"/>
  <c r="B41" i="8"/>
  <c r="AD41" i="8" s="1"/>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Y33"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29" i="5" s="1"/>
  <c r="AR33" i="4"/>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B29" i="8"/>
  <c r="AO45" i="4"/>
  <c r="AT21" i="4"/>
  <c r="Y45" i="4"/>
  <c r="AW81" i="4"/>
  <c r="AY69" i="4"/>
  <c r="C69" i="4"/>
  <c r="V45" i="4"/>
  <c r="E81" i="4"/>
  <c r="AS33" i="4"/>
  <c r="AB69" i="4"/>
  <c r="AG81" i="4"/>
  <c r="AM33" i="4"/>
  <c r="C77" i="5"/>
  <c r="AR77" i="5" s="1"/>
  <c r="AH33" i="4"/>
  <c r="V69" i="4"/>
  <c r="R33" i="4"/>
  <c r="D45" i="4"/>
  <c r="AW45" i="4"/>
  <c r="T81" i="4"/>
  <c r="AK33" i="4"/>
  <c r="K81" i="4"/>
  <c r="D33" i="4"/>
  <c r="AU69" i="4"/>
  <c r="Q33" i="4"/>
  <c r="AS45" i="4"/>
  <c r="N45" i="4"/>
  <c r="AY81" i="4"/>
  <c r="AO33" i="4"/>
  <c r="AH69" i="4"/>
  <c r="C65" i="5"/>
  <c r="AR65" i="5" s="1"/>
  <c r="C17" i="5"/>
  <c r="AD81" i="4"/>
  <c r="R81" i="4"/>
  <c r="Q45" i="4"/>
  <c r="I46" i="29"/>
  <c r="O28" i="42"/>
  <c r="K28" i="42"/>
  <c r="Z28" i="42"/>
  <c r="AM28" i="42"/>
  <c r="G28" i="42"/>
  <c r="AE28" i="42"/>
  <c r="AB28" i="42"/>
  <c r="AF28" i="42"/>
  <c r="I28" i="42"/>
  <c r="S28" i="42"/>
  <c r="AA28" i="42"/>
  <c r="Y28" i="42"/>
  <c r="AI28" i="42"/>
  <c r="W28" i="42"/>
  <c r="F28" i="42"/>
  <c r="Q28" i="42"/>
  <c r="T28" i="42"/>
  <c r="AD28" i="42"/>
  <c r="J28" i="42"/>
  <c r="D28" i="42"/>
  <c r="X28" i="42"/>
  <c r="M28" i="42"/>
  <c r="L28" i="42"/>
  <c r="N28" i="42"/>
  <c r="AG28" i="42"/>
  <c r="C28" i="42"/>
  <c r="R40" i="42"/>
  <c r="C76" i="42"/>
  <c r="U103" i="5"/>
  <c r="E103" i="5"/>
  <c r="R103" i="5"/>
  <c r="I115" i="5"/>
  <c r="E115" i="5"/>
  <c r="O115" i="5"/>
  <c r="R115" i="5"/>
  <c r="U115" i="5"/>
  <c r="N115" i="5"/>
  <c r="B114" i="5"/>
  <c r="T115" i="5"/>
  <c r="H115" i="5"/>
  <c r="K115" i="5"/>
  <c r="S115" i="5"/>
  <c r="G115" i="5"/>
  <c r="V115" i="5"/>
  <c r="F115" i="5"/>
  <c r="E17" i="42"/>
  <c r="M16" i="42"/>
  <c r="AF16" i="42"/>
  <c r="C16" i="42"/>
  <c r="I16" i="42"/>
  <c r="AL40" i="42"/>
  <c r="AE40" i="42"/>
  <c r="G40" i="42"/>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K40" i="42"/>
  <c r="AN40" i="42"/>
  <c r="C40" i="42"/>
  <c r="Y40" i="42"/>
  <c r="Q40" i="42"/>
  <c r="F40" i="42"/>
  <c r="AM40" i="42"/>
  <c r="V40" i="42"/>
  <c r="AH40" i="42"/>
  <c r="X40" i="42"/>
  <c r="AI40" i="42"/>
  <c r="AB40" i="42"/>
  <c r="U40" i="42"/>
  <c r="AG40" i="42"/>
  <c r="I40" i="42"/>
  <c r="N40" i="42"/>
  <c r="AF40" i="42"/>
  <c r="L40" i="42"/>
  <c r="S40" i="42"/>
  <c r="J40" i="42"/>
  <c r="AA40" i="42"/>
  <c r="D40" i="42"/>
  <c r="M40" i="42"/>
  <c r="H40" i="42"/>
  <c r="AD40" i="42"/>
  <c r="AM76" i="42"/>
  <c r="E76" i="42"/>
  <c r="AA76" i="42"/>
  <c r="W76" i="42"/>
  <c r="Q76" i="42"/>
  <c r="Z76" i="42"/>
  <c r="P76" i="42"/>
  <c r="L76" i="42"/>
  <c r="AE76" i="42"/>
  <c r="G76" i="42"/>
  <c r="AI76" i="42"/>
  <c r="AG76" i="42"/>
  <c r="AD76" i="42"/>
  <c r="AN76" i="42"/>
  <c r="S76" i="42"/>
  <c r="AB76" i="42"/>
  <c r="U76" i="42"/>
  <c r="V76" i="42"/>
  <c r="J76" i="42"/>
  <c r="H76" i="42"/>
  <c r="K76" i="42"/>
  <c r="AL76" i="42"/>
  <c r="N76" i="42"/>
  <c r="T76" i="42"/>
  <c r="X76" i="42"/>
  <c r="M76" i="42"/>
  <c r="E40" i="42"/>
  <c r="AL28" i="42"/>
  <c r="T40" i="42"/>
  <c r="R28" i="42"/>
  <c r="M115" i="5"/>
  <c r="Y76" i="42"/>
  <c r="L16" i="42"/>
  <c r="AN28" i="42"/>
  <c r="E28" i="42"/>
  <c r="P28" i="42"/>
  <c r="AE52" i="42"/>
  <c r="X52" i="42"/>
  <c r="AG52" i="42"/>
  <c r="W52" i="42"/>
  <c r="C52" i="42"/>
  <c r="C65" i="42"/>
  <c r="AM65" i="42"/>
  <c r="AA65" i="42"/>
  <c r="Q103" i="5"/>
  <c r="H28" i="42"/>
  <c r="AD64" i="42"/>
  <c r="H64" i="42"/>
  <c r="T64" i="42"/>
  <c r="AF64" i="42"/>
  <c r="N64" i="42"/>
  <c r="U64" i="42"/>
  <c r="R76" i="42"/>
  <c r="AF76" i="42"/>
  <c r="V28" i="42"/>
  <c r="AM64" i="42"/>
  <c r="S77" i="42"/>
  <c r="AH77" i="42"/>
  <c r="E77" i="42"/>
  <c r="O77" i="42"/>
  <c r="AM77" i="42"/>
  <c r="Q52" i="42"/>
  <c r="U28" i="42"/>
  <c r="I76" i="42"/>
  <c r="W40" i="42"/>
  <c r="AF41" i="42"/>
  <c r="J41" i="42"/>
  <c r="AH28" i="42"/>
  <c r="H16" i="42"/>
  <c r="Z40" i="42"/>
  <c r="Q115" i="5"/>
  <c r="O76" i="42"/>
  <c r="BM59" i="4"/>
  <c r="AN22" i="4"/>
  <c r="X22" i="4"/>
  <c r="AE34" i="4"/>
  <c r="AQ34" i="4"/>
  <c r="Z34" i="4"/>
  <c r="AX58" i="4"/>
  <c r="AY58" i="4"/>
  <c r="AD58" i="4"/>
  <c r="P58" i="4"/>
  <c r="J82" i="4"/>
  <c r="H82" i="4"/>
  <c r="AW82" i="4"/>
  <c r="AL82" i="4"/>
  <c r="S47" i="4"/>
  <c r="C54" i="5"/>
  <c r="E54" i="5" s="1"/>
  <c r="AA82" i="4"/>
  <c r="BN58" i="4"/>
  <c r="S22" i="4"/>
  <c r="Z22" i="4"/>
  <c r="I34" i="4"/>
  <c r="AO34" i="4"/>
  <c r="AL34" i="4"/>
  <c r="K58" i="4"/>
  <c r="F51" i="34" s="1"/>
  <c r="AV58" i="4"/>
  <c r="AC58" i="4"/>
  <c r="AI58" i="4"/>
  <c r="N82" i="4"/>
  <c r="K82" i="4"/>
  <c r="C82" i="4"/>
  <c r="AO82" i="4"/>
  <c r="AI47" i="4"/>
  <c r="BN82" i="4"/>
  <c r="BM58" i="4"/>
  <c r="J22" i="4"/>
  <c r="AB34" i="4"/>
  <c r="Y34" i="4"/>
  <c r="C30" i="5"/>
  <c r="AR30" i="5" s="1"/>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R78" i="5" s="1"/>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D66" i="42"/>
  <c r="S30" i="42"/>
  <c r="AB30" i="42"/>
  <c r="Y30"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R31" i="5" s="1"/>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N68" i="42"/>
  <c r="BG72" i="4"/>
  <c r="BC72" i="4"/>
  <c r="BH63" i="4"/>
  <c r="BF39" i="4"/>
  <c r="V98" i="5"/>
  <c r="U33" i="42"/>
  <c r="I81" i="42"/>
  <c r="AB57" i="42"/>
  <c r="AC20" i="4"/>
  <c r="K44" i="4"/>
  <c r="F37" i="34" s="1"/>
  <c r="AF44" i="4"/>
  <c r="AG44" i="4"/>
  <c r="AH44" i="4"/>
  <c r="D56" i="4"/>
  <c r="P56" i="4"/>
  <c r="AF56" i="4"/>
  <c r="W57" i="42"/>
  <c r="K21" i="42"/>
  <c r="AG21" i="42"/>
  <c r="V81" i="42"/>
  <c r="T81" i="42"/>
  <c r="M33" i="42"/>
  <c r="M81" i="42"/>
  <c r="E21" i="42"/>
  <c r="O81" i="42"/>
  <c r="I57" i="42"/>
  <c r="R57" i="42"/>
  <c r="AS44" i="4"/>
  <c r="AQ44" i="4"/>
  <c r="Z44" i="4"/>
  <c r="AL56" i="4"/>
  <c r="H121" i="5"/>
  <c r="R98" i="5"/>
  <c r="H86" i="5"/>
  <c r="AI21" i="42"/>
  <c r="L57" i="42"/>
  <c r="H33" i="42"/>
  <c r="V33" i="42"/>
  <c r="H81" i="42"/>
  <c r="E57" i="42"/>
  <c r="T20" i="4"/>
  <c r="S44" i="4"/>
  <c r="V44" i="4"/>
  <c r="AB44" i="4"/>
  <c r="P44" i="4"/>
  <c r="U56" i="4"/>
  <c r="AV56" i="4"/>
  <c r="AK56" i="4"/>
  <c r="AE81" i="42"/>
  <c r="X81" i="42"/>
  <c r="AO56" i="4"/>
  <c r="Q56" i="4"/>
  <c r="W68" i="4"/>
  <c r="F57" i="42"/>
  <c r="BA75" i="4"/>
  <c r="BG63" i="4"/>
  <c r="BE39" i="4"/>
  <c r="I98" i="5"/>
  <c r="X57" i="42"/>
  <c r="AL21" i="42"/>
  <c r="M57" i="42"/>
  <c r="G33" i="42"/>
  <c r="AA33" i="42"/>
  <c r="AH81" i="42"/>
  <c r="AD57" i="42"/>
  <c r="CK20" i="4"/>
  <c r="AO44" i="4"/>
  <c r="W44" i="4"/>
  <c r="AM44" i="4"/>
  <c r="M56" i="4"/>
  <c r="AD56" i="4"/>
  <c r="AQ56" i="4"/>
  <c r="F56" i="4"/>
  <c r="AE21" i="42"/>
  <c r="AD81" i="42"/>
  <c r="T21" i="42"/>
  <c r="C81" i="42"/>
  <c r="S57" i="42"/>
  <c r="BN75" i="4"/>
  <c r="BF63" i="4"/>
  <c r="BE56" i="4"/>
  <c r="BD39" i="4"/>
  <c r="G86" i="5"/>
  <c r="N98" i="5"/>
  <c r="M21" i="42"/>
  <c r="AG57" i="42"/>
  <c r="AL33" i="42"/>
  <c r="Z33" i="42"/>
  <c r="E81" i="42"/>
  <c r="H57" i="42"/>
  <c r="H44" i="4"/>
  <c r="AE44" i="4"/>
  <c r="AV44" i="4"/>
  <c r="J56" i="4"/>
  <c r="T56" i="4"/>
  <c r="X56" i="4"/>
  <c r="Z56" i="4"/>
  <c r="Z57" i="42"/>
  <c r="U81" i="42"/>
  <c r="Z81" i="42"/>
  <c r="R81" i="42"/>
  <c r="P81" i="42"/>
  <c r="AM81" i="42"/>
  <c r="AF57" i="42"/>
  <c r="R44" i="4"/>
  <c r="AA20" i="4"/>
  <c r="C40" i="5"/>
  <c r="AR40" i="5" s="1"/>
  <c r="G57" i="42"/>
  <c r="I21" i="42"/>
  <c r="F98" i="5"/>
  <c r="O98" i="5"/>
  <c r="AT44" i="4"/>
  <c r="BM75" i="4"/>
  <c r="BE63" i="4"/>
  <c r="BC39" i="4"/>
  <c r="U98" i="5"/>
  <c r="K98" i="5"/>
  <c r="P98" i="5"/>
  <c r="E98" i="5"/>
  <c r="AI57" i="42"/>
  <c r="S21" i="42"/>
  <c r="X45" i="42"/>
  <c r="K57" i="42"/>
  <c r="AN33" i="42"/>
  <c r="AH33" i="42"/>
  <c r="G81" i="42"/>
  <c r="AH57" i="42"/>
  <c r="X32" i="4"/>
  <c r="AP44" i="4"/>
  <c r="AJ44" i="4"/>
  <c r="AN44" i="4"/>
  <c r="S56" i="4"/>
  <c r="R56" i="4"/>
  <c r="AE56" i="4"/>
  <c r="AT56" i="4"/>
  <c r="G21" i="42"/>
  <c r="AB21" i="42"/>
  <c r="T57" i="42"/>
  <c r="AG33" i="42"/>
  <c r="D57" i="42"/>
  <c r="C57" i="42"/>
  <c r="D21" i="42"/>
  <c r="BS20" i="4"/>
  <c r="N121" i="5"/>
  <c r="S98" i="5"/>
  <c r="G98" i="5"/>
  <c r="Y57" i="42"/>
  <c r="AA21" i="42"/>
  <c r="J33" i="42"/>
  <c r="P33" i="42"/>
  <c r="N33" i="42"/>
  <c r="K81" i="42"/>
  <c r="AE57" i="42"/>
  <c r="U20" i="4"/>
  <c r="AS32" i="4"/>
  <c r="AD44" i="4"/>
  <c r="AR44" i="4"/>
  <c r="I44" i="4"/>
  <c r="AB56" i="4"/>
  <c r="H56" i="4"/>
  <c r="K56" i="4"/>
  <c r="F49" i="34" s="1"/>
  <c r="AW56" i="4"/>
  <c r="N57" i="42"/>
  <c r="Y69" i="42"/>
  <c r="BJ75" i="4"/>
  <c r="BC63" i="4"/>
  <c r="T121" i="5"/>
  <c r="K86" i="5"/>
  <c r="AL57" i="42"/>
  <c r="X33" i="42"/>
  <c r="AM33" i="42"/>
  <c r="I33" i="42"/>
  <c r="P20" i="4"/>
  <c r="AP32" i="4"/>
  <c r="AI44" i="4"/>
  <c r="AL44" i="4"/>
  <c r="J44" i="4"/>
  <c r="AX56" i="4"/>
  <c r="V56" i="4"/>
  <c r="E56" i="4"/>
  <c r="G56" i="4"/>
  <c r="U57" i="42"/>
  <c r="E33" i="42"/>
  <c r="AN57" i="42"/>
  <c r="AN81" i="42"/>
  <c r="K48" i="15"/>
  <c r="K41" i="29"/>
  <c r="BH75" i="4"/>
  <c r="BB63" i="4"/>
  <c r="BD27" i="4"/>
  <c r="J98" i="5"/>
  <c r="Q98" i="5"/>
  <c r="J86" i="5"/>
  <c r="V57" i="42"/>
  <c r="W33" i="42"/>
  <c r="O33" i="42"/>
  <c r="S33" i="42"/>
  <c r="S81" i="42"/>
  <c r="CA20" i="4"/>
  <c r="AF32" i="4"/>
  <c r="F44" i="4"/>
  <c r="AU44" i="4"/>
  <c r="Q44" i="4"/>
  <c r="AA56" i="4"/>
  <c r="AR56" i="4"/>
  <c r="AC56" i="4"/>
  <c r="B52" i="8"/>
  <c r="E52" i="8" s="1"/>
  <c r="L21" i="42"/>
  <c r="AF21" i="42"/>
  <c r="J45" i="42"/>
  <c r="J57" i="42"/>
  <c r="Q81" i="42"/>
  <c r="J81" i="42"/>
  <c r="AC44" i="4"/>
  <c r="F33" i="42"/>
  <c r="BG75" i="4"/>
  <c r="BA63" i="4"/>
  <c r="BM39" i="4"/>
  <c r="L98" i="5"/>
  <c r="S121" i="5"/>
  <c r="B97" i="5"/>
  <c r="L81" i="42"/>
  <c r="AI33" i="42"/>
  <c r="Q33" i="42"/>
  <c r="T33" i="42"/>
  <c r="N81" i="42"/>
  <c r="M20" i="4"/>
  <c r="AQ32" i="4"/>
  <c r="D44" i="4"/>
  <c r="AY44" i="4"/>
  <c r="C44" i="4"/>
  <c r="D37" i="34" s="1"/>
  <c r="AG56" i="4"/>
  <c r="AH56" i="4"/>
  <c r="AS56" i="4"/>
  <c r="V68" i="4"/>
  <c r="H21" i="42"/>
  <c r="Y81" i="42"/>
  <c r="U69" i="42"/>
  <c r="C52" i="5"/>
  <c r="AR52" i="5" s="1"/>
  <c r="AH21" i="42"/>
  <c r="P57" i="42"/>
  <c r="BF75" i="4"/>
  <c r="BN63" i="4"/>
  <c r="BK39" i="4"/>
  <c r="T98" i="5"/>
  <c r="H98" i="5"/>
  <c r="AI45" i="42"/>
  <c r="W81" i="42"/>
  <c r="D33" i="42"/>
  <c r="K33" i="42"/>
  <c r="AD33" i="42"/>
  <c r="AF81" i="42"/>
  <c r="CU20" i="4"/>
  <c r="C32" i="4"/>
  <c r="D25" i="34" s="1"/>
  <c r="E44" i="4"/>
  <c r="G44" i="4"/>
  <c r="B40" i="8"/>
  <c r="Y40" i="8" s="1"/>
  <c r="AN56" i="4"/>
  <c r="AI56" i="4"/>
  <c r="Y56" i="4"/>
  <c r="X68" i="4"/>
  <c r="Y21" i="42"/>
  <c r="AA81" i="42"/>
  <c r="AM57" i="42"/>
  <c r="BE75" i="4"/>
  <c r="BM63" i="4"/>
  <c r="BJ39" i="4"/>
  <c r="K110" i="5"/>
  <c r="AG81" i="42"/>
  <c r="Y33" i="42"/>
  <c r="R33" i="42"/>
  <c r="AF33" i="42"/>
  <c r="AL81" i="42"/>
  <c r="X20" i="4"/>
  <c r="M44" i="4"/>
  <c r="N44" i="4"/>
  <c r="Y44" i="4"/>
  <c r="AY56" i="4"/>
  <c r="AM56" i="4"/>
  <c r="M68" i="4"/>
  <c r="V21" i="42"/>
  <c r="O57" i="42"/>
  <c r="F81"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K31" i="4"/>
  <c r="BV31" i="4"/>
  <c r="CU31" i="4"/>
  <c r="CF31" i="4"/>
  <c r="BT31" i="4"/>
  <c r="BU31" i="4"/>
  <c r="BS31" i="4"/>
  <c r="BR31" i="4"/>
  <c r="CT31" i="4"/>
  <c r="CL31" i="4"/>
  <c r="BW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BY30" i="4"/>
  <c r="CC30"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H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AN31" i="42"/>
  <c r="M31" i="42"/>
  <c r="E79" i="42"/>
  <c r="AN79" i="42"/>
  <c r="F79" i="42"/>
  <c r="T79" i="42"/>
  <c r="AA79" i="42"/>
  <c r="U79" i="42"/>
  <c r="AF79" i="42"/>
  <c r="N79" i="42"/>
  <c r="Y79" i="42"/>
  <c r="C79" i="42"/>
  <c r="X79" i="42"/>
  <c r="AM79" i="42"/>
  <c r="H79" i="42"/>
  <c r="AB79" i="42"/>
  <c r="M79" i="42"/>
  <c r="I79" i="42"/>
  <c r="AE79" i="42"/>
  <c r="O79" i="42"/>
  <c r="G79" i="42"/>
  <c r="S79" i="42"/>
  <c r="D79" i="42"/>
  <c r="P79" i="42"/>
  <c r="J79" i="42"/>
  <c r="AG79" i="42"/>
  <c r="Q79" i="42"/>
  <c r="Z79" i="42"/>
  <c r="AL79" i="42"/>
  <c r="AI79" i="42"/>
  <c r="W79" i="42"/>
  <c r="AD79" i="42"/>
  <c r="V79" i="42"/>
  <c r="L79" i="42"/>
  <c r="G67" i="42"/>
  <c r="AM67" i="42"/>
  <c r="D67" i="42"/>
  <c r="H67" i="42"/>
  <c r="Z67" i="42"/>
  <c r="X67" i="42"/>
  <c r="AG67" i="42"/>
  <c r="K67" i="42"/>
  <c r="L67" i="42"/>
  <c r="AN67" i="42"/>
  <c r="N67" i="42"/>
  <c r="U67" i="42"/>
  <c r="T67" i="42"/>
  <c r="W67" i="42"/>
  <c r="O67" i="42"/>
  <c r="AL67" i="42"/>
  <c r="R67" i="42"/>
  <c r="S67" i="42"/>
  <c r="C67" i="42"/>
  <c r="E67" i="42"/>
  <c r="AD67" i="42"/>
  <c r="I67" i="42"/>
  <c r="V67" i="42"/>
  <c r="P67" i="42"/>
  <c r="AE67" i="42"/>
  <c r="AF67" i="42"/>
  <c r="Q67" i="42"/>
  <c r="F67" i="42"/>
  <c r="AA67" i="42"/>
  <c r="AH79" i="42"/>
  <c r="U85" i="5"/>
  <c r="K79" i="42"/>
  <c r="AI67" i="42"/>
  <c r="AI43" i="42"/>
  <c r="H43" i="42"/>
  <c r="L43" i="42"/>
  <c r="E43" i="42"/>
  <c r="AN43" i="42"/>
  <c r="R43" i="42"/>
  <c r="D43" i="42"/>
  <c r="AG43" i="42"/>
  <c r="P43" i="42"/>
  <c r="AD43" i="42"/>
  <c r="F43" i="42"/>
  <c r="I43" i="42"/>
  <c r="S43" i="42"/>
  <c r="Z43" i="42"/>
  <c r="N43" i="42"/>
  <c r="T43" i="42"/>
  <c r="Y43" i="42"/>
  <c r="K43" i="42"/>
  <c r="AB43" i="42"/>
  <c r="X43" i="42"/>
  <c r="AA43" i="42"/>
  <c r="O43" i="42"/>
  <c r="V43" i="42"/>
  <c r="W43" i="42"/>
  <c r="M43" i="42"/>
  <c r="U43" i="42"/>
  <c r="C43" i="42"/>
  <c r="G43" i="42"/>
  <c r="AF43" i="42"/>
  <c r="AE43" i="42"/>
  <c r="AL43" i="42"/>
  <c r="Q43" i="42"/>
  <c r="AH43" i="42"/>
  <c r="W55" i="42"/>
  <c r="Y67" i="42"/>
  <c r="R79" i="42"/>
  <c r="Z55" i="42"/>
  <c r="J55" i="42"/>
  <c r="V55" i="42"/>
  <c r="AL55" i="42"/>
  <c r="AF55" i="42"/>
  <c r="O55" i="42"/>
  <c r="H55" i="42"/>
  <c r="AD55" i="42"/>
  <c r="AI55" i="42"/>
  <c r="AM55" i="42"/>
  <c r="Q55" i="42"/>
  <c r="E55" i="42"/>
  <c r="U55" i="42"/>
  <c r="C55" i="42"/>
  <c r="AH55" i="42"/>
  <c r="F55" i="42"/>
  <c r="M55" i="42"/>
  <c r="AA55" i="42"/>
  <c r="AE55" i="42"/>
  <c r="I55" i="42"/>
  <c r="D55" i="42"/>
  <c r="L55" i="42"/>
  <c r="T55" i="42"/>
  <c r="AN55" i="42"/>
  <c r="Y55" i="42"/>
  <c r="AB55" i="42"/>
  <c r="X55" i="42"/>
  <c r="R55" i="42"/>
  <c r="N55" i="42"/>
  <c r="S55" i="42"/>
  <c r="M67" i="42"/>
  <c r="AB67" i="42"/>
  <c r="K55" i="42"/>
  <c r="G55" i="42"/>
  <c r="P55" i="42"/>
  <c r="H19" i="4"/>
  <c r="C31" i="4"/>
  <c r="D24" i="34" s="1"/>
  <c r="X31" i="4"/>
  <c r="K31" i="4"/>
  <c r="F24" i="34" s="1"/>
  <c r="M31" i="4"/>
  <c r="AU43" i="4"/>
  <c r="AR43" i="4"/>
  <c r="AP43" i="4"/>
  <c r="I55" i="4"/>
  <c r="AS55" i="4"/>
  <c r="AG55" i="4"/>
  <c r="AB55" i="4"/>
  <c r="U67" i="4"/>
  <c r="AB67" i="4"/>
  <c r="N67" i="4"/>
  <c r="AW67" i="4"/>
  <c r="C27" i="5"/>
  <c r="BB67" i="4"/>
  <c r="BB43" i="4"/>
  <c r="BH25" i="4"/>
  <c r="BC22" i="4"/>
  <c r="CE19" i="4"/>
  <c r="C19" i="4"/>
  <c r="R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F43" i="4"/>
  <c r="Z43" i="4"/>
  <c r="AC43" i="4"/>
  <c r="V43" i="4"/>
  <c r="AN55" i="4"/>
  <c r="AL55" i="4"/>
  <c r="AQ55" i="4"/>
  <c r="T67" i="4"/>
  <c r="V67" i="4"/>
  <c r="AH67" i="4"/>
  <c r="AV67" i="4"/>
  <c r="M43" i="4"/>
  <c r="AX67" i="4"/>
  <c r="BF67" i="4"/>
  <c r="BE55" i="4"/>
  <c r="BK43" i="4"/>
  <c r="BH22" i="4"/>
  <c r="AH19" i="4"/>
  <c r="AF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I39" i="8" s="1"/>
  <c r="AQ43" i="4"/>
  <c r="M55" i="4"/>
  <c r="AP55" i="4"/>
  <c r="B51" i="8"/>
  <c r="M51" i="8" s="1"/>
  <c r="AE67" i="4"/>
  <c r="AK67" i="4"/>
  <c r="M67" i="4"/>
  <c r="B63" i="8"/>
  <c r="BQ19" i="4"/>
  <c r="C63" i="5"/>
  <c r="BB55" i="4"/>
  <c r="BC43" i="4"/>
  <c r="X65" i="42"/>
  <c r="U29" i="42"/>
  <c r="E41" i="42"/>
  <c r="I41" i="42"/>
  <c r="Z41" i="42"/>
  <c r="M77" i="42"/>
  <c r="J77" i="42"/>
  <c r="AI17" i="42"/>
  <c r="Z17" i="42"/>
  <c r="X17" i="42"/>
  <c r="P65" i="42"/>
  <c r="H41" i="42"/>
  <c r="AN41" i="42"/>
  <c r="V29" i="42"/>
  <c r="AB65" i="42"/>
  <c r="U65" i="42"/>
  <c r="AL41" i="42"/>
  <c r="T41" i="42"/>
  <c r="AE41" i="42"/>
  <c r="L77" i="42"/>
  <c r="G77" i="42"/>
  <c r="N77" i="42"/>
  <c r="E29" i="42"/>
  <c r="R107" i="5"/>
  <c r="U107" i="5"/>
  <c r="G17" i="42"/>
  <c r="O65" i="42"/>
  <c r="J65" i="42"/>
  <c r="BF49" i="4"/>
  <c r="BF45" i="4"/>
  <c r="BF44" i="4"/>
  <c r="BH37" i="4"/>
  <c r="BE25" i="4"/>
  <c r="S29" i="42"/>
  <c r="H65" i="42"/>
  <c r="F41" i="42"/>
  <c r="V41" i="42"/>
  <c r="C77" i="42"/>
  <c r="F77" i="42"/>
  <c r="C17" i="42"/>
  <c r="Y65" i="42"/>
  <c r="AG29" i="42"/>
  <c r="Y17" i="42"/>
  <c r="L107" i="5"/>
  <c r="Q65" i="42"/>
  <c r="N65" i="42"/>
  <c r="I107" i="5"/>
  <c r="W29" i="42"/>
  <c r="AD65" i="42"/>
  <c r="N41" i="42"/>
  <c r="P41" i="42"/>
  <c r="V77" i="42"/>
  <c r="AI77" i="42"/>
  <c r="T17" i="42"/>
  <c r="AL65" i="42"/>
  <c r="L29" i="42"/>
  <c r="K17" i="42"/>
  <c r="S107" i="5"/>
  <c r="AA77" i="42"/>
  <c r="AN65" i="42"/>
  <c r="AI29" i="42"/>
  <c r="AB17" i="42"/>
  <c r="AL53" i="42"/>
  <c r="K53" i="42"/>
  <c r="C41" i="42"/>
  <c r="W41" i="42"/>
  <c r="Q77" i="42"/>
  <c r="AB77" i="42"/>
  <c r="U77" i="42"/>
  <c r="M65" i="42"/>
  <c r="J29" i="42"/>
  <c r="O29" i="42"/>
  <c r="T65" i="42"/>
  <c r="AM53" i="42"/>
  <c r="BF66" i="4"/>
  <c r="BB49" i="4"/>
  <c r="BB45" i="4"/>
  <c r="BB44" i="4"/>
  <c r="BD37" i="4"/>
  <c r="BF33" i="4"/>
  <c r="AL29" i="42"/>
  <c r="Z65" i="42"/>
  <c r="K41" i="42"/>
  <c r="AG41" i="42"/>
  <c r="I77" i="42"/>
  <c r="AN77" i="42"/>
  <c r="AL77" i="42"/>
  <c r="AF17" i="42"/>
  <c r="I65" i="42"/>
  <c r="N29" i="42"/>
  <c r="V107" i="5"/>
  <c r="H17" i="42"/>
  <c r="R77" i="42"/>
  <c r="BA49" i="4"/>
  <c r="BA45" i="4"/>
  <c r="BA44" i="4"/>
  <c r="BB37" i="4"/>
  <c r="BE33" i="4"/>
  <c r="AM41" i="42"/>
  <c r="G41" i="42"/>
  <c r="Q41" i="42"/>
  <c r="AF77" i="42"/>
  <c r="W77" i="42"/>
  <c r="K77" i="42"/>
  <c r="AA17" i="42"/>
  <c r="G65" i="42"/>
  <c r="AA29" i="42"/>
  <c r="AL17" i="42"/>
  <c r="M29" i="42"/>
  <c r="H107" i="5"/>
  <c r="B106" i="5"/>
  <c r="P107" i="5"/>
  <c r="J107" i="5"/>
  <c r="X29" i="42"/>
  <c r="AN29" i="42"/>
  <c r="S17" i="42"/>
  <c r="AM29" i="42"/>
  <c r="I53" i="42"/>
  <c r="R65" i="42"/>
  <c r="U17" i="42"/>
  <c r="S65" i="42"/>
  <c r="W65" i="42"/>
  <c r="AH17" i="42"/>
  <c r="O41" i="42"/>
  <c r="U41" i="42"/>
  <c r="M41" i="42"/>
  <c r="D77" i="42"/>
  <c r="AD77" i="42"/>
  <c r="T77" i="42"/>
  <c r="K65" i="42"/>
  <c r="AF29" i="42"/>
  <c r="I29" i="42"/>
  <c r="K107" i="5"/>
  <c r="E107" i="5"/>
  <c r="O107" i="5"/>
  <c r="T107" i="5"/>
  <c r="D17" i="42"/>
  <c r="C29" i="42"/>
  <c r="AJ66" i="4"/>
  <c r="BM49" i="4"/>
  <c r="BM45" i="4"/>
  <c r="BM44" i="4"/>
  <c r="AH65" i="42"/>
  <c r="V17" i="42"/>
  <c r="Y77" i="42"/>
  <c r="L41" i="42"/>
  <c r="AB41" i="42"/>
  <c r="AD41" i="42"/>
  <c r="AE77" i="42"/>
  <c r="X77" i="42"/>
  <c r="V65" i="42"/>
  <c r="F29" i="42"/>
  <c r="AG17" i="42"/>
  <c r="N107" i="5"/>
  <c r="M17" i="42"/>
  <c r="D29" i="42"/>
  <c r="F65" i="42"/>
  <c r="BK49" i="4"/>
  <c r="BK45" i="4"/>
  <c r="BK44" i="4"/>
  <c r="BN37" i="4"/>
  <c r="AG65" i="42"/>
  <c r="S41" i="42"/>
  <c r="AH41" i="42"/>
  <c r="AG77" i="42"/>
  <c r="L17" i="42"/>
  <c r="AF65" i="42"/>
  <c r="AE65" i="42"/>
  <c r="AB29" i="42"/>
  <c r="F107" i="5"/>
  <c r="Q107" i="5"/>
  <c r="Z29" i="42"/>
  <c r="D65" i="42"/>
  <c r="L65" i="42"/>
  <c r="M53" i="42"/>
  <c r="Z77" i="42"/>
  <c r="Y41" i="42"/>
  <c r="AA41" i="42"/>
  <c r="AI41" i="42"/>
  <c r="H77" i="42"/>
  <c r="P77" i="42"/>
  <c r="AI65" i="42"/>
  <c r="E65" i="42"/>
  <c r="AE17" i="42"/>
  <c r="AD29" i="42"/>
  <c r="I17" i="42"/>
  <c r="R29" i="42"/>
  <c r="P29" i="42"/>
  <c r="K49" i="15"/>
  <c r="K42" i="29" s="1"/>
  <c r="I32" i="42"/>
  <c r="O56" i="42"/>
  <c r="F32" i="42"/>
  <c r="N32" i="42"/>
  <c r="R44" i="42"/>
  <c r="Q44" i="42"/>
  <c r="AN44" i="42"/>
  <c r="AM44" i="42"/>
  <c r="R32" i="42"/>
  <c r="AM32" i="42"/>
  <c r="J32" i="42"/>
  <c r="N56" i="42"/>
  <c r="C32" i="42"/>
  <c r="R56" i="42"/>
  <c r="AN32" i="42"/>
  <c r="AM56" i="42"/>
  <c r="C56" i="42"/>
  <c r="B89" i="5"/>
  <c r="O44" i="42"/>
  <c r="J56" i="42"/>
  <c r="I44" i="42"/>
  <c r="H44" i="42"/>
  <c r="N44" i="42"/>
  <c r="Q32" i="42"/>
  <c r="P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F19" i="4"/>
  <c r="BI19" i="4"/>
  <c r="AF19" i="4"/>
  <c r="AK19" i="4"/>
  <c r="G19" i="4"/>
  <c r="AA19" i="4"/>
  <c r="AV78" i="4"/>
  <c r="N108" i="5"/>
  <c r="BU19" i="4"/>
  <c r="V97" i="5"/>
  <c r="U97" i="5"/>
  <c r="AR42" i="4"/>
  <c r="E66" i="4"/>
  <c r="AG66" i="4"/>
  <c r="M54" i="4"/>
  <c r="AC66" i="4"/>
  <c r="F30" i="4"/>
  <c r="AT42" i="4"/>
  <c r="F54" i="4"/>
  <c r="N66" i="4"/>
  <c r="AB54" i="4"/>
  <c r="V66" i="4"/>
  <c r="BE66" i="4"/>
  <c r="BG54" i="4"/>
  <c r="BM42" i="4"/>
  <c r="L77" i="4"/>
  <c r="F108" i="5"/>
  <c r="E97" i="5"/>
  <c r="Z42" i="4"/>
  <c r="AL54" i="4"/>
  <c r="Z54" i="4"/>
  <c r="G54" i="4"/>
  <c r="AL66" i="4"/>
  <c r="AL42" i="4"/>
  <c r="AE54" i="4"/>
  <c r="Q97" i="5"/>
  <c r="AX66" i="4"/>
  <c r="AJ30" i="4"/>
  <c r="AN42" i="4"/>
  <c r="T87" i="5"/>
  <c r="E42" i="4"/>
  <c r="G87" i="5"/>
  <c r="Y42" i="4"/>
  <c r="Z66" i="4"/>
  <c r="C74" i="5"/>
  <c r="AF78" i="4"/>
  <c r="BD66" i="4"/>
  <c r="BF54" i="4"/>
  <c r="BK42" i="4"/>
  <c r="BI18" i="4"/>
  <c r="AK78" i="4"/>
  <c r="O108" i="5"/>
  <c r="F97" i="5"/>
  <c r="J19" i="4"/>
  <c r="AM54" i="4"/>
  <c r="X54" i="4"/>
  <c r="AQ54" i="4"/>
  <c r="AT66" i="4"/>
  <c r="AO42" i="4"/>
  <c r="AW42" i="4"/>
  <c r="I54" i="4"/>
  <c r="AQ66" i="4"/>
  <c r="H66"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R42" i="4"/>
  <c r="AR54" i="4"/>
  <c r="Q54" i="4"/>
  <c r="B50" i="8"/>
  <c r="C50" i="8" s="1"/>
  <c r="AV54" i="4"/>
  <c r="AE66" i="4"/>
  <c r="AF42" i="4"/>
  <c r="AW54" i="4"/>
  <c r="AU66" i="4"/>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Y54" i="4"/>
  <c r="AC54" i="4"/>
  <c r="AA42" i="4"/>
  <c r="AU54" i="4"/>
  <c r="AN66" i="4"/>
  <c r="X42" i="4"/>
  <c r="AJ54" i="4"/>
  <c r="AI66" i="4"/>
  <c r="AW66" i="4"/>
  <c r="AE42" i="4"/>
  <c r="B62" i="8"/>
  <c r="AS42" i="4"/>
  <c r="AP54" i="4"/>
  <c r="BA66" i="4"/>
  <c r="BC54" i="4"/>
  <c r="L85" i="4"/>
  <c r="O85" i="4"/>
  <c r="BL85" i="4"/>
  <c r="L73" i="4"/>
  <c r="O73" i="4"/>
  <c r="BL73" i="4"/>
  <c r="L61" i="4"/>
  <c r="O61" i="4"/>
  <c r="BL61" i="4"/>
  <c r="L49" i="4"/>
  <c r="O49" i="4"/>
  <c r="BL49" i="4"/>
  <c r="L37" i="4"/>
  <c r="O37" i="4"/>
  <c r="BL37" i="4"/>
  <c r="L25" i="4"/>
  <c r="CK19" i="4"/>
  <c r="AU19" i="4"/>
  <c r="AV19" i="4"/>
  <c r="CJ19" i="4"/>
  <c r="J119" i="5"/>
  <c r="G108" i="5"/>
  <c r="S97" i="5"/>
  <c r="B107" i="5"/>
  <c r="CL19" i="4"/>
  <c r="V19" i="4"/>
  <c r="AF66" i="4"/>
  <c r="AY42" i="4"/>
  <c r="AM42" i="4"/>
  <c r="AG42" i="4"/>
  <c r="AK54" i="4"/>
  <c r="W66" i="4"/>
  <c r="U54" i="4"/>
  <c r="AD54" i="4"/>
  <c r="O97" i="5"/>
  <c r="T66" i="4"/>
  <c r="E54" i="4"/>
  <c r="U42"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P54" i="4"/>
  <c r="AA66" i="4"/>
  <c r="AJ42" i="4"/>
  <c r="AI42" i="4"/>
  <c r="K54" i="4"/>
  <c r="F47" i="34" s="1"/>
  <c r="U66" i="4"/>
  <c r="Q42" i="4"/>
  <c r="BM66" i="4"/>
  <c r="BA54"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I42" i="4"/>
  <c r="Y54" i="4"/>
  <c r="AI54" i="4"/>
  <c r="AB66" i="4"/>
  <c r="P42" i="4"/>
  <c r="C54" i="4"/>
  <c r="D47" i="34" s="1"/>
  <c r="D54" i="4"/>
  <c r="AP42" i="4"/>
  <c r="E87" i="5"/>
  <c r="N54" i="4"/>
  <c r="C62" i="5"/>
  <c r="BK66" i="4"/>
  <c r="BN54" i="4"/>
  <c r="BL82" i="4"/>
  <c r="L82" i="4"/>
  <c r="O82" i="4"/>
  <c r="BL70" i="4"/>
  <c r="L70" i="4"/>
  <c r="O70" i="4"/>
  <c r="BL58" i="4"/>
  <c r="L58" i="4"/>
  <c r="O58" i="4"/>
  <c r="BD46" i="4"/>
  <c r="BL46" i="4"/>
  <c r="L46" i="4"/>
  <c r="O46" i="4"/>
  <c r="BA34" i="4"/>
  <c r="BL34" i="4"/>
  <c r="L34" i="4"/>
  <c r="O34" i="4"/>
  <c r="L22" i="4"/>
  <c r="F87" i="5"/>
  <c r="L108" i="5"/>
  <c r="U108" i="5"/>
  <c r="E108" i="5"/>
  <c r="M97" i="5"/>
  <c r="AO54" i="4"/>
  <c r="V42" i="4"/>
  <c r="J42" i="4"/>
  <c r="AO66" i="4"/>
  <c r="N42" i="4"/>
  <c r="V54" i="4"/>
  <c r="I66" i="4"/>
  <c r="H42" i="4"/>
  <c r="J54" i="4"/>
  <c r="AX54" i="4"/>
  <c r="K66" i="4"/>
  <c r="AH54" i="4"/>
  <c r="AG54" i="4"/>
  <c r="C38" i="5"/>
  <c r="G66" i="4"/>
  <c r="BJ66" i="4"/>
  <c r="BM54"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AD66" i="4"/>
  <c r="J66" i="4"/>
  <c r="S42" i="4"/>
  <c r="AN54" i="4"/>
  <c r="AS66" i="4"/>
  <c r="AD42" i="4"/>
  <c r="D42" i="4"/>
  <c r="AA54" i="4"/>
  <c r="P66" i="4"/>
  <c r="H54" i="4"/>
  <c r="R54" i="4"/>
  <c r="V84" i="5"/>
  <c r="BH66" i="4"/>
  <c r="BH64" i="4"/>
  <c r="BK54" i="4"/>
  <c r="BJ68" i="4"/>
  <c r="L68" i="4"/>
  <c r="O68" i="4"/>
  <c r="BL68" i="4"/>
  <c r="L56" i="4"/>
  <c r="O56" i="4"/>
  <c r="BL56" i="4"/>
  <c r="L44" i="4"/>
  <c r="O44" i="4"/>
  <c r="BL44" i="4"/>
  <c r="L32" i="4"/>
  <c r="O32" i="4"/>
  <c r="BL32" i="4"/>
  <c r="L20" i="4"/>
  <c r="CN19" i="4"/>
  <c r="AT19" i="4"/>
  <c r="I19" i="4"/>
  <c r="AG19" i="4"/>
  <c r="X78" i="4"/>
  <c r="B86" i="5"/>
  <c r="M108" i="5"/>
  <c r="B96" i="5"/>
  <c r="BT19" i="4"/>
  <c r="AF54" i="4"/>
  <c r="AM66" i="4"/>
  <c r="X66" i="4"/>
  <c r="Q66" i="4"/>
  <c r="K42" i="4"/>
  <c r="F35" i="34" s="1"/>
  <c r="AT54" i="4"/>
  <c r="H97" i="5"/>
  <c r="AY66" i="4"/>
  <c r="AR66" i="4"/>
  <c r="AV42" i="4"/>
  <c r="T42" i="4"/>
  <c r="S54" i="4"/>
  <c r="AH66" i="4"/>
  <c r="C15" i="5"/>
  <c r="E15" i="5" s="1"/>
  <c r="BE76" i="4"/>
  <c r="BG66" i="4"/>
  <c r="BJ54" i="4"/>
  <c r="BJ18" i="4"/>
  <c r="L67" i="4"/>
  <c r="O67" i="4"/>
  <c r="BL67" i="4"/>
  <c r="O55" i="4"/>
  <c r="L55" i="4"/>
  <c r="BL55" i="4"/>
  <c r="O43" i="4"/>
  <c r="BL43" i="4"/>
  <c r="L43" i="4"/>
  <c r="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A22" i="4"/>
  <c r="AW78" i="4"/>
  <c r="AU78" i="4"/>
  <c r="AJ78" i="4"/>
  <c r="Y78" i="4"/>
  <c r="AN68" i="4"/>
  <c r="G68" i="4"/>
  <c r="AQ68" i="4"/>
  <c r="D46" i="4"/>
  <c r="E46" i="4"/>
  <c r="AQ46" i="4"/>
  <c r="M78" i="4"/>
  <c r="X57" i="4"/>
  <c r="C64" i="5"/>
  <c r="AR64" i="5" s="1"/>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AR32" i="5" s="1"/>
  <c r="BK78" i="4"/>
  <c r="BM68" i="4"/>
  <c r="BN57" i="4"/>
  <c r="BF46" i="4"/>
  <c r="BJ36"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V36" i="4"/>
  <c r="AO36" i="4"/>
  <c r="BJ78" i="4"/>
  <c r="BK68" i="4"/>
  <c r="BM57" i="4"/>
  <c r="BE46" i="4"/>
  <c r="BH36"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C30" i="33" s="1"/>
  <c r="AS36" i="4"/>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Q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AY32" i="4"/>
  <c r="M32" i="4"/>
  <c r="N32" i="4"/>
  <c r="AS70" i="4"/>
  <c r="AH70" i="4"/>
  <c r="K70" i="4"/>
  <c r="M101" i="5"/>
  <c r="G101" i="5"/>
  <c r="S32" i="4"/>
  <c r="AM20" i="4"/>
  <c r="D32" i="4"/>
  <c r="AQ61" i="4"/>
  <c r="AN61" i="4"/>
  <c r="H61" i="4"/>
  <c r="AW61" i="4"/>
  <c r="S61" i="4"/>
  <c r="BJ70" i="4"/>
  <c r="BJ61" i="4"/>
  <c r="BJ51" i="4"/>
  <c r="BJ50" i="4"/>
  <c r="BJ42" i="4"/>
  <c r="BN32" i="4"/>
  <c r="BK31" i="4"/>
  <c r="BG20" i="4"/>
  <c r="BG18" i="4"/>
  <c r="L18" i="4"/>
  <c r="BJ19" i="4"/>
  <c r="B85" i="5"/>
  <c r="B109" i="5"/>
  <c r="O86" i="5"/>
  <c r="M110" i="5"/>
  <c r="H110" i="5"/>
  <c r="B47" i="8"/>
  <c r="C51" i="4"/>
  <c r="D44" i="34" s="1"/>
  <c r="X51" i="4"/>
  <c r="AY51" i="4"/>
  <c r="T119" i="5"/>
  <c r="S20" i="4"/>
  <c r="N20" i="4"/>
  <c r="AD20" i="4"/>
  <c r="CE20" i="4"/>
  <c r="T32" i="4"/>
  <c r="AL32" i="4"/>
  <c r="W32" i="4"/>
  <c r="AB70" i="4"/>
  <c r="AW70" i="4"/>
  <c r="AE70" i="4"/>
  <c r="AJ70" i="4"/>
  <c r="T101" i="5"/>
  <c r="AV32" i="4"/>
  <c r="BU20" i="4"/>
  <c r="AW32"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AD70" i="4"/>
  <c r="U61" i="4"/>
  <c r="BF70" i="4"/>
  <c r="BF61" i="4"/>
  <c r="BF51" i="4"/>
  <c r="BF50" i="4"/>
  <c r="BJ32" i="4"/>
  <c r="BD31" i="4"/>
  <c r="BD20" i="4"/>
  <c r="BA19" i="4"/>
  <c r="L19" i="4"/>
  <c r="BM33" i="4"/>
  <c r="BA25" i="4"/>
  <c r="BA24" i="4"/>
  <c r="BA23" i="4"/>
  <c r="BE18" i="4"/>
  <c r="BJ40" i="4"/>
  <c r="BK35" i="4"/>
  <c r="BK34" i="4"/>
  <c r="BM31" i="4"/>
  <c r="BD18" i="4"/>
  <c r="AM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J43" i="42"/>
  <c r="BN35" i="4"/>
  <c r="BN34" i="4"/>
  <c r="BA33" i="4"/>
  <c r="BB31" i="4"/>
  <c r="BD25" i="4"/>
  <c r="BC24" i="4"/>
  <c r="BC23" i="4"/>
  <c r="BC19" i="4"/>
  <c r="Q113" i="5"/>
  <c r="O113" i="5"/>
  <c r="R113" i="5"/>
  <c r="F113" i="5"/>
  <c r="J113" i="5"/>
  <c r="E113" i="5"/>
  <c r="G113" i="5"/>
  <c r="P113" i="5"/>
  <c r="U86" i="5"/>
  <c r="B112" i="5"/>
  <c r="K113" i="5"/>
  <c r="H113" i="5"/>
  <c r="BN39" i="4"/>
  <c r="BA39" i="4"/>
  <c r="BC37" i="4"/>
  <c r="BG33" i="4"/>
  <c r="BJ31" i="4"/>
  <c r="BC25"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U44" i="5"/>
  <c r="AU44" i="5"/>
  <c r="O51" i="5"/>
  <c r="AU51" i="5"/>
  <c r="O22" i="5"/>
  <c r="AU69" i="5"/>
  <c r="E21" i="5"/>
  <c r="T35" i="5"/>
  <c r="AU35" i="5"/>
  <c r="AU64" i="5"/>
  <c r="AU40" i="5"/>
  <c r="AU81" i="5"/>
  <c r="AU78" i="5"/>
  <c r="AU30" i="5"/>
  <c r="P17" i="5"/>
  <c r="S80" i="5"/>
  <c r="AU80" i="5"/>
  <c r="AU71" i="5"/>
  <c r="AU77" i="5"/>
  <c r="AU31" i="5"/>
  <c r="T52" i="5"/>
  <c r="AU52" i="5"/>
  <c r="AU29" i="5"/>
  <c r="N70" i="5"/>
  <c r="AU70" i="5"/>
  <c r="R41" i="5"/>
  <c r="AU41" i="5"/>
  <c r="L57" i="5"/>
  <c r="AU57" i="5"/>
  <c r="AF13" i="42"/>
  <c r="J22" i="5"/>
  <c r="F21" i="5"/>
  <c r="L21" i="5"/>
  <c r="S35" i="5"/>
  <c r="K35" i="5"/>
  <c r="P35" i="5"/>
  <c r="U35" i="5"/>
  <c r="V44" i="5"/>
  <c r="T44" i="5"/>
  <c r="Q44" i="5"/>
  <c r="B43" i="5"/>
  <c r="B21" i="5"/>
  <c r="G21" i="5"/>
  <c r="E22" i="5"/>
  <c r="I70" i="8"/>
  <c r="AC70" i="8"/>
  <c r="L70" i="8"/>
  <c r="T70" i="8"/>
  <c r="T81" i="5"/>
  <c r="J35" i="5"/>
  <c r="M35" i="5"/>
  <c r="C71" i="8"/>
  <c r="G35" i="5"/>
  <c r="N35" i="5"/>
  <c r="F35" i="5"/>
  <c r="R35" i="5"/>
  <c r="E35" i="5"/>
  <c r="H35" i="5"/>
  <c r="L35" i="5"/>
  <c r="O35" i="5"/>
  <c r="V35" i="5"/>
  <c r="B34" i="5"/>
  <c r="R22" i="8"/>
  <c r="AC22" i="8"/>
  <c r="O22" i="8"/>
  <c r="H22" i="8"/>
  <c r="Y22" i="8"/>
  <c r="G22" i="8"/>
  <c r="F22" i="8"/>
  <c r="X22" i="8"/>
  <c r="L22" i="8"/>
  <c r="M45" i="5"/>
  <c r="E22" i="8"/>
  <c r="T22" i="8"/>
  <c r="P22" i="8"/>
  <c r="M22" i="8"/>
  <c r="AD22" i="8"/>
  <c r="W22" i="8"/>
  <c r="K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N21" i="5"/>
  <c r="C70" i="8"/>
  <c r="R70" i="8"/>
  <c r="O21" i="5"/>
  <c r="U21" i="5"/>
  <c r="L22" i="5"/>
  <c r="AB70" i="8"/>
  <c r="P70" i="8"/>
  <c r="H70" i="8"/>
  <c r="F70" i="8"/>
  <c r="K21" i="5"/>
  <c r="P21" i="5"/>
  <c r="F22" i="5"/>
  <c r="Q70" i="8"/>
  <c r="S70" i="8"/>
  <c r="B20" i="5"/>
  <c r="I22" i="5"/>
  <c r="G22" i="5"/>
  <c r="E70" i="8"/>
  <c r="O70" i="8"/>
  <c r="R21" i="5"/>
  <c r="M70" i="8"/>
  <c r="K70" i="8"/>
  <c r="M21" i="5"/>
  <c r="K22" i="5"/>
  <c r="R22" i="5"/>
  <c r="W70" i="8"/>
  <c r="V70" i="8"/>
  <c r="AA70" i="8"/>
  <c r="S21" i="5"/>
  <c r="N22" i="5"/>
  <c r="S22" i="5"/>
  <c r="J70" i="8"/>
  <c r="U70" i="8"/>
  <c r="J21" i="5"/>
  <c r="M22" i="5"/>
  <c r="P22" i="5"/>
  <c r="Z70" i="8"/>
  <c r="Y70" i="8"/>
  <c r="U22" i="5"/>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C58" i="8"/>
  <c r="Q58" i="8"/>
  <c r="O44" i="5"/>
  <c r="M44" i="5"/>
  <c r="I44" i="5"/>
  <c r="N44" i="5"/>
  <c r="E44" i="5"/>
  <c r="L44" i="5"/>
  <c r="M56" i="8"/>
  <c r="K44" i="5"/>
  <c r="J44" i="5"/>
  <c r="R44" i="5"/>
  <c r="H44" i="5"/>
  <c r="S44" i="5"/>
  <c r="G44" i="5"/>
  <c r="F44" i="5"/>
  <c r="P44" i="5"/>
  <c r="T69" i="8"/>
  <c r="Z69" i="8"/>
  <c r="O56" i="8"/>
  <c r="K69" i="8"/>
  <c r="J56" i="8"/>
  <c r="F69" i="8"/>
  <c r="AA29" i="8"/>
  <c r="AA54" i="8"/>
  <c r="T54" i="8"/>
  <c r="Z54" i="8"/>
  <c r="C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C44" i="8"/>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T70" i="5"/>
  <c r="U83"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V65" i="8"/>
  <c r="L54" i="8"/>
  <c r="AC54" i="8"/>
  <c r="F65" i="8"/>
  <c r="D54" i="8"/>
  <c r="F54" i="8"/>
  <c r="P45" i="8"/>
  <c r="T68" i="8"/>
  <c r="T35" i="8"/>
  <c r="I35" i="8"/>
  <c r="K35" i="8"/>
  <c r="H34" i="5"/>
  <c r="AB35" i="8"/>
  <c r="H35" i="8"/>
  <c r="D35" i="8"/>
  <c r="F35" i="8"/>
  <c r="W35" i="8"/>
  <c r="P35" i="8"/>
  <c r="R35" i="8"/>
  <c r="Q35" i="8"/>
  <c r="M35" i="8"/>
  <c r="F46" i="5"/>
  <c r="C46" i="8"/>
  <c r="C35" i="8"/>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C41" i="8"/>
  <c r="F41" i="8"/>
  <c r="U41" i="8"/>
  <c r="T41" i="8"/>
  <c r="Y41" i="8"/>
  <c r="N41" i="8"/>
  <c r="U69" i="5"/>
  <c r="Q45" i="8"/>
  <c r="U45" i="8"/>
  <c r="AB45" i="8"/>
  <c r="V45" i="8"/>
  <c r="Z68" i="8"/>
  <c r="R80" i="5"/>
  <c r="H80" i="5"/>
  <c r="J17" i="5"/>
  <c r="L17" i="5"/>
  <c r="M17" i="5"/>
  <c r="S17" i="5"/>
  <c r="B16" i="5"/>
  <c r="O17" i="5"/>
  <c r="G17" i="5"/>
  <c r="U17" i="5"/>
  <c r="R17" i="5"/>
  <c r="L34" i="8"/>
  <c r="V34" i="8"/>
  <c r="C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C68" i="8"/>
  <c r="J69" i="8"/>
  <c r="F34" i="8"/>
  <c r="G34" i="8"/>
  <c r="AC68" i="8"/>
  <c r="X68" i="8"/>
  <c r="AB34" i="8"/>
  <c r="K68" i="8"/>
  <c r="AD68" i="8"/>
  <c r="U34" i="8"/>
  <c r="AC34" i="8"/>
  <c r="O68" i="8"/>
  <c r="Z34" i="8"/>
  <c r="U68" i="8"/>
  <c r="J68" i="8"/>
  <c r="D68" i="8"/>
  <c r="H56" i="8"/>
  <c r="AA68" i="8"/>
  <c r="S68" i="8"/>
  <c r="AB68" i="8"/>
  <c r="P40" i="8"/>
  <c r="D30" i="8"/>
  <c r="W30" i="8"/>
  <c r="E30" i="8"/>
  <c r="AA30" i="8"/>
  <c r="E68" i="8"/>
  <c r="W68" i="8"/>
  <c r="R68" i="8"/>
  <c r="J40" i="5"/>
  <c r="R40" i="5"/>
  <c r="E17" i="5"/>
  <c r="N17" i="5"/>
  <c r="G56" i="5"/>
  <c r="R56" i="5"/>
  <c r="K17" i="5"/>
  <c r="Q40" i="5"/>
  <c r="O56" i="5"/>
  <c r="F56" i="5"/>
  <c r="L56" i="5"/>
  <c r="N52" i="5"/>
  <c r="V52" i="5"/>
  <c r="U52"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C45" i="8"/>
  <c r="W65" i="8"/>
  <c r="AB65" i="8"/>
  <c r="I45" i="8"/>
  <c r="I65" i="8"/>
  <c r="C65" i="8"/>
  <c r="F57" i="5"/>
  <c r="AC45" i="8"/>
  <c r="T45" i="8"/>
  <c r="E65" i="8"/>
  <c r="D65" i="8"/>
  <c r="Q65" i="8"/>
  <c r="R65" i="8"/>
  <c r="S65" i="8"/>
  <c r="O65" i="8"/>
  <c r="T65" i="8"/>
  <c r="Y45" i="8"/>
  <c r="M65" i="8"/>
  <c r="K65" i="8"/>
  <c r="W45" i="8"/>
  <c r="R45" i="8"/>
  <c r="D52" i="8"/>
  <c r="Y52" i="8"/>
  <c r="C52" i="8"/>
  <c r="S52" i="8"/>
  <c r="W52" i="8"/>
  <c r="S19" i="5"/>
  <c r="U52" i="8"/>
  <c r="T68" i="5"/>
  <c r="B67" i="5"/>
  <c r="K68" i="5"/>
  <c r="E68" i="5"/>
  <c r="U68" i="5"/>
  <c r="N68" i="5"/>
  <c r="V68" i="5"/>
  <c r="M68" i="5"/>
  <c r="N58" i="8"/>
  <c r="S68" i="5"/>
  <c r="G68" i="5"/>
  <c r="I68" i="5"/>
  <c r="Q68" i="5"/>
  <c r="J68" i="5"/>
  <c r="R27" i="8"/>
  <c r="Y27" i="8"/>
  <c r="M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U70" i="5"/>
  <c r="O70" i="5"/>
  <c r="L70" i="5"/>
  <c r="AD40" i="8"/>
  <c r="Q40" i="8"/>
  <c r="I40" i="8"/>
  <c r="V27" i="8"/>
  <c r="I27"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G27" i="8"/>
  <c r="R29" i="5"/>
  <c r="J29" i="5"/>
  <c r="F29" i="5"/>
  <c r="T29" i="5"/>
  <c r="B28" i="5"/>
  <c r="L29" i="5"/>
  <c r="I29" i="5"/>
  <c r="H29" i="5"/>
  <c r="O29" i="5"/>
  <c r="K55" i="5"/>
  <c r="S29" i="5"/>
  <c r="N29" i="5"/>
  <c r="O55" i="5"/>
  <c r="V29" i="5"/>
  <c r="G29" i="5"/>
  <c r="Q29" i="5"/>
  <c r="M29" i="5"/>
  <c r="K52" i="8"/>
  <c r="O52" i="8"/>
  <c r="G52" i="8"/>
  <c r="AA52" i="8"/>
  <c r="T52" i="8"/>
  <c r="F52" i="8"/>
  <c r="Q52" i="8"/>
  <c r="M52" i="8"/>
  <c r="H52" i="8"/>
  <c r="J52" i="8"/>
  <c r="N52" i="8"/>
  <c r="Z52" i="8"/>
  <c r="AC52" i="8"/>
  <c r="V52" i="8"/>
  <c r="L52" i="8"/>
  <c r="AD52" i="8"/>
  <c r="I52" i="8"/>
  <c r="K30" i="5"/>
  <c r="Q30" i="5"/>
  <c r="H30" i="5"/>
  <c r="H30" i="8"/>
  <c r="AD30" i="8"/>
  <c r="X30" i="8"/>
  <c r="O30" i="8"/>
  <c r="V30" i="8"/>
  <c r="C30" i="8"/>
  <c r="I30" i="5"/>
  <c r="K74" i="5"/>
  <c r="F74" i="5"/>
  <c r="R74" i="5"/>
  <c r="Q74" i="5"/>
  <c r="S74" i="5"/>
  <c r="T74" i="5"/>
  <c r="P30" i="5"/>
  <c r="Z40" i="8"/>
  <c r="X40" i="8"/>
  <c r="H40" i="8"/>
  <c r="F40" i="8"/>
  <c r="J40" i="8"/>
  <c r="O40" i="8"/>
  <c r="AB40" i="8"/>
  <c r="AC40" i="8"/>
  <c r="R40" i="8"/>
  <c r="T40" i="8"/>
  <c r="E40" i="8"/>
  <c r="C40" i="8"/>
  <c r="N40" i="8"/>
  <c r="S40" i="8"/>
  <c r="V40" i="8"/>
  <c r="G40" i="8"/>
  <c r="D40" i="8"/>
  <c r="U40" i="8"/>
  <c r="L40" i="8"/>
  <c r="W40" i="8"/>
  <c r="S14" i="5"/>
  <c r="G14" i="5"/>
  <c r="AC14" i="5"/>
  <c r="AD14" i="5"/>
  <c r="X14" i="5"/>
  <c r="S30" i="5"/>
  <c r="B29" i="5"/>
  <c r="S77" i="5"/>
  <c r="M77" i="5"/>
  <c r="H77" i="5"/>
  <c r="P77" i="5"/>
  <c r="O77" i="5"/>
  <c r="E77" i="5"/>
  <c r="J77" i="5"/>
  <c r="G77" i="5"/>
  <c r="T77" i="5"/>
  <c r="Q77" i="5"/>
  <c r="V77" i="5"/>
  <c r="N77" i="5"/>
  <c r="B76" i="5"/>
  <c r="L77" i="5"/>
  <c r="I77" i="5"/>
  <c r="K77" i="5"/>
  <c r="F77" i="5"/>
  <c r="R77" i="5"/>
  <c r="U77" i="5"/>
  <c r="E29" i="8"/>
  <c r="I17" i="5"/>
  <c r="F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F78" i="5"/>
  <c r="T78" i="5"/>
  <c r="O78" i="5"/>
  <c r="I78" i="5"/>
  <c r="L78" i="5"/>
  <c r="G78" i="5"/>
  <c r="M78" i="5"/>
  <c r="B77" i="5"/>
  <c r="K78" i="5"/>
  <c r="R78" i="5"/>
  <c r="U78" i="5"/>
  <c r="S78" i="5"/>
  <c r="P78" i="5"/>
  <c r="V78" i="5"/>
  <c r="E78" i="5"/>
  <c r="Q78" i="5"/>
  <c r="N78" i="5"/>
  <c r="J78" i="5"/>
  <c r="H78" i="5"/>
  <c r="L30" i="5"/>
  <c r="U30" i="5"/>
  <c r="O30" i="5"/>
  <c r="E74" i="5"/>
  <c r="B73" i="5"/>
  <c r="G74" i="5"/>
  <c r="U74" i="5"/>
  <c r="N74" i="5"/>
  <c r="H15" i="8"/>
  <c r="P15" i="8"/>
  <c r="M31" i="5"/>
  <c r="V31" i="5"/>
  <c r="B30" i="5"/>
  <c r="P31" i="5"/>
  <c r="S31" i="5"/>
  <c r="K31" i="5"/>
  <c r="J31" i="5"/>
  <c r="L31" i="5"/>
  <c r="Q31" i="5"/>
  <c r="E31" i="5"/>
  <c r="G31" i="5"/>
  <c r="F31" i="5"/>
  <c r="O31" i="5"/>
  <c r="T31" i="5"/>
  <c r="U31" i="5"/>
  <c r="H31" i="5"/>
  <c r="I31" i="5"/>
  <c r="N31" i="5"/>
  <c r="R31" i="5"/>
  <c r="P19" i="5"/>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Z27" i="8"/>
  <c r="AC27" i="8"/>
  <c r="U27" i="8"/>
  <c r="F27" i="8"/>
  <c r="Q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V15" i="8"/>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T38" i="5"/>
  <c r="U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H50" i="8"/>
  <c r="AA50" i="8"/>
  <c r="K50" i="8"/>
  <c r="T50"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H32" i="5"/>
  <c r="S32" i="5"/>
  <c r="V32" i="5"/>
  <c r="E32" i="5"/>
  <c r="T32" i="5"/>
  <c r="B31" i="5"/>
  <c r="G32" i="5"/>
  <c r="I32" i="5"/>
  <c r="Q32" i="5"/>
  <c r="J32" i="5"/>
  <c r="N32" i="5"/>
  <c r="K32" i="5"/>
  <c r="O32" i="5"/>
  <c r="Z20" i="8"/>
  <c r="AC20" i="8"/>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Z16" i="8"/>
  <c r="S66" i="5"/>
  <c r="T66" i="5"/>
  <c r="L66" i="5"/>
  <c r="E66" i="5"/>
  <c r="P66" i="5"/>
  <c r="C13" i="34"/>
  <c r="E13" i="34" s="1"/>
  <c r="L28" i="5"/>
  <c r="U28"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E31" i="23"/>
  <c r="J3" i="50"/>
  <c r="E30" i="23"/>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E20" i="30" l="1"/>
  <c r="E9" i="63" s="1"/>
  <c r="J22" i="27"/>
  <c r="E7" i="66"/>
  <c r="F8" i="66" s="1"/>
  <c r="J19" i="27"/>
  <c r="K19" i="27" s="1"/>
  <c r="E17" i="30"/>
  <c r="E6" i="63" s="1"/>
  <c r="J21" i="27"/>
  <c r="K16" i="27"/>
  <c r="E22" i="30"/>
  <c r="E11" i="63" s="1"/>
  <c r="G19" i="27"/>
  <c r="AR31" i="4"/>
  <c r="AX31" i="4" s="1"/>
  <c r="AS31" i="4"/>
  <c r="AY31" i="4" s="1"/>
  <c r="AQ31" i="4"/>
  <c r="AW31" i="4" s="1"/>
  <c r="BL31" i="4"/>
  <c r="BN31" i="4" s="1"/>
  <c r="C27" i="8"/>
  <c r="AI30" i="4"/>
  <c r="AF30" i="4"/>
  <c r="M30" i="4"/>
  <c r="BI30" i="4"/>
  <c r="CA30" i="4"/>
  <c r="BS30" i="4"/>
  <c r="CN30" i="4"/>
  <c r="AP30" i="4"/>
  <c r="U30" i="4"/>
  <c r="Z30" i="4"/>
  <c r="AC30" i="4"/>
  <c r="CB30" i="4"/>
  <c r="CE30" i="4"/>
  <c r="BZ30" i="4"/>
  <c r="AH30" i="4"/>
  <c r="H30" i="4"/>
  <c r="BJ30" i="4"/>
  <c r="E30" i="4"/>
  <c r="CD30" i="4"/>
  <c r="CT30" i="4"/>
  <c r="CO30" i="4"/>
  <c r="BC30" i="4"/>
  <c r="W30" i="4"/>
  <c r="BG30" i="4"/>
  <c r="AO30" i="4"/>
  <c r="R30" i="4"/>
  <c r="D30" i="4"/>
  <c r="CF30" i="4"/>
  <c r="BU30" i="4"/>
  <c r="BH30" i="4"/>
  <c r="N30" i="4"/>
  <c r="AE30" i="4"/>
  <c r="C30" i="4"/>
  <c r="D23" i="34" s="1"/>
  <c r="L30" i="4"/>
  <c r="CS30" i="4"/>
  <c r="CJ30" i="4"/>
  <c r="AN30" i="4"/>
  <c r="BM30" i="4"/>
  <c r="BF30" i="4"/>
  <c r="V30" i="4"/>
  <c r="AU30" i="4"/>
  <c r="AD30" i="4"/>
  <c r="BK30" i="4"/>
  <c r="CU30" i="4"/>
  <c r="BV30" i="4"/>
  <c r="O31" i="4"/>
  <c r="Q31" i="4" s="1"/>
  <c r="S30" i="4"/>
  <c r="K30" i="4"/>
  <c r="F23" i="34" s="1"/>
  <c r="AV30" i="4"/>
  <c r="AG30" i="4"/>
  <c r="BE30" i="4"/>
  <c r="BP30" i="4"/>
  <c r="CK30" i="4"/>
  <c r="T30" i="4"/>
  <c r="P30" i="4"/>
  <c r="BT30" i="4"/>
  <c r="BW30" i="4"/>
  <c r="AL30" i="4"/>
  <c r="Y30" i="4"/>
  <c r="AA30" i="4"/>
  <c r="BO30" i="4"/>
  <c r="CL30" i="4"/>
  <c r="BB30" i="4"/>
  <c r="J30" i="4"/>
  <c r="C26" i="5"/>
  <c r="X30" i="4"/>
  <c r="AK30" i="4"/>
  <c r="AT30" i="4"/>
  <c r="AM30" i="4"/>
  <c r="BR30" i="4"/>
  <c r="BX30" i="4"/>
  <c r="BA30" i="4"/>
  <c r="BD30" i="4"/>
  <c r="AB30" i="4"/>
  <c r="G30" i="4"/>
  <c r="I30" i="4"/>
  <c r="B26" i="8"/>
  <c r="BQ30" i="4"/>
  <c r="CM30" i="4"/>
  <c r="M4" i="60"/>
  <c r="X4" i="60"/>
  <c r="L4" i="60"/>
  <c r="BL18" i="4"/>
  <c r="E21" i="30"/>
  <c r="E10" i="63" s="1"/>
  <c r="J23" i="27"/>
  <c r="AF3" i="42"/>
  <c r="AC4" i="12"/>
  <c r="K4" i="67"/>
  <c r="AC5" i="12"/>
  <c r="AC6" i="12"/>
  <c r="Y17" i="12"/>
  <c r="AC24" i="42"/>
  <c r="L25" i="42"/>
  <c r="AC25" i="42"/>
  <c r="AC14" i="42"/>
  <c r="AC15" i="42"/>
  <c r="AC16" i="42"/>
  <c r="AC17" i="42"/>
  <c r="AD17" i="42" s="1"/>
  <c r="C18" i="42"/>
  <c r="AC18" i="42"/>
  <c r="AC19" i="42"/>
  <c r="AC20" i="42"/>
  <c r="C21" i="42"/>
  <c r="AC21" i="42"/>
  <c r="E22" i="42"/>
  <c r="AC22" i="42"/>
  <c r="AF23" i="42"/>
  <c r="AC23" i="42"/>
  <c r="AD23" i="42" s="1"/>
  <c r="J40" i="29"/>
  <c r="L48" i="15"/>
  <c r="K51" i="15"/>
  <c r="K44" i="29" s="1"/>
  <c r="K73" i="54"/>
  <c r="O73" i="54"/>
  <c r="L73" i="54"/>
  <c r="I73" i="54"/>
  <c r="M73" i="54"/>
  <c r="Q73" i="54"/>
  <c r="J73" i="54"/>
  <c r="N73" i="54"/>
  <c r="K48" i="53"/>
  <c r="I48" i="53"/>
  <c r="M15" i="11"/>
  <c r="BF3" i="50"/>
  <c r="AC3" i="64"/>
  <c r="I72" i="53"/>
  <c r="AC13" i="42"/>
  <c r="C30" i="42"/>
  <c r="Z21" i="42"/>
  <c r="Y30" i="8"/>
  <c r="C28" i="33"/>
  <c r="O58" i="42"/>
  <c r="N82" i="42"/>
  <c r="H46" i="42"/>
  <c r="AB22" i="42"/>
  <c r="Z70" i="42"/>
  <c r="AI70" i="42"/>
  <c r="AL22" i="42"/>
  <c r="AD70" i="42"/>
  <c r="K70" i="42"/>
  <c r="H82" i="42"/>
  <c r="K34" i="42"/>
  <c r="N46" i="42"/>
  <c r="AF82" i="42"/>
  <c r="Z34" i="42"/>
  <c r="Y70" i="42"/>
  <c r="Q58" i="42"/>
  <c r="P82" i="42"/>
  <c r="J82" i="42"/>
  <c r="N34" i="42"/>
  <c r="Y22" i="42"/>
  <c r="V70" i="42"/>
  <c r="AE70" i="42"/>
  <c r="M70" i="42"/>
  <c r="H22" i="42"/>
  <c r="I46" i="42"/>
  <c r="L58" i="42"/>
  <c r="AL70" i="42"/>
  <c r="G58" i="42"/>
  <c r="AD46" i="42"/>
  <c r="AH22" i="42"/>
  <c r="E82" i="42"/>
  <c r="AF22" i="42"/>
  <c r="P46" i="42"/>
  <c r="H30" i="33"/>
  <c r="D30" i="33"/>
  <c r="N30" i="33"/>
  <c r="G30" i="33"/>
  <c r="F30" i="33"/>
  <c r="P30" i="33"/>
  <c r="I30" i="33"/>
  <c r="Q30" i="33"/>
  <c r="E30" i="33"/>
  <c r="L30" i="33"/>
  <c r="J30" i="33"/>
  <c r="O30" i="33"/>
  <c r="M30" i="33"/>
  <c r="K30" i="33"/>
  <c r="O54" i="42"/>
  <c r="J29" i="8"/>
  <c r="C27" i="33"/>
  <c r="Q82" i="42"/>
  <c r="Q34" i="42"/>
  <c r="AB58" i="42"/>
  <c r="R34" i="42"/>
  <c r="AG70" i="42"/>
  <c r="I34" i="42"/>
  <c r="T22" i="42"/>
  <c r="T70" i="42"/>
  <c r="Z22" i="42"/>
  <c r="W46" i="42"/>
  <c r="E46" i="42"/>
  <c r="N70" i="42"/>
  <c r="S34" i="42"/>
  <c r="U46" i="42"/>
  <c r="M22" i="42"/>
  <c r="X18" i="42"/>
  <c r="AI54" i="42"/>
  <c r="L34" i="42"/>
  <c r="P34" i="42"/>
  <c r="S70" i="42"/>
  <c r="L33" i="42"/>
  <c r="L82" i="42"/>
  <c r="AM58" i="42"/>
  <c r="V22" i="42"/>
  <c r="AE22" i="42"/>
  <c r="AG22" i="42"/>
  <c r="M34" i="42"/>
  <c r="K46" i="42"/>
  <c r="AA70" i="42"/>
  <c r="S58" i="42"/>
  <c r="AA46" i="42"/>
  <c r="K82" i="42"/>
  <c r="V18" i="42"/>
  <c r="AE33" i="42"/>
  <c r="J34" i="42"/>
  <c r="V58" i="42"/>
  <c r="D82" i="42"/>
  <c r="AA22" i="42"/>
  <c r="AL58" i="42"/>
  <c r="Y82" i="42"/>
  <c r="H58" i="42"/>
  <c r="L22" i="42"/>
  <c r="G34" i="42"/>
  <c r="D58" i="42"/>
  <c r="AE82" i="42"/>
  <c r="AB46" i="42"/>
  <c r="X70" i="42"/>
  <c r="O70" i="42"/>
  <c r="G70" i="42"/>
  <c r="D34" i="42"/>
  <c r="Z18" i="42"/>
  <c r="F82" i="42"/>
  <c r="AM82" i="42"/>
  <c r="I82" i="42"/>
  <c r="X46" i="42"/>
  <c r="T34" i="42"/>
  <c r="W58" i="42"/>
  <c r="AA82" i="42"/>
  <c r="X22" i="42"/>
  <c r="AD58" i="42"/>
  <c r="I58" i="42"/>
  <c r="C70" i="42"/>
  <c r="C22" i="42"/>
  <c r="O46" i="42"/>
  <c r="L70" i="42"/>
  <c r="Y58" i="42"/>
  <c r="S22" i="42"/>
  <c r="AU32" i="5"/>
  <c r="AL30" i="42"/>
  <c r="AM34" i="42"/>
  <c r="AN82" i="42"/>
  <c r="AF34" i="42"/>
  <c r="AE46" i="42"/>
  <c r="AA34" i="42"/>
  <c r="AB82" i="42"/>
  <c r="G82" i="42"/>
  <c r="AD82" i="42"/>
  <c r="E34" i="42"/>
  <c r="F70" i="42"/>
  <c r="I22" i="42"/>
  <c r="J70" i="42"/>
  <c r="T58" i="42"/>
  <c r="AH70" i="42"/>
  <c r="D22" i="42"/>
  <c r="F22" i="42" s="1"/>
  <c r="H26" i="33"/>
  <c r="F26" i="33"/>
  <c r="E26" i="33"/>
  <c r="N26" i="33"/>
  <c r="G26" i="33"/>
  <c r="D26" i="33"/>
  <c r="O26" i="33"/>
  <c r="Q26" i="33"/>
  <c r="P26" i="33"/>
  <c r="M26" i="33"/>
  <c r="L26" i="33"/>
  <c r="K26" i="33"/>
  <c r="J26" i="33"/>
  <c r="I26" i="33"/>
  <c r="O34" i="42"/>
  <c r="P58" i="42"/>
  <c r="X58" i="42"/>
  <c r="AG46" i="42"/>
  <c r="AL46" i="42"/>
  <c r="AF70" i="42"/>
  <c r="L46" i="42"/>
  <c r="W34" i="42"/>
  <c r="Y34" i="42"/>
  <c r="J58" i="42"/>
  <c r="AH82" i="42"/>
  <c r="H34" i="42"/>
  <c r="K22" i="42"/>
  <c r="R70" i="42"/>
  <c r="AH34" i="42"/>
  <c r="M30" i="42"/>
  <c r="AN58" i="42"/>
  <c r="R58" i="42"/>
  <c r="S46" i="42"/>
  <c r="X82" i="42"/>
  <c r="Z46" i="42"/>
  <c r="AD34" i="42"/>
  <c r="M46" i="42"/>
  <c r="AF58" i="42"/>
  <c r="G46" i="42"/>
  <c r="U22" i="42"/>
  <c r="W22" i="42" s="1"/>
  <c r="U82" i="42"/>
  <c r="U70" i="42"/>
  <c r="Z82" i="42"/>
  <c r="AB34" i="42"/>
  <c r="D46" i="42"/>
  <c r="T30" i="42"/>
  <c r="U58" i="42"/>
  <c r="C82" i="42"/>
  <c r="Q70" i="42"/>
  <c r="V46" i="42"/>
  <c r="T82" i="42"/>
  <c r="J46" i="42"/>
  <c r="AE58" i="42"/>
  <c r="R46" i="42"/>
  <c r="AE34" i="42"/>
  <c r="Q46" i="42"/>
  <c r="G22" i="42"/>
  <c r="AF46" i="42"/>
  <c r="AG34" i="42"/>
  <c r="P70" i="42"/>
  <c r="AA58" i="42"/>
  <c r="N58" i="42"/>
  <c r="I70" i="42"/>
  <c r="X34" i="42"/>
  <c r="O82" i="42"/>
  <c r="R82" i="42"/>
  <c r="F58" i="42"/>
  <c r="F34" i="42"/>
  <c r="AB70" i="42"/>
  <c r="C46" i="42"/>
  <c r="Z58" i="42"/>
  <c r="Y46" i="42"/>
  <c r="AM46" i="42"/>
  <c r="M82" i="42"/>
  <c r="W70" i="42"/>
  <c r="U34" i="42"/>
  <c r="AM70" i="42"/>
  <c r="X27" i="8"/>
  <c r="D27" i="8" s="1"/>
  <c r="C25" i="33"/>
  <c r="N5" i="8"/>
  <c r="K5" i="67"/>
  <c r="M18" i="42"/>
  <c r="L18" i="42"/>
  <c r="AN30" i="42"/>
  <c r="AH30" i="42"/>
  <c r="Y66" i="42"/>
  <c r="AD35" i="42"/>
  <c r="AK35" i="42"/>
  <c r="AJ35" i="42"/>
  <c r="AF47" i="42"/>
  <c r="AK47" i="42"/>
  <c r="AJ47" i="42"/>
  <c r="G59" i="42"/>
  <c r="AK59" i="42"/>
  <c r="AJ59" i="42"/>
  <c r="AE71" i="42"/>
  <c r="AK71" i="42"/>
  <c r="AJ71" i="42"/>
  <c r="AF83" i="42"/>
  <c r="AK83" i="42"/>
  <c r="AJ83" i="42"/>
  <c r="AK30" i="42"/>
  <c r="AJ30" i="42"/>
  <c r="T54" i="42"/>
  <c r="AK54" i="42"/>
  <c r="AJ54" i="42"/>
  <c r="E18" i="42"/>
  <c r="H18" i="42"/>
  <c r="AF66" i="42"/>
  <c r="N30" i="42"/>
  <c r="AI30" i="42"/>
  <c r="AB66" i="42"/>
  <c r="L54" i="42"/>
  <c r="AK36" i="42"/>
  <c r="AJ36" i="42"/>
  <c r="AK48" i="42"/>
  <c r="AJ48" i="42"/>
  <c r="H60" i="42"/>
  <c r="AK60" i="42"/>
  <c r="AJ60" i="42"/>
  <c r="AK72" i="42"/>
  <c r="AJ72" i="42"/>
  <c r="AE18" i="42"/>
  <c r="AG18" i="42"/>
  <c r="H30" i="42"/>
  <c r="W30" i="42"/>
  <c r="AM30" i="42"/>
  <c r="Z66" i="42"/>
  <c r="AA26" i="42"/>
  <c r="AJ26" i="42"/>
  <c r="AN38" i="42"/>
  <c r="AK38" i="42"/>
  <c r="AJ38" i="42"/>
  <c r="I50" i="42"/>
  <c r="AK50" i="42"/>
  <c r="AJ50" i="42"/>
  <c r="H62" i="42"/>
  <c r="AK62" i="42"/>
  <c r="AJ62" i="42"/>
  <c r="AH74" i="42"/>
  <c r="AK74" i="42"/>
  <c r="AJ74" i="42"/>
  <c r="G18" i="42"/>
  <c r="U18" i="42"/>
  <c r="E30" i="42"/>
  <c r="K30" i="42"/>
  <c r="O30" i="42"/>
  <c r="F66" i="42"/>
  <c r="AL27" i="42"/>
  <c r="AJ27" i="42"/>
  <c r="AN39" i="42"/>
  <c r="AK39" i="42"/>
  <c r="AJ39" i="42"/>
  <c r="E51" i="42"/>
  <c r="AK51" i="42"/>
  <c r="AJ51" i="42"/>
  <c r="J63" i="42"/>
  <c r="AK63" i="42"/>
  <c r="AJ63" i="42"/>
  <c r="S75" i="42"/>
  <c r="AK75" i="42"/>
  <c r="AJ75" i="42"/>
  <c r="D18" i="42"/>
  <c r="Y18" i="42"/>
  <c r="AE30" i="42"/>
  <c r="X30" i="42"/>
  <c r="AF30" i="42"/>
  <c r="H66" i="42"/>
  <c r="AK28" i="42"/>
  <c r="AJ28" i="42"/>
  <c r="O40" i="42"/>
  <c r="AK40" i="42"/>
  <c r="AJ40" i="42"/>
  <c r="AK52" i="42"/>
  <c r="AJ52" i="42"/>
  <c r="AH64" i="42"/>
  <c r="AK64" i="42"/>
  <c r="AJ64" i="42"/>
  <c r="D76" i="42"/>
  <c r="AK76" i="42"/>
  <c r="AJ76" i="42"/>
  <c r="AK37" i="42"/>
  <c r="AJ37" i="42"/>
  <c r="AG49" i="42"/>
  <c r="AK49" i="42"/>
  <c r="AJ49" i="42"/>
  <c r="AK61" i="42"/>
  <c r="AJ61" i="42"/>
  <c r="AK73" i="42"/>
  <c r="AJ73" i="42"/>
  <c r="AL18" i="42"/>
  <c r="AA18" i="42"/>
  <c r="U30" i="42"/>
  <c r="Z30" i="42"/>
  <c r="L30" i="42"/>
  <c r="K29" i="42"/>
  <c r="AK29" i="42"/>
  <c r="AJ29" i="42"/>
  <c r="AK41" i="42"/>
  <c r="AJ41" i="42"/>
  <c r="AG53" i="42"/>
  <c r="AK53" i="42"/>
  <c r="AJ53" i="42"/>
  <c r="AK65" i="42"/>
  <c r="AJ65" i="42"/>
  <c r="AK77" i="42"/>
  <c r="AJ77" i="42"/>
  <c r="K18" i="42"/>
  <c r="V30" i="42"/>
  <c r="I30" i="42"/>
  <c r="AD30" i="42"/>
  <c r="AA30" i="42"/>
  <c r="AH18" i="42"/>
  <c r="AG31" i="42"/>
  <c r="AK31" i="42"/>
  <c r="AJ31" i="42"/>
  <c r="AK43" i="42"/>
  <c r="AJ43" i="42"/>
  <c r="AG55" i="42"/>
  <c r="AK55" i="42"/>
  <c r="AJ55" i="42"/>
  <c r="J67" i="42"/>
  <c r="AK67" i="42"/>
  <c r="AJ67" i="42"/>
  <c r="AK79" i="42"/>
  <c r="AJ79" i="42"/>
  <c r="T18" i="42"/>
  <c r="Q30" i="42"/>
  <c r="P30" i="42"/>
  <c r="D30" i="42"/>
  <c r="Q54" i="42"/>
  <c r="J54" i="42"/>
  <c r="X32" i="42"/>
  <c r="AK32" i="42"/>
  <c r="AJ32" i="42"/>
  <c r="AD44" i="42"/>
  <c r="AK44" i="42"/>
  <c r="AJ44" i="42"/>
  <c r="AN56" i="42"/>
  <c r="AK56" i="42"/>
  <c r="AJ56" i="42"/>
  <c r="AH68" i="42"/>
  <c r="AK68" i="42"/>
  <c r="AJ68" i="42"/>
  <c r="AA80" i="42"/>
  <c r="AK80" i="42"/>
  <c r="AJ80" i="42"/>
  <c r="G78" i="42"/>
  <c r="AK78" i="42"/>
  <c r="AJ78" i="42"/>
  <c r="AI18" i="42"/>
  <c r="AB18" i="42"/>
  <c r="J30" i="42"/>
  <c r="R30" i="42"/>
  <c r="AF18" i="42"/>
  <c r="S54" i="42"/>
  <c r="C33" i="42"/>
  <c r="AK33" i="42"/>
  <c r="AJ33" i="42"/>
  <c r="AB45" i="42"/>
  <c r="AK45" i="42"/>
  <c r="AJ45" i="42"/>
  <c r="AA57" i="42"/>
  <c r="AK57" i="42"/>
  <c r="AJ57" i="42"/>
  <c r="L69" i="42"/>
  <c r="AK69" i="42"/>
  <c r="AJ69" i="42"/>
  <c r="D81" i="42"/>
  <c r="AK81" i="42"/>
  <c r="AJ81" i="42"/>
  <c r="M42" i="42"/>
  <c r="AK42" i="42"/>
  <c r="AJ42" i="42"/>
  <c r="U66" i="42"/>
  <c r="AK66" i="42"/>
  <c r="AJ66" i="42"/>
  <c r="S18" i="42"/>
  <c r="I18" i="42"/>
  <c r="N42" i="42"/>
  <c r="G30" i="42"/>
  <c r="F30" i="42"/>
  <c r="AE54" i="42"/>
  <c r="AI34" i="42"/>
  <c r="AK34" i="42"/>
  <c r="AJ34" i="42"/>
  <c r="AH46" i="42"/>
  <c r="AK46" i="42"/>
  <c r="AJ46" i="42"/>
  <c r="AG58" i="42"/>
  <c r="AK58" i="42"/>
  <c r="AJ58" i="42"/>
  <c r="H70" i="42"/>
  <c r="AK70" i="42"/>
  <c r="AJ70" i="42"/>
  <c r="AL82" i="42"/>
  <c r="AK82" i="42"/>
  <c r="AJ82" i="42"/>
  <c r="AJ25" i="42"/>
  <c r="J49" i="14"/>
  <c r="B5" i="66"/>
  <c r="AH3" i="50"/>
  <c r="G388" i="32"/>
  <c r="AR111" i="5"/>
  <c r="AH111" i="5"/>
  <c r="AF111" i="5"/>
  <c r="AI111" i="5"/>
  <c r="X111" i="5"/>
  <c r="AJ111" i="5"/>
  <c r="AT111" i="5"/>
  <c r="Y111" i="5"/>
  <c r="AK111" i="5"/>
  <c r="Z111" i="5"/>
  <c r="AL111" i="5"/>
  <c r="AA111" i="5"/>
  <c r="AM111" i="5"/>
  <c r="AB111" i="5"/>
  <c r="AN111" i="5"/>
  <c r="AC111" i="5"/>
  <c r="AO111" i="5"/>
  <c r="AD111" i="5"/>
  <c r="AE111" i="5"/>
  <c r="AG111" i="5"/>
  <c r="S15" i="5"/>
  <c r="K26" i="5"/>
  <c r="O26" i="5"/>
  <c r="B18" i="5"/>
  <c r="L65" i="5"/>
  <c r="K19" i="5"/>
  <c r="AU65" i="5"/>
  <c r="AU47" i="5"/>
  <c r="AR47" i="5"/>
  <c r="G38" i="5"/>
  <c r="AR38" i="5"/>
  <c r="N87" i="5"/>
  <c r="V8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P26" i="5"/>
  <c r="N19" i="5"/>
  <c r="B64" i="5"/>
  <c r="I58" i="5"/>
  <c r="R58" i="5"/>
  <c r="G66" i="5"/>
  <c r="AR66" i="5"/>
  <c r="G50" i="5"/>
  <c r="AR50" i="5"/>
  <c r="M105" i="5"/>
  <c r="P105" i="5"/>
  <c r="F93" i="5"/>
  <c r="B104" i="5"/>
  <c r="E111" i="5"/>
  <c r="L111" i="5"/>
  <c r="K93" i="5"/>
  <c r="F15" i="5"/>
  <c r="N16" i="5"/>
  <c r="U15" i="5"/>
  <c r="R15" i="5"/>
  <c r="I26" i="5"/>
  <c r="G26"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R26"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M26"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F26"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J26"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N26" i="5"/>
  <c r="F19" i="5"/>
  <c r="K65" i="5"/>
  <c r="R65" i="5"/>
  <c r="U58" i="5"/>
  <c r="AU58" i="5"/>
  <c r="I87" i="5"/>
  <c r="AU63" i="5"/>
  <c r="AR63" i="5"/>
  <c r="L93" i="5"/>
  <c r="P93" i="5"/>
  <c r="O93" i="5"/>
  <c r="T105" i="5"/>
  <c r="H93" i="5"/>
  <c r="J111" i="5"/>
  <c r="R99" i="5"/>
  <c r="M99" i="5"/>
  <c r="R93" i="5"/>
  <c r="N20" i="5"/>
  <c r="I15" i="5"/>
  <c r="L26" i="5"/>
  <c r="E26"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B25" i="5"/>
  <c r="G65" i="5"/>
  <c r="V65" i="5"/>
  <c r="O58" i="5"/>
  <c r="AU54" i="5"/>
  <c r="T28" i="5"/>
  <c r="AR28" i="5"/>
  <c r="J87" i="5"/>
  <c r="M87" i="5"/>
  <c r="F111" i="5"/>
  <c r="U87" i="5"/>
  <c r="B116" i="5"/>
  <c r="V117" i="5"/>
  <c r="H117" i="5"/>
  <c r="T117" i="5"/>
  <c r="L87" i="5"/>
  <c r="V111" i="5"/>
  <c r="L105" i="5"/>
  <c r="U99" i="5"/>
  <c r="N99" i="5"/>
  <c r="AU87" i="5"/>
  <c r="AU93" i="5"/>
  <c r="AU99" i="5"/>
  <c r="AU105" i="5"/>
  <c r="AU111" i="5"/>
  <c r="AU117" i="5"/>
  <c r="N23" i="42"/>
  <c r="K23" i="42"/>
  <c r="O23" i="42" s="1"/>
  <c r="AL23" i="42"/>
  <c r="AJ24" i="42"/>
  <c r="AE23" i="42"/>
  <c r="AH23" i="42"/>
  <c r="I23" i="42"/>
  <c r="J23" i="42" s="1"/>
  <c r="AB23" i="42"/>
  <c r="E23" i="42"/>
  <c r="X23" i="42"/>
  <c r="O21" i="42"/>
  <c r="P23" i="42"/>
  <c r="X20" i="8"/>
  <c r="F20" i="8"/>
  <c r="M20" i="8"/>
  <c r="E20" i="8"/>
  <c r="N20" i="8"/>
  <c r="G20" i="8"/>
  <c r="P20" i="8"/>
  <c r="AD20" i="8"/>
  <c r="O20" i="8"/>
  <c r="S20" i="8"/>
  <c r="I22" i="8"/>
  <c r="C22" i="8" s="1"/>
  <c r="D20" i="33" s="1"/>
  <c r="AA20" i="8"/>
  <c r="H20" i="8"/>
  <c r="U20" i="8"/>
  <c r="D22" i="8"/>
  <c r="Q20" i="8"/>
  <c r="W20" i="8"/>
  <c r="Y20" i="8"/>
  <c r="L20" i="8"/>
  <c r="I20" i="8"/>
  <c r="V20" i="8"/>
  <c r="C18" i="33"/>
  <c r="R20" i="8"/>
  <c r="T20" i="8"/>
  <c r="AB20" i="8"/>
  <c r="J20" i="8"/>
  <c r="V23" i="42"/>
  <c r="W23" i="42" s="1"/>
  <c r="AJ23" i="42"/>
  <c r="AJ14" i="42"/>
  <c r="AJ17" i="42"/>
  <c r="AK17" i="42" s="1"/>
  <c r="AJ18" i="42"/>
  <c r="AJ20" i="42"/>
  <c r="Z13" i="42"/>
  <c r="F12" i="34"/>
  <c r="Q22" i="5"/>
  <c r="H22" i="5"/>
  <c r="AT22" i="5" s="1"/>
  <c r="AR26" i="4"/>
  <c r="AX26" i="4" s="1"/>
  <c r="AQ26" i="4"/>
  <c r="AW26" i="4" s="1"/>
  <c r="AS26" i="4"/>
  <c r="AY26" i="4" s="1"/>
  <c r="BL26" i="4"/>
  <c r="BN26" i="4" s="1"/>
  <c r="O26" i="4"/>
  <c r="Q26" i="4" s="1"/>
  <c r="O22" i="42"/>
  <c r="J22" i="42"/>
  <c r="U18" i="5"/>
  <c r="G18" i="5"/>
  <c r="I18" i="5"/>
  <c r="R18" i="5"/>
  <c r="F18" i="5"/>
  <c r="B17" i="5"/>
  <c r="AG15" i="42"/>
  <c r="AJ15" i="42"/>
  <c r="M18" i="5"/>
  <c r="Y16" i="42"/>
  <c r="AJ16" i="42"/>
  <c r="F18" i="8"/>
  <c r="J18" i="5"/>
  <c r="E18" i="5"/>
  <c r="E18" i="8"/>
  <c r="P18" i="5"/>
  <c r="Q22" i="42"/>
  <c r="T14" i="8"/>
  <c r="K18" i="5"/>
  <c r="V19" i="42"/>
  <c r="AJ19" i="42"/>
  <c r="N18" i="5"/>
  <c r="AD14" i="8"/>
  <c r="N21" i="42"/>
  <c r="U21" i="42"/>
  <c r="W21" i="42" s="1"/>
  <c r="AJ21" i="42"/>
  <c r="AK21" i="42" s="1"/>
  <c r="Q14" i="8"/>
  <c r="AI22" i="42"/>
  <c r="AJ22" i="42"/>
  <c r="U13" i="42"/>
  <c r="AJ13" i="42"/>
  <c r="F13" i="34"/>
  <c r="E15" i="19"/>
  <c r="F14" i="34"/>
  <c r="D14" i="34"/>
  <c r="D14" i="35" s="1"/>
  <c r="H14" i="35" s="1"/>
  <c r="Q3" i="50"/>
  <c r="BK79" i="4"/>
  <c r="X79" i="4"/>
  <c r="BY52" i="4"/>
  <c r="U52" i="4"/>
  <c r="S24" i="42"/>
  <c r="AF24" i="42"/>
  <c r="X24" i="42"/>
  <c r="U24" i="42"/>
  <c r="I24" i="42"/>
  <c r="AI24" i="42"/>
  <c r="M24" i="42"/>
  <c r="E24" i="42"/>
  <c r="G24" i="42"/>
  <c r="H24" i="42"/>
  <c r="AL24" i="42"/>
  <c r="C24" i="42"/>
  <c r="V24" i="42"/>
  <c r="AE24" i="42"/>
  <c r="AB24" i="42"/>
  <c r="Z24" i="42"/>
  <c r="K24" i="42"/>
  <c r="Y36" i="42"/>
  <c r="U36" i="42"/>
  <c r="F72" i="42"/>
  <c r="N72"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C41" i="4"/>
  <c r="BM41" i="4"/>
  <c r="AE29" i="4"/>
  <c r="P29" i="4"/>
  <c r="CK29" i="4"/>
  <c r="BU29" i="4"/>
  <c r="B25" i="8"/>
  <c r="C23" i="33" s="1"/>
  <c r="CF29" i="4"/>
  <c r="S29" i="4"/>
  <c r="CD29" i="4"/>
  <c r="BA29" i="4"/>
  <c r="AU29" i="4"/>
  <c r="CO29" i="4"/>
  <c r="BO29" i="4"/>
  <c r="N29" i="4"/>
  <c r="BY29" i="4"/>
  <c r="AP29" i="4"/>
  <c r="V29" i="4"/>
  <c r="Y29" i="4"/>
  <c r="D25" i="42"/>
  <c r="Y25" i="42"/>
  <c r="U25" i="42"/>
  <c r="AG25" i="42"/>
  <c r="T25" i="42"/>
  <c r="V25" i="42"/>
  <c r="AF25" i="42"/>
  <c r="E25" i="42"/>
  <c r="AH25" i="42"/>
  <c r="K25" i="42"/>
  <c r="AE25" i="42"/>
  <c r="AA25" i="42"/>
  <c r="AL25" i="42"/>
  <c r="M25" i="42"/>
  <c r="N25" i="42" s="1"/>
  <c r="X25" i="42"/>
  <c r="G25" i="42"/>
  <c r="I25" i="42"/>
  <c r="Z25" i="42"/>
  <c r="AI25" i="42"/>
  <c r="E37" i="42"/>
  <c r="AL37" i="42"/>
  <c r="P37" i="42"/>
  <c r="H37" i="42"/>
  <c r="AI37" i="42"/>
  <c r="Z37" i="42"/>
  <c r="G37" i="42"/>
  <c r="AB37" i="42"/>
  <c r="K37" i="42"/>
  <c r="AN37" i="42"/>
  <c r="F37" i="42"/>
  <c r="J37" i="42"/>
  <c r="AF37" i="42"/>
  <c r="X37" i="42"/>
  <c r="R37" i="42"/>
  <c r="S37" i="42"/>
  <c r="AE37" i="42"/>
  <c r="C37" i="42"/>
  <c r="N37" i="42"/>
  <c r="V37" i="42"/>
  <c r="W37" i="42"/>
  <c r="D37" i="42"/>
  <c r="L37" i="42"/>
  <c r="Q37" i="42"/>
  <c r="P49" i="42"/>
  <c r="AD49" i="42"/>
  <c r="J49" i="42"/>
  <c r="W49" i="42"/>
  <c r="Q49" i="42"/>
  <c r="AL49" i="42"/>
  <c r="M49" i="42"/>
  <c r="Z49" i="42"/>
  <c r="R49" i="42"/>
  <c r="AH49" i="42"/>
  <c r="I49" i="42"/>
  <c r="H49" i="42"/>
  <c r="AF49" i="42"/>
  <c r="N49" i="42"/>
  <c r="X49" i="42"/>
  <c r="AN49" i="42"/>
  <c r="K49" i="42"/>
  <c r="G49" i="42"/>
  <c r="AM49" i="42"/>
  <c r="V49" i="42"/>
  <c r="AB49" i="42"/>
  <c r="L49" i="42"/>
  <c r="S49" i="42"/>
  <c r="Y49" i="42"/>
  <c r="U49" i="42"/>
  <c r="E49" i="42"/>
  <c r="F49" i="42"/>
  <c r="T49" i="42"/>
  <c r="G61" i="42"/>
  <c r="C61" i="42"/>
  <c r="I73" i="42"/>
  <c r="AA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H374" i="32"/>
  <c r="H385" i="32"/>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AL24" i="5" s="1"/>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Q72" i="42"/>
  <c r="B24" i="8"/>
  <c r="C22" i="33" s="1"/>
  <c r="S40" i="4"/>
  <c r="CP79" i="4"/>
  <c r="BG28" i="4"/>
  <c r="CV40" i="4"/>
  <c r="BW64" i="4"/>
  <c r="CN79" i="4"/>
  <c r="C28" i="4"/>
  <c r="D21" i="34" s="1"/>
  <c r="CQ79" i="4"/>
  <c r="BA52" i="4"/>
  <c r="BE79" i="4"/>
  <c r="BO40" i="4"/>
  <c r="CL64" i="4"/>
  <c r="BZ79" i="4"/>
  <c r="Y76" i="4"/>
  <c r="U29" i="4"/>
  <c r="AA37" i="42"/>
  <c r="I37" i="42"/>
  <c r="AM37" i="42"/>
  <c r="AY40" i="4"/>
  <c r="AI28" i="4"/>
  <c r="BF41" i="4"/>
  <c r="BY40" i="4"/>
  <c r="CB76" i="4"/>
  <c r="BS79" i="4"/>
  <c r="S76" i="4"/>
  <c r="Y37" i="42"/>
  <c r="S25" i="42"/>
  <c r="AE40" i="4"/>
  <c r="AG40" i="4"/>
  <c r="AN28" i="4"/>
  <c r="BM76" i="4"/>
  <c r="L40" i="4"/>
  <c r="BV40" i="4"/>
  <c r="BQ76" i="4"/>
  <c r="CE79" i="4"/>
  <c r="C72" i="5"/>
  <c r="AR72" i="5" s="1"/>
  <c r="AM76" i="4"/>
  <c r="AB25" i="42"/>
  <c r="AG28" i="4"/>
  <c r="BK76" i="4"/>
  <c r="BL40" i="4"/>
  <c r="BW52" i="4"/>
  <c r="BU76" i="4"/>
  <c r="BW79" i="4"/>
  <c r="BB40" i="4"/>
  <c r="AT65" i="4"/>
  <c r="H25" i="42"/>
  <c r="AH37" i="42"/>
  <c r="W69" i="8"/>
  <c r="G69" i="8"/>
  <c r="AB69" i="8"/>
  <c r="O69" i="8"/>
  <c r="V69" i="8"/>
  <c r="E69" i="8"/>
  <c r="AC69" i="8"/>
  <c r="P69" i="8"/>
  <c r="R69" i="8"/>
  <c r="X69" i="8"/>
  <c r="N69" i="8"/>
  <c r="D69" i="8"/>
  <c r="AD69" i="8"/>
  <c r="H69" i="8"/>
  <c r="I69" i="8"/>
  <c r="AA69" i="8"/>
  <c r="Q69" i="8"/>
  <c r="S69" i="8"/>
  <c r="C69" i="8"/>
  <c r="L69" i="8"/>
  <c r="M69" i="8"/>
  <c r="U69" i="8"/>
  <c r="Y69" i="8"/>
  <c r="S52" i="4"/>
  <c r="C76" i="4"/>
  <c r="G313" i="32"/>
  <c r="H300" i="32" s="1"/>
  <c r="AA24" i="42"/>
  <c r="T24" i="42"/>
  <c r="O39" i="8"/>
  <c r="D39" i="8"/>
  <c r="Y24" i="42"/>
  <c r="D24" i="42"/>
  <c r="G376" i="32"/>
  <c r="E28" i="5"/>
  <c r="G28" i="5"/>
  <c r="Q50" i="5"/>
  <c r="R50" i="5"/>
  <c r="O38" i="5"/>
  <c r="N25" i="8"/>
  <c r="K2" i="29"/>
  <c r="U26" i="42"/>
  <c r="AL36" i="42"/>
  <c r="K36" i="42"/>
  <c r="I36" i="42"/>
  <c r="AG36" i="42"/>
  <c r="AD36" i="42"/>
  <c r="E36" i="42"/>
  <c r="R36" i="42"/>
  <c r="AA36" i="42"/>
  <c r="O36" i="42"/>
  <c r="S36" i="42"/>
  <c r="D36" i="42"/>
  <c r="AI36" i="42"/>
  <c r="M36" i="42"/>
  <c r="H36" i="42"/>
  <c r="T36" i="42"/>
  <c r="AN36" i="42"/>
  <c r="P36" i="42"/>
  <c r="V36" i="42"/>
  <c r="X36" i="42"/>
  <c r="Q36" i="42"/>
  <c r="AB36" i="42"/>
  <c r="W36" i="42"/>
  <c r="N48" i="42"/>
  <c r="L48" i="42"/>
  <c r="Y48" i="42"/>
  <c r="O48" i="42"/>
  <c r="M48" i="42"/>
  <c r="D48" i="42"/>
  <c r="P48" i="42"/>
  <c r="I48" i="42"/>
  <c r="AI48" i="42"/>
  <c r="AF48" i="42"/>
  <c r="C48" i="42"/>
  <c r="V48" i="42"/>
  <c r="G48" i="42"/>
  <c r="AA48" i="42"/>
  <c r="AH48" i="42"/>
  <c r="AD48" i="42"/>
  <c r="F48" i="42"/>
  <c r="Z48" i="42"/>
  <c r="AM48" i="42"/>
  <c r="J48" i="42"/>
  <c r="AN48" i="42"/>
  <c r="W48" i="42"/>
  <c r="K48" i="42"/>
  <c r="X48" i="42"/>
  <c r="AG48" i="42"/>
  <c r="Q48" i="42"/>
  <c r="AD72" i="42"/>
  <c r="AL72" i="42"/>
  <c r="I72" i="42"/>
  <c r="Z72" i="42"/>
  <c r="C72" i="42"/>
  <c r="K72" i="42"/>
  <c r="O72" i="42"/>
  <c r="AA72" i="42"/>
  <c r="M72" i="42"/>
  <c r="Y72" i="42"/>
  <c r="AE72" i="42"/>
  <c r="AF72" i="42"/>
  <c r="AN72" i="42"/>
  <c r="AH72" i="42"/>
  <c r="J72" i="42"/>
  <c r="G72" i="42"/>
  <c r="AG72" i="42"/>
  <c r="D72" i="42"/>
  <c r="AB72" i="42"/>
  <c r="T72" i="42"/>
  <c r="S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E24" i="6" s="1"/>
  <c r="C25" i="5"/>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Q28" i="5"/>
  <c r="M50" i="5"/>
  <c r="I50" i="5"/>
  <c r="F38" i="5"/>
  <c r="P25" i="8"/>
  <c r="K25" i="8"/>
  <c r="BG80" i="4"/>
  <c r="AH80" i="4"/>
  <c r="BN80" i="4"/>
  <c r="BQ80" i="4"/>
  <c r="T48" i="42"/>
  <c r="H72" i="42"/>
  <c r="AB48" i="42"/>
  <c r="N36" i="42"/>
  <c r="U14" i="42"/>
  <c r="M14" i="42"/>
  <c r="D14" i="42"/>
  <c r="M28" i="5"/>
  <c r="T50" i="5"/>
  <c r="E38" i="5"/>
  <c r="J38" i="5"/>
  <c r="V25" i="8"/>
  <c r="O25" i="8"/>
  <c r="BT80" i="4"/>
  <c r="H28" i="5"/>
  <c r="V50" i="5"/>
  <c r="I38" i="5"/>
  <c r="V38" i="5"/>
  <c r="R25" i="8"/>
  <c r="CJ80" i="4"/>
  <c r="F80" i="4"/>
  <c r="AM72" i="42"/>
  <c r="C36" i="42"/>
  <c r="E50" i="5"/>
  <c r="L38" i="5"/>
  <c r="B37" i="5"/>
  <c r="U25" i="8"/>
  <c r="AK80" i="4"/>
  <c r="CL80" i="4"/>
  <c r="F60" i="42"/>
  <c r="H48" i="42"/>
  <c r="L36" i="42"/>
  <c r="O28" i="5"/>
  <c r="R28" i="5"/>
  <c r="U50" i="5"/>
  <c r="K38" i="5"/>
  <c r="S38" i="5"/>
  <c r="I25" i="8"/>
  <c r="AU38" i="5"/>
  <c r="AF80" i="4"/>
  <c r="BC80" i="4"/>
  <c r="BX80" i="4"/>
  <c r="AE36" i="42"/>
  <c r="T26" i="42"/>
  <c r="K50" i="5"/>
  <c r="R38" i="5"/>
  <c r="Q38" i="5"/>
  <c r="AU50" i="5"/>
  <c r="Q80" i="4"/>
  <c r="BZ80" i="4"/>
  <c r="V72" i="42"/>
  <c r="V28" i="5"/>
  <c r="I28" i="5"/>
  <c r="N28" i="5"/>
  <c r="K28" i="5"/>
  <c r="J28" i="5"/>
  <c r="H50" i="5"/>
  <c r="L50" i="5"/>
  <c r="P38" i="5"/>
  <c r="E25" i="8"/>
  <c r="Z25" i="8"/>
  <c r="AU28" i="5"/>
  <c r="AE48" i="42"/>
  <c r="G36" i="42"/>
  <c r="H26" i="42"/>
  <c r="D26" i="42"/>
  <c r="E26" i="42"/>
  <c r="V26" i="42"/>
  <c r="I26" i="42"/>
  <c r="AG26" i="42"/>
  <c r="Z26" i="42"/>
  <c r="AB26" i="42"/>
  <c r="S26" i="42"/>
  <c r="K26" i="42"/>
  <c r="AH26" i="42"/>
  <c r="C26" i="42"/>
  <c r="AL26" i="42"/>
  <c r="AI26" i="42"/>
  <c r="Y26" i="42"/>
  <c r="AD26" i="42" s="1"/>
  <c r="M26" i="42"/>
  <c r="N26" i="42" s="1"/>
  <c r="S28" i="5"/>
  <c r="P28" i="5"/>
  <c r="B49" i="5"/>
  <c r="N50" i="5"/>
  <c r="H38" i="5"/>
  <c r="N38" i="5"/>
  <c r="F36" i="42"/>
  <c r="AM36" i="42"/>
  <c r="J36" i="42"/>
  <c r="R72" i="42"/>
  <c r="W72" i="42"/>
  <c r="X26" i="42"/>
  <c r="B27" i="5"/>
  <c r="F28" i="5"/>
  <c r="J50" i="5"/>
  <c r="M38" i="5"/>
  <c r="AM80" i="4"/>
  <c r="BB80" i="4"/>
  <c r="K80" i="4"/>
  <c r="U72" i="42"/>
  <c r="E48" i="42"/>
  <c r="R48" i="42"/>
  <c r="AF26" i="42"/>
  <c r="P66" i="42"/>
  <c r="X31" i="42"/>
  <c r="CX86" i="4"/>
  <c r="CC86" i="4"/>
  <c r="K42" i="42"/>
  <c r="R66" i="42"/>
  <c r="D66" i="42"/>
  <c r="V66" i="42"/>
  <c r="W54" i="42"/>
  <c r="R54" i="42"/>
  <c r="AM54" i="42"/>
  <c r="G16" i="42"/>
  <c r="AA16" i="42"/>
  <c r="BM86" i="4"/>
  <c r="K38" i="42"/>
  <c r="AM38" i="42"/>
  <c r="AD38" i="42"/>
  <c r="E74" i="42"/>
  <c r="M38" i="42"/>
  <c r="M74" i="42"/>
  <c r="J38" i="42"/>
  <c r="AL62" i="42"/>
  <c r="U38" i="42"/>
  <c r="Z50" i="42"/>
  <c r="AG38" i="42"/>
  <c r="X27" i="42"/>
  <c r="AN27" i="42" s="1"/>
  <c r="U86" i="4"/>
  <c r="AV86" i="4"/>
  <c r="AP86" i="4"/>
  <c r="M37" i="42"/>
  <c r="E60" i="6"/>
  <c r="F60" i="6"/>
  <c r="E48" i="6"/>
  <c r="F48" i="6"/>
  <c r="C35" i="35"/>
  <c r="E36" i="6"/>
  <c r="F36" i="6"/>
  <c r="C23" i="35"/>
  <c r="AI31" i="42"/>
  <c r="CM86" i="4"/>
  <c r="CD86" i="4"/>
  <c r="S42" i="42"/>
  <c r="AL66" i="42"/>
  <c r="I66" i="42"/>
  <c r="Z54" i="42"/>
  <c r="G54" i="42"/>
  <c r="E16" i="42"/>
  <c r="BN86" i="4"/>
  <c r="C74" i="42"/>
  <c r="AM62" i="42"/>
  <c r="Y38" i="42"/>
  <c r="N62" i="42"/>
  <c r="O62" i="42"/>
  <c r="V38" i="42"/>
  <c r="G62" i="42"/>
  <c r="AF50" i="42"/>
  <c r="E50" i="42"/>
  <c r="R86" i="4"/>
  <c r="AK86" i="4"/>
  <c r="AF86" i="4"/>
  <c r="Z86" i="4"/>
  <c r="E70" i="6"/>
  <c r="F70" i="6"/>
  <c r="C70" i="6" s="1"/>
  <c r="E34" i="6"/>
  <c r="C33" i="35"/>
  <c r="F34" i="6"/>
  <c r="C34" i="6" s="1"/>
  <c r="E69" i="6"/>
  <c r="F69" i="6"/>
  <c r="C69" i="6" s="1"/>
  <c r="E57" i="6"/>
  <c r="F57" i="6"/>
  <c r="C57" i="6" s="1"/>
  <c r="E45" i="6"/>
  <c r="F45" i="6"/>
  <c r="C45" i="6" s="1"/>
  <c r="E33" i="6"/>
  <c r="C32" i="35"/>
  <c r="F33" i="6"/>
  <c r="C33" i="6" s="1"/>
  <c r="BZ27" i="4"/>
  <c r="B22" i="6"/>
  <c r="W31" i="42"/>
  <c r="BU86" i="4"/>
  <c r="CN86" i="4"/>
  <c r="BS86" i="4"/>
  <c r="G66" i="42"/>
  <c r="M66" i="42"/>
  <c r="H54" i="42"/>
  <c r="U54" i="42"/>
  <c r="S16" i="42"/>
  <c r="K16" i="42"/>
  <c r="BD86" i="4"/>
  <c r="AA38" i="42"/>
  <c r="X74" i="42"/>
  <c r="R74" i="42"/>
  <c r="V50" i="42"/>
  <c r="O74" i="42"/>
  <c r="AI62" i="42"/>
  <c r="AG74" i="42"/>
  <c r="M62" i="42"/>
  <c r="AF74" i="42"/>
  <c r="AF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I66" i="42"/>
  <c r="S66" i="42"/>
  <c r="D54" i="42"/>
  <c r="V54" i="42"/>
  <c r="X54" i="42"/>
  <c r="Z16" i="42"/>
  <c r="BB86" i="4"/>
  <c r="X62" i="42"/>
  <c r="AF38" i="42"/>
  <c r="AA74" i="42"/>
  <c r="P74" i="42"/>
  <c r="I27" i="42"/>
  <c r="AI38" i="42"/>
  <c r="Z74" i="42"/>
  <c r="D74" i="42"/>
  <c r="Y74" i="42"/>
  <c r="AT86" i="4"/>
  <c r="AC86" i="4"/>
  <c r="D86" i="4"/>
  <c r="AJ86" i="4"/>
  <c r="AH86" i="4"/>
  <c r="AE86" i="4"/>
  <c r="C49" i="42"/>
  <c r="E67" i="6"/>
  <c r="F67" i="6"/>
  <c r="C67" i="6" s="1"/>
  <c r="E55" i="6"/>
  <c r="F55" i="6"/>
  <c r="C55" i="6" s="1"/>
  <c r="E43" i="6"/>
  <c r="F43" i="6"/>
  <c r="C43" i="6" s="1"/>
  <c r="E31" i="6"/>
  <c r="C30" i="35"/>
  <c r="F31" i="6"/>
  <c r="C31" i="6" s="1"/>
  <c r="CV86" i="4"/>
  <c r="CO86" i="4"/>
  <c r="CT86" i="4"/>
  <c r="AG66" i="42"/>
  <c r="E54" i="42"/>
  <c r="K66" i="42"/>
  <c r="Q66" i="42"/>
  <c r="N66" i="42"/>
  <c r="AL54" i="42"/>
  <c r="Y54" i="42"/>
  <c r="T16" i="42"/>
  <c r="AE16" i="42"/>
  <c r="BF86" i="4"/>
  <c r="BG86" i="4"/>
  <c r="H27" i="42"/>
  <c r="T62" i="42"/>
  <c r="AD62" i="42"/>
  <c r="S38" i="42"/>
  <c r="Q62" i="42"/>
  <c r="I74" i="42"/>
  <c r="G27" i="42"/>
  <c r="AI27" i="42"/>
  <c r="AE38" i="42"/>
  <c r="AD74" i="42"/>
  <c r="F62" i="42"/>
  <c r="W38" i="42"/>
  <c r="AO86" i="4"/>
  <c r="AN86" i="4"/>
  <c r="S86" i="4"/>
  <c r="W86" i="4"/>
  <c r="C82" i="5"/>
  <c r="AE82" i="5" s="1"/>
  <c r="AG86" i="4"/>
  <c r="AR86" i="4"/>
  <c r="E66" i="6"/>
  <c r="F66" i="6"/>
  <c r="D66" i="6" s="1"/>
  <c r="E54" i="6"/>
  <c r="F54" i="6"/>
  <c r="C54" i="6" s="1"/>
  <c r="E42" i="6"/>
  <c r="F42" i="6"/>
  <c r="C42" i="6" s="1"/>
  <c r="E30" i="6"/>
  <c r="C29" i="35"/>
  <c r="F30" i="6"/>
  <c r="C30" i="6" s="1"/>
  <c r="E65" i="6"/>
  <c r="F65" i="6"/>
  <c r="C65" i="6" s="1"/>
  <c r="E53" i="6"/>
  <c r="F53" i="6"/>
  <c r="C53" i="6" s="1"/>
  <c r="E41" i="6"/>
  <c r="F41" i="6"/>
  <c r="C41" i="6" s="1"/>
  <c r="E29" i="6"/>
  <c r="C28" i="35"/>
  <c r="F29" i="6"/>
  <c r="C29" i="6" s="1"/>
  <c r="CK86" i="4"/>
  <c r="CA86" i="4"/>
  <c r="CF86" i="4"/>
  <c r="J21" i="42"/>
  <c r="AN78" i="42"/>
  <c r="C66" i="42"/>
  <c r="J66" i="42"/>
  <c r="AA66" i="42"/>
  <c r="M54" i="42"/>
  <c r="AA54" i="42"/>
  <c r="AD54" i="42"/>
  <c r="AL16" i="42"/>
  <c r="AG16" i="42"/>
  <c r="BH86" i="4"/>
  <c r="J62" i="42"/>
  <c r="K27" i="42"/>
  <c r="L38" i="42"/>
  <c r="M27" i="42"/>
  <c r="K62" i="42"/>
  <c r="P38" i="42"/>
  <c r="S27" i="42"/>
  <c r="T38" i="42"/>
  <c r="Q38" i="42"/>
  <c r="AN62" i="42"/>
  <c r="AL74" i="42"/>
  <c r="AB74" i="42"/>
  <c r="O38" i="42"/>
  <c r="X86" i="4"/>
  <c r="AI86" i="4"/>
  <c r="P86" i="4"/>
  <c r="T27" i="42"/>
  <c r="U27" i="42"/>
  <c r="CQ86" i="4"/>
  <c r="E64" i="6"/>
  <c r="F64" i="6"/>
  <c r="C64" i="6" s="1"/>
  <c r="E52" i="6"/>
  <c r="F52" i="6"/>
  <c r="C52" i="6" s="1"/>
  <c r="E40" i="6"/>
  <c r="F40" i="6"/>
  <c r="C40" i="6" s="1"/>
  <c r="E28" i="6"/>
  <c r="C27" i="35"/>
  <c r="F28" i="6"/>
  <c r="C28" i="6" s="1"/>
  <c r="CW86" i="4"/>
  <c r="BP86" i="4"/>
  <c r="CU86" i="4"/>
  <c r="Y78" i="42"/>
  <c r="L66" i="42"/>
  <c r="W66" i="42"/>
  <c r="X66" i="42"/>
  <c r="K54" i="42"/>
  <c r="AN54" i="42"/>
  <c r="AH54" i="42"/>
  <c r="AI16" i="42"/>
  <c r="D16" i="42"/>
  <c r="P16" i="42" s="1"/>
  <c r="V16" i="42"/>
  <c r="BE86" i="4"/>
  <c r="AF27" i="42"/>
  <c r="S74" i="42"/>
  <c r="V74" i="42"/>
  <c r="I62" i="42"/>
  <c r="N38" i="42"/>
  <c r="E27" i="42"/>
  <c r="F27" i="42" s="1"/>
  <c r="R62" i="42"/>
  <c r="E62" i="42"/>
  <c r="AW86" i="4"/>
  <c r="Y86" i="4"/>
  <c r="AD86" i="4"/>
  <c r="I86" i="4"/>
  <c r="O49" i="42"/>
  <c r="CR86" i="4"/>
  <c r="E63" i="6"/>
  <c r="F63" i="6"/>
  <c r="C63" i="6" s="1"/>
  <c r="E51" i="6"/>
  <c r="F51" i="6"/>
  <c r="C51" i="6" s="1"/>
  <c r="E39" i="6"/>
  <c r="F39" i="6"/>
  <c r="C39" i="6" s="1"/>
  <c r="E27" i="6"/>
  <c r="C26" i="35"/>
  <c r="F27" i="6"/>
  <c r="C27" i="6" s="1"/>
  <c r="BW86" i="4"/>
  <c r="CB86" i="4"/>
  <c r="BI86" i="4"/>
  <c r="K78" i="42"/>
  <c r="AE66" i="42"/>
  <c r="T66" i="42"/>
  <c r="E66" i="42"/>
  <c r="F54" i="42"/>
  <c r="C54" i="42"/>
  <c r="N54" i="42"/>
  <c r="AB16" i="42"/>
  <c r="AH16" i="42"/>
  <c r="U16" i="42"/>
  <c r="BK86" i="4"/>
  <c r="L74" i="42"/>
  <c r="AG27" i="42"/>
  <c r="N74" i="42"/>
  <c r="L27" i="42"/>
  <c r="P27" i="42" s="1"/>
  <c r="G38" i="42"/>
  <c r="J74" i="42"/>
  <c r="S62" i="42"/>
  <c r="AE62" i="42"/>
  <c r="AI74" i="42"/>
  <c r="C86" i="4"/>
  <c r="AD27" i="42"/>
  <c r="V27" i="42"/>
  <c r="AU86" i="4"/>
  <c r="K86" i="4"/>
  <c r="BA86" i="4"/>
  <c r="E332" i="32"/>
  <c r="F331" i="32" s="1"/>
  <c r="E62" i="6"/>
  <c r="F62" i="6"/>
  <c r="D62" i="6" s="1"/>
  <c r="E50" i="6"/>
  <c r="F50" i="6"/>
  <c r="C50" i="6" s="1"/>
  <c r="E38" i="6"/>
  <c r="F38" i="6"/>
  <c r="C38" i="6" s="1"/>
  <c r="C25" i="35"/>
  <c r="E26" i="6"/>
  <c r="F26" i="6"/>
  <c r="C26" i="6" s="1"/>
  <c r="AM66" i="42"/>
  <c r="CL86" i="4"/>
  <c r="BQ86" i="4"/>
  <c r="AN66" i="42"/>
  <c r="AH66" i="42"/>
  <c r="P54" i="42"/>
  <c r="AG54" i="42"/>
  <c r="I54" i="42"/>
  <c r="AF54" i="42"/>
  <c r="X16" i="42"/>
  <c r="AH38" i="42"/>
  <c r="E38" i="42"/>
  <c r="H74" i="42"/>
  <c r="AN74" i="42"/>
  <c r="I38" i="42"/>
  <c r="D38" i="42"/>
  <c r="Z38" i="42"/>
  <c r="AY86" i="4"/>
  <c r="AB86" i="4"/>
  <c r="AG62" i="42"/>
  <c r="U37" i="42"/>
  <c r="E61" i="6"/>
  <c r="F61" i="6"/>
  <c r="C61" i="6" s="1"/>
  <c r="E49" i="6"/>
  <c r="F49" i="6"/>
  <c r="C49" i="6" s="1"/>
  <c r="E37" i="6"/>
  <c r="F37" i="6"/>
  <c r="C37" i="6" s="1"/>
  <c r="C24" i="35"/>
  <c r="E25" i="6"/>
  <c r="F25" i="6"/>
  <c r="H384" i="32"/>
  <c r="H386" i="32"/>
  <c r="D21" i="8"/>
  <c r="Q21" i="5"/>
  <c r="H21" i="5"/>
  <c r="AT21" i="5" s="1"/>
  <c r="AQ25" i="4"/>
  <c r="AW25" i="4" s="1"/>
  <c r="AR25" i="4"/>
  <c r="AX25" i="4" s="1"/>
  <c r="AS25" i="4"/>
  <c r="AY25" i="4" s="1"/>
  <c r="O25" i="4"/>
  <c r="Q25" i="4" s="1"/>
  <c r="BL25" i="4"/>
  <c r="BN25" i="4" s="1"/>
  <c r="C21" i="8"/>
  <c r="D19" i="33" s="1"/>
  <c r="M19" i="33" s="1"/>
  <c r="AN21" i="42"/>
  <c r="N15" i="42"/>
  <c r="Q21" i="42"/>
  <c r="P21" i="42"/>
  <c r="I16" i="5"/>
  <c r="E20" i="5"/>
  <c r="I14" i="5"/>
  <c r="AK14" i="5"/>
  <c r="J16" i="5"/>
  <c r="P20" i="5"/>
  <c r="AG14" i="42"/>
  <c r="AF14" i="42"/>
  <c r="J14" i="5"/>
  <c r="AF14" i="5"/>
  <c r="R16" i="5"/>
  <c r="F16" i="8"/>
  <c r="O20" i="5"/>
  <c r="K14" i="5"/>
  <c r="AG14" i="5"/>
  <c r="F21" i="42"/>
  <c r="C14" i="42"/>
  <c r="D18" i="4"/>
  <c r="O18" i="4" s="1"/>
  <c r="Q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F17" i="42"/>
  <c r="B13" i="5"/>
  <c r="F21" i="2"/>
  <c r="Q3" i="5"/>
  <c r="C13" i="5" s="1"/>
  <c r="Z13" i="5" s="1"/>
  <c r="D15" i="35"/>
  <c r="F17" i="6"/>
  <c r="D17" i="6" s="1"/>
  <c r="D16" i="6"/>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T29" i="8"/>
  <c r="C12" i="33"/>
  <c r="G14" i="8"/>
  <c r="H37" i="5"/>
  <c r="AB57" i="8"/>
  <c r="U57" i="8"/>
  <c r="S61" i="5"/>
  <c r="S56" i="8"/>
  <c r="J46" i="5"/>
  <c r="M46" i="5"/>
  <c r="S46" i="5"/>
  <c r="AN2" i="24"/>
  <c r="H46" i="8"/>
  <c r="D29" i="8"/>
  <c r="U56" i="8"/>
  <c r="Y56" i="8"/>
  <c r="X56" i="8"/>
  <c r="H57" i="8"/>
  <c r="O77" i="4"/>
  <c r="AD53" i="42"/>
  <c r="P53" i="42"/>
  <c r="T31" i="42"/>
  <c r="AL31" i="42"/>
  <c r="S31" i="42"/>
  <c r="CF77" i="4"/>
  <c r="CM77" i="4"/>
  <c r="Q42" i="42"/>
  <c r="C42" i="42"/>
  <c r="O42" i="42"/>
  <c r="AI64" i="42"/>
  <c r="J64" i="42"/>
  <c r="D64" i="42"/>
  <c r="BF77" i="4"/>
  <c r="AN77" i="4"/>
  <c r="N77" i="4"/>
  <c r="AB77" i="4"/>
  <c r="V75" i="42"/>
  <c r="O75" i="42"/>
  <c r="C75" i="42"/>
  <c r="L72" i="42"/>
  <c r="O37" i="42"/>
  <c r="CP77" i="4"/>
  <c r="S43" i="5"/>
  <c r="AA18" i="8"/>
  <c r="N55" i="5"/>
  <c r="M76" i="5"/>
  <c r="Q53" i="8"/>
  <c r="AD53" i="8"/>
  <c r="AB53" i="8"/>
  <c r="F50" i="8"/>
  <c r="D50" i="8"/>
  <c r="E51" i="8"/>
  <c r="J51" i="8"/>
  <c r="S27" i="5"/>
  <c r="F43" i="5"/>
  <c r="L43" i="5"/>
  <c r="P18" i="8"/>
  <c r="G18" i="8"/>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G75" i="42"/>
  <c r="BE77" i="4"/>
  <c r="F27" i="5"/>
  <c r="P54" i="5"/>
  <c r="AD29" i="8"/>
  <c r="O76" i="5"/>
  <c r="V53" i="8"/>
  <c r="AA53" i="8"/>
  <c r="I53" i="8"/>
  <c r="O50" i="8"/>
  <c r="AD50" i="8"/>
  <c r="D51" i="8"/>
  <c r="V51" i="8"/>
  <c r="G27" i="5"/>
  <c r="O43" i="5"/>
  <c r="U43" i="5"/>
  <c r="AC18" i="8"/>
  <c r="Q18" i="8"/>
  <c r="L54" i="5"/>
  <c r="V55" i="5"/>
  <c r="E55" i="5"/>
  <c r="G46" i="5"/>
  <c r="R14" i="8"/>
  <c r="V37" i="5"/>
  <c r="F61" i="5"/>
  <c r="J46" i="8"/>
  <c r="G46" i="8"/>
  <c r="AC29" i="8"/>
  <c r="H29" i="8"/>
  <c r="AC56" i="8"/>
  <c r="G56" i="8"/>
  <c r="P56" i="8"/>
  <c r="AC57" i="8"/>
  <c r="M55" i="5"/>
  <c r="AU46" i="5"/>
  <c r="O53" i="42"/>
  <c r="T53" i="42"/>
  <c r="K31" i="42"/>
  <c r="C31" i="42"/>
  <c r="BU77" i="4"/>
  <c r="CN77" i="4"/>
  <c r="AI42" i="42"/>
  <c r="H42" i="42"/>
  <c r="AL42" i="42"/>
  <c r="O64" i="42"/>
  <c r="Z53" i="42"/>
  <c r="G64" i="42"/>
  <c r="AG64" i="42"/>
  <c r="AG77" i="4"/>
  <c r="AR77" i="4"/>
  <c r="P77" i="4"/>
  <c r="BA77" i="4"/>
  <c r="K75" i="42"/>
  <c r="E75" i="42"/>
  <c r="U60" i="42"/>
  <c r="AL48" i="42"/>
  <c r="T37" i="42"/>
  <c r="AG37" i="42"/>
  <c r="K77" i="4"/>
  <c r="E77" i="4"/>
  <c r="AA51" i="8"/>
  <c r="C53" i="8"/>
  <c r="W53" i="8"/>
  <c r="Y53" i="8"/>
  <c r="J50" i="8"/>
  <c r="P50" i="8"/>
  <c r="AD51" i="8"/>
  <c r="Z51" i="8"/>
  <c r="P27" i="5"/>
  <c r="N27" i="5"/>
  <c r="V43" i="5"/>
  <c r="Z18" i="8"/>
  <c r="O18" i="8"/>
  <c r="I18" i="8"/>
  <c r="V54" i="5"/>
  <c r="U55" i="5"/>
  <c r="P46" i="5"/>
  <c r="M37" i="5"/>
  <c r="W57" i="8"/>
  <c r="H14" i="8"/>
  <c r="L37" i="5"/>
  <c r="AD56" i="8"/>
  <c r="W46" i="8"/>
  <c r="AB46" i="8"/>
  <c r="I46" i="5"/>
  <c r="I2" i="26"/>
  <c r="I2" i="23"/>
  <c r="Z46" i="8"/>
  <c r="N29" i="8"/>
  <c r="AB29" i="8"/>
  <c r="F56" i="8"/>
  <c r="E56" i="8"/>
  <c r="J57" i="8"/>
  <c r="D57" i="8"/>
  <c r="R46" i="5"/>
  <c r="C53" i="42"/>
  <c r="AF31" i="42"/>
  <c r="J31" i="42"/>
  <c r="O31" i="42"/>
  <c r="CJ77" i="4"/>
  <c r="BZ77" i="4"/>
  <c r="AG42" i="42"/>
  <c r="L42" i="42"/>
  <c r="AE42" i="42"/>
  <c r="Q53" i="42"/>
  <c r="W64" i="42"/>
  <c r="AL64" i="42"/>
  <c r="AI77" i="4"/>
  <c r="AA77" i="4"/>
  <c r="Z77" i="4"/>
  <c r="Y77" i="4"/>
  <c r="J75" i="42"/>
  <c r="I75" i="42"/>
  <c r="L75" i="42"/>
  <c r="AM75" i="42"/>
  <c r="W75" i="42"/>
  <c r="AD37" i="42"/>
  <c r="U51" i="8"/>
  <c r="M53" i="8"/>
  <c r="X53" i="8"/>
  <c r="G50" i="8"/>
  <c r="W50" i="8"/>
  <c r="L51" i="8"/>
  <c r="Q51" i="8"/>
  <c r="E27" i="5"/>
  <c r="J27" i="5"/>
  <c r="E43" i="5"/>
  <c r="J43" i="5"/>
  <c r="AD18" i="8"/>
  <c r="T18" i="8"/>
  <c r="N18" i="8"/>
  <c r="T54" i="5"/>
  <c r="N14" i="8"/>
  <c r="S55" i="5"/>
  <c r="P55" i="5"/>
  <c r="X14" i="8"/>
  <c r="B36" i="5"/>
  <c r="F57" i="8"/>
  <c r="L61" i="5"/>
  <c r="F37" i="5"/>
  <c r="I46" i="8"/>
  <c r="V46" i="5"/>
  <c r="B45" i="5"/>
  <c r="T46" i="8"/>
  <c r="Y46" i="8"/>
  <c r="U29" i="8"/>
  <c r="L29" i="8"/>
  <c r="V56" i="8"/>
  <c r="G57" i="8"/>
  <c r="V57" i="8"/>
  <c r="AU61" i="5"/>
  <c r="AU37" i="5"/>
  <c r="BB77" i="4"/>
  <c r="G53" i="42"/>
  <c r="W53" i="42"/>
  <c r="Y31" i="42"/>
  <c r="AB31" i="42"/>
  <c r="R31" i="42"/>
  <c r="CV77" i="4"/>
  <c r="CO77" i="4"/>
  <c r="G42" i="42"/>
  <c r="AH42" i="42"/>
  <c r="I42" i="42"/>
  <c r="AM42" i="42"/>
  <c r="E53" i="42"/>
  <c r="Z64" i="42"/>
  <c r="AB64" i="42"/>
  <c r="AT77" i="4"/>
  <c r="AJ77" i="4"/>
  <c r="AK77" i="4"/>
  <c r="H77" i="4"/>
  <c r="AA75" i="42"/>
  <c r="AH75" i="42"/>
  <c r="R46" i="8"/>
  <c r="F53" i="8"/>
  <c r="T53" i="8"/>
  <c r="Z50" i="8"/>
  <c r="U50" i="8"/>
  <c r="F51" i="8"/>
  <c r="H51" i="8"/>
  <c r="O27" i="5"/>
  <c r="I27" i="5"/>
  <c r="I43" i="5"/>
  <c r="T43" i="5"/>
  <c r="R18" i="8"/>
  <c r="K18" i="8"/>
  <c r="L18" i="8"/>
  <c r="B53" i="5"/>
  <c r="G54" i="5"/>
  <c r="K14" i="8"/>
  <c r="I37" i="5"/>
  <c r="V14" i="8"/>
  <c r="S14" i="8"/>
  <c r="T37" i="5"/>
  <c r="Y57" i="8"/>
  <c r="W14" i="8"/>
  <c r="M61" i="5"/>
  <c r="E37" i="5"/>
  <c r="K46" i="5"/>
  <c r="AA46" i="8"/>
  <c r="K46" i="8"/>
  <c r="M29" i="8"/>
  <c r="Q29" i="8"/>
  <c r="C56" i="8"/>
  <c r="AA57" i="8"/>
  <c r="S57" i="8"/>
  <c r="S37" i="5"/>
  <c r="BD77" i="4"/>
  <c r="X53" i="42"/>
  <c r="AI53" i="42"/>
  <c r="AE53" i="42"/>
  <c r="AB53" i="42"/>
  <c r="AH31" i="42"/>
  <c r="G31" i="42"/>
  <c r="BR77" i="4"/>
  <c r="BV77" i="4"/>
  <c r="BO77" i="4"/>
  <c r="Z42" i="42"/>
  <c r="P42" i="42"/>
  <c r="R42" i="42"/>
  <c r="V42" i="42"/>
  <c r="Y42" i="42"/>
  <c r="K64" i="42"/>
  <c r="L64" i="42"/>
  <c r="AL77" i="4"/>
  <c r="R77" i="4"/>
  <c r="AQ77" i="4"/>
  <c r="C73" i="5"/>
  <c r="M77" i="4"/>
  <c r="T75" i="42"/>
  <c r="U75" i="42"/>
  <c r="M75" i="42"/>
  <c r="H75" i="42"/>
  <c r="N75" i="42"/>
  <c r="I77" i="4"/>
  <c r="V77" i="4"/>
  <c r="S48" i="42"/>
  <c r="N43" i="5"/>
  <c r="V29" i="8"/>
  <c r="V46" i="8"/>
  <c r="P53" i="8"/>
  <c r="J53" i="8"/>
  <c r="X50" i="8"/>
  <c r="AC50" i="8"/>
  <c r="E50" i="8"/>
  <c r="G51" i="8"/>
  <c r="AB51" i="8"/>
  <c r="U27" i="5"/>
  <c r="M43" i="5"/>
  <c r="H18" i="8"/>
  <c r="S18" i="8"/>
  <c r="F54" i="5"/>
  <c r="S54" i="5"/>
  <c r="E14" i="8"/>
  <c r="R55" i="5"/>
  <c r="J37" i="5"/>
  <c r="I2" i="28"/>
  <c r="F14" i="8"/>
  <c r="R37" i="5"/>
  <c r="O37" i="5"/>
  <c r="I14" i="8"/>
  <c r="AD57" i="8"/>
  <c r="L46" i="8"/>
  <c r="O46" i="8"/>
  <c r="C29" i="8"/>
  <c r="Z29" i="8"/>
  <c r="I56" i="8"/>
  <c r="T56" i="8"/>
  <c r="Q57" i="8"/>
  <c r="V53" i="42"/>
  <c r="Y53" i="42"/>
  <c r="U53" i="42"/>
  <c r="F53" i="42"/>
  <c r="AE31" i="42"/>
  <c r="N31" i="42"/>
  <c r="P31" i="42"/>
  <c r="E31" i="42"/>
  <c r="CD77" i="4"/>
  <c r="CK77" i="4"/>
  <c r="CA77" i="4"/>
  <c r="F42" i="42"/>
  <c r="AF42" i="42"/>
  <c r="P64" i="42"/>
  <c r="S64" i="42"/>
  <c r="X64" i="42"/>
  <c r="AW77" i="4"/>
  <c r="AV77" i="4"/>
  <c r="AU77" i="4"/>
  <c r="AS77" i="4"/>
  <c r="AO77" i="4"/>
  <c r="E64" i="42"/>
  <c r="X75" i="42"/>
  <c r="U54" i="5"/>
  <c r="Q46" i="8"/>
  <c r="U53" i="8"/>
  <c r="G53" i="8"/>
  <c r="Y50" i="8"/>
  <c r="S50" i="8"/>
  <c r="AB50" i="8"/>
  <c r="C51" i="8"/>
  <c r="S51" i="8"/>
  <c r="R27" i="5"/>
  <c r="K27" i="5"/>
  <c r="B42" i="5"/>
  <c r="C16" i="33"/>
  <c r="V18" i="8"/>
  <c r="O54" i="5"/>
  <c r="N54" i="5"/>
  <c r="L14" i="8"/>
  <c r="Q55" i="5"/>
  <c r="T55" i="5"/>
  <c r="P37" i="5"/>
  <c r="U14" i="8"/>
  <c r="E61" i="5"/>
  <c r="N56" i="8"/>
  <c r="N46" i="5"/>
  <c r="M46" i="8"/>
  <c r="K2" i="27"/>
  <c r="W29" i="8"/>
  <c r="S29" i="8"/>
  <c r="W56" i="8"/>
  <c r="AA56" i="8"/>
  <c r="P57" i="8"/>
  <c r="O29" i="8"/>
  <c r="AU43" i="5"/>
  <c r="R53" i="42"/>
  <c r="AF53" i="42"/>
  <c r="AH53" i="42"/>
  <c r="I31" i="42"/>
  <c r="F31" i="42"/>
  <c r="L31" i="42"/>
  <c r="CS77" i="4"/>
  <c r="CW77" i="4"/>
  <c r="BP77" i="4"/>
  <c r="AB42" i="42"/>
  <c r="W42" i="42"/>
  <c r="T42" i="42"/>
  <c r="Y64" i="42"/>
  <c r="AA64" i="42"/>
  <c r="F64" i="42"/>
  <c r="D77" i="4"/>
  <c r="BH77" i="4"/>
  <c r="AY77" i="4"/>
  <c r="C77" i="4"/>
  <c r="P75" i="42"/>
  <c r="AF75" i="42"/>
  <c r="U48" i="42"/>
  <c r="K29" i="8"/>
  <c r="Z53" i="8"/>
  <c r="O53" i="8"/>
  <c r="M50" i="8"/>
  <c r="N50" i="8"/>
  <c r="L50" i="8"/>
  <c r="P51" i="8"/>
  <c r="N51" i="8"/>
  <c r="K51" i="8"/>
  <c r="B26" i="5"/>
  <c r="K43" i="5"/>
  <c r="X18" i="8"/>
  <c r="W18" i="8"/>
  <c r="M54" i="5"/>
  <c r="I54" i="5"/>
  <c r="AA14" i="8"/>
  <c r="B54" i="5"/>
  <c r="Y14" i="8"/>
  <c r="D56" i="8"/>
  <c r="T46" i="5"/>
  <c r="E46" i="8"/>
  <c r="U46" i="8"/>
  <c r="AD46" i="8"/>
  <c r="P29" i="8"/>
  <c r="I29" i="8"/>
  <c r="K56" i="8"/>
  <c r="O57" i="8"/>
  <c r="M57" i="8"/>
  <c r="X57" i="8"/>
  <c r="S46" i="8"/>
  <c r="N53" i="42"/>
  <c r="Q31" i="42"/>
  <c r="U31" i="42"/>
  <c r="AD31" i="42"/>
  <c r="H31" i="42"/>
  <c r="BI77" i="4"/>
  <c r="BS77" i="4"/>
  <c r="BW77" i="4"/>
  <c r="CB77" i="4"/>
  <c r="D42" i="42"/>
  <c r="E42" i="42"/>
  <c r="AN42" i="42"/>
  <c r="Q64" i="42"/>
  <c r="R64" i="42"/>
  <c r="AX77" i="4"/>
  <c r="BM77" i="4"/>
  <c r="BN77" i="4"/>
  <c r="Q77" i="4"/>
  <c r="S77" i="4"/>
  <c r="AE75" i="42"/>
  <c r="AI75" i="42"/>
  <c r="AL75" i="42"/>
  <c r="D75" i="42"/>
  <c r="AB75" i="42"/>
  <c r="AD75" i="42"/>
  <c r="AM77" i="4"/>
  <c r="H53" i="8"/>
  <c r="V50" i="8"/>
  <c r="Q50" i="8"/>
  <c r="AC51" i="8"/>
  <c r="R51" i="8"/>
  <c r="Y18" i="8"/>
  <c r="H54" i="5"/>
  <c r="X29" i="8"/>
  <c r="P14" i="8"/>
  <c r="J55" i="5"/>
  <c r="G61" i="5"/>
  <c r="AB14" i="8"/>
  <c r="AC14" i="8"/>
  <c r="Z14" i="8"/>
  <c r="Q56" i="8"/>
  <c r="P46" i="8"/>
  <c r="R29" i="8"/>
  <c r="Y29" i="8"/>
  <c r="R56" i="8"/>
  <c r="C57" i="8"/>
  <c r="AC46" i="8"/>
  <c r="J53" i="42"/>
  <c r="L53" i="42"/>
  <c r="AN53" i="42"/>
  <c r="AA31" i="42"/>
  <c r="AM31" i="42"/>
  <c r="CE77" i="4"/>
  <c r="CL77" i="4"/>
  <c r="BQ77" i="4"/>
  <c r="AA42" i="42"/>
  <c r="AD42" i="42"/>
  <c r="M64" i="42"/>
  <c r="AN64" i="42"/>
  <c r="AE64" i="42"/>
  <c r="AE77" i="4"/>
  <c r="U77" i="4"/>
  <c r="F75" i="42"/>
  <c r="AN75" i="42"/>
  <c r="R75" i="42"/>
  <c r="Z75" i="42"/>
  <c r="Q75" i="42"/>
  <c r="F77" i="4"/>
  <c r="G332" i="32"/>
  <c r="H330" i="32" s="1"/>
  <c r="AI72" i="42"/>
  <c r="G324" i="32"/>
  <c r="H321" i="32" s="1"/>
  <c r="AR24" i="4"/>
  <c r="AX24" i="4" s="1"/>
  <c r="AS24" i="4"/>
  <c r="AY24" i="4" s="1"/>
  <c r="AQ24" i="4"/>
  <c r="AW24" i="4" s="1"/>
  <c r="BL24" i="4"/>
  <c r="BN24" i="4" s="1"/>
  <c r="O24" i="4"/>
  <c r="Q24" i="4" s="1"/>
  <c r="X15" i="8"/>
  <c r="AC15" i="8"/>
  <c r="AA15" i="42"/>
  <c r="R15" i="8"/>
  <c r="G15" i="8"/>
  <c r="G15" i="42"/>
  <c r="O15" i="42" s="1"/>
  <c r="Y15" i="8"/>
  <c r="N15" i="8"/>
  <c r="L15" i="8"/>
  <c r="AB15" i="42"/>
  <c r="F15" i="42"/>
  <c r="AE15" i="42"/>
  <c r="AN15" i="42" s="1"/>
  <c r="S15" i="8"/>
  <c r="M15" i="8"/>
  <c r="AB15" i="8"/>
  <c r="W15" i="8"/>
  <c r="E15" i="8"/>
  <c r="C13" i="33"/>
  <c r="T15" i="8"/>
  <c r="I15" i="42"/>
  <c r="Q15" i="42" s="1"/>
  <c r="AH15" i="42"/>
  <c r="Z15" i="8"/>
  <c r="I15" i="8"/>
  <c r="K15" i="8"/>
  <c r="Y15" i="42"/>
  <c r="AD15" i="42" s="1"/>
  <c r="O15" i="8"/>
  <c r="U15" i="8"/>
  <c r="J15" i="8"/>
  <c r="F15" i="8"/>
  <c r="AA15" i="8"/>
  <c r="AD15" i="8"/>
  <c r="U15" i="42"/>
  <c r="W15" i="42" s="1"/>
  <c r="M6" i="60"/>
  <c r="B3" i="64"/>
  <c r="F29" i="2"/>
  <c r="K6" i="29" s="1"/>
  <c r="C3" i="64"/>
  <c r="A3" i="64"/>
  <c r="D13" i="34"/>
  <c r="D13" i="35" s="1"/>
  <c r="H11" i="28"/>
  <c r="DA3" i="64"/>
  <c r="AD25" i="11"/>
  <c r="AL3" i="64" s="1"/>
  <c r="AI3" i="64"/>
  <c r="BB3" i="50"/>
  <c r="BS3" i="64"/>
  <c r="BN3" i="50"/>
  <c r="CM3" i="64"/>
  <c r="O3" i="64"/>
  <c r="AC3" i="50"/>
  <c r="AO3" i="64"/>
  <c r="AR3" i="50"/>
  <c r="BD3" i="64"/>
  <c r="C19" i="17"/>
  <c r="AN5" i="24" s="1"/>
  <c r="C15" i="17"/>
  <c r="G5" i="10"/>
  <c r="J4" i="13"/>
  <c r="H5" i="7"/>
  <c r="Q4" i="5"/>
  <c r="N4" i="8"/>
  <c r="L4" i="15"/>
  <c r="L4" i="30"/>
  <c r="Q4" i="33" s="1"/>
  <c r="L4" i="34" s="1"/>
  <c r="I4" i="35" s="1"/>
  <c r="Q4" i="4"/>
  <c r="L5" i="30"/>
  <c r="D10" i="30" s="1"/>
  <c r="L5" i="15"/>
  <c r="H4" i="7"/>
  <c r="AF4" i="42"/>
  <c r="B17" i="45"/>
  <c r="M3" i="60"/>
  <c r="J3" i="13"/>
  <c r="G4" i="10"/>
  <c r="B12" i="10" s="1"/>
  <c r="W6" i="45"/>
  <c r="B17" i="12"/>
  <c r="X3" i="60"/>
  <c r="C18" i="17"/>
  <c r="J4" i="20" s="1"/>
  <c r="B3" i="50"/>
  <c r="G5" i="6"/>
  <c r="L3" i="60"/>
  <c r="G4" i="6"/>
  <c r="Q5" i="5"/>
  <c r="C3" i="50"/>
  <c r="B25" i="11"/>
  <c r="J46" i="53" s="1"/>
  <c r="J47" i="53" s="1"/>
  <c r="L6" i="60"/>
  <c r="L3" i="30"/>
  <c r="Q3" i="33" s="1"/>
  <c r="L3" i="34" s="1"/>
  <c r="I3" i="35" s="1"/>
  <c r="J5" i="14"/>
  <c r="C11" i="24"/>
  <c r="G17" i="12"/>
  <c r="P17" i="12" s="1"/>
  <c r="CH3" i="64" s="1"/>
  <c r="A31" i="36"/>
  <c r="A31" i="44" s="1"/>
  <c r="A33" i="44" s="1"/>
  <c r="F22" i="2"/>
  <c r="F17" i="12" s="1"/>
  <c r="K4" i="49"/>
  <c r="AF5" i="11"/>
  <c r="AF6" i="11"/>
  <c r="H5" i="9"/>
  <c r="J3" i="20"/>
  <c r="H4" i="9"/>
  <c r="J6" i="14"/>
  <c r="AF5" i="42"/>
  <c r="C13" i="42"/>
  <c r="AL13" i="42"/>
  <c r="AG13" i="42"/>
  <c r="K13" i="42"/>
  <c r="AA13" i="42"/>
  <c r="L13" i="42"/>
  <c r="AE13" i="42"/>
  <c r="G13" i="42"/>
  <c r="H13" i="42"/>
  <c r="E13" i="42"/>
  <c r="M13" i="42"/>
  <c r="V13" i="42"/>
  <c r="T13" i="42"/>
  <c r="AH13" i="42"/>
  <c r="X13" i="42"/>
  <c r="AI13" i="42"/>
  <c r="Y13" i="42"/>
  <c r="S13" i="42"/>
  <c r="I13" i="42"/>
  <c r="J13" i="34"/>
  <c r="O66" i="5"/>
  <c r="V66" i="5"/>
  <c r="B52" i="5"/>
  <c r="J61" i="8"/>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C31" i="33" s="1"/>
  <c r="AJ37" i="4"/>
  <c r="S37" i="4"/>
  <c r="AD37" i="4"/>
  <c r="AF37" i="4"/>
  <c r="AX37" i="4"/>
  <c r="AY37" i="4"/>
  <c r="Y37" i="4"/>
  <c r="C37" i="4"/>
  <c r="D30" i="34" s="1"/>
  <c r="AC37" i="4"/>
  <c r="N37" i="4"/>
  <c r="AT37" i="4"/>
  <c r="AQ37" i="4"/>
  <c r="BK37" i="4"/>
  <c r="AA37" i="4"/>
  <c r="AE37" i="4"/>
  <c r="C33" i="5"/>
  <c r="AO33" i="5" s="1"/>
  <c r="E37" i="4"/>
  <c r="CR37" i="4"/>
  <c r="F37" i="4"/>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U61" i="8"/>
  <c r="H29" i="42"/>
  <c r="CO27" i="4"/>
  <c r="BH27" i="4"/>
  <c r="C71" i="42"/>
  <c r="D63" i="42"/>
  <c r="E63" i="42"/>
  <c r="M66" i="5"/>
  <c r="J66" i="5"/>
  <c r="L53" i="5"/>
  <c r="Q53" i="5"/>
  <c r="F61" i="8"/>
  <c r="L61" i="8"/>
  <c r="BS27" i="4"/>
  <c r="BT27" i="4"/>
  <c r="BO27" i="4"/>
  <c r="T73" i="42"/>
  <c r="G73" i="42"/>
  <c r="AA46" i="4"/>
  <c r="BJ46" i="4"/>
  <c r="Z46" i="4"/>
  <c r="CR46" i="4"/>
  <c r="CQ46" i="4"/>
  <c r="CP46" i="4"/>
  <c r="R46" i="4"/>
  <c r="AM46" i="4"/>
  <c r="C42" i="5"/>
  <c r="AM42" i="5" s="1"/>
  <c r="B42" i="8"/>
  <c r="J42" i="8" s="1"/>
  <c r="B31" i="8"/>
  <c r="C29" i="33" s="1"/>
  <c r="AK35" i="4"/>
  <c r="AO35" i="4"/>
  <c r="M35" i="4"/>
  <c r="AG35" i="4"/>
  <c r="T35" i="4"/>
  <c r="AD35" i="4"/>
  <c r="AX35" i="4"/>
  <c r="G35" i="4"/>
  <c r="N35" i="4"/>
  <c r="K35" i="4"/>
  <c r="F28" i="34" s="1"/>
  <c r="F35" i="4"/>
  <c r="AY35" i="4"/>
  <c r="AB35" i="4"/>
  <c r="AT35" i="4"/>
  <c r="AS35" i="4"/>
  <c r="Q35" i="4"/>
  <c r="R35" i="4"/>
  <c r="AH35" i="4"/>
  <c r="V35" i="4"/>
  <c r="CR35" i="4"/>
  <c r="D35" i="4"/>
  <c r="Y35" i="4"/>
  <c r="AV35" i="4"/>
  <c r="CP35" i="4"/>
  <c r="AI35" i="4"/>
  <c r="AW35" i="4"/>
  <c r="O53" i="5"/>
  <c r="BR27" i="4"/>
  <c r="CF27" i="4"/>
  <c r="CA27" i="4"/>
  <c r="AD61" i="42"/>
  <c r="X61" i="42"/>
  <c r="U61" i="42"/>
  <c r="R61" i="42"/>
  <c r="N61" i="42"/>
  <c r="AN61" i="42"/>
  <c r="AE61" i="42"/>
  <c r="AB61" i="42"/>
  <c r="Y61" i="42"/>
  <c r="O61" i="42"/>
  <c r="P61" i="42"/>
  <c r="AG61" i="42"/>
  <c r="F61" i="42"/>
  <c r="D61" i="42"/>
  <c r="J61" i="42"/>
  <c r="V61" i="42"/>
  <c r="Q61" i="42"/>
  <c r="AM61" i="42"/>
  <c r="I61" i="42"/>
  <c r="H61" i="42"/>
  <c r="AF61" i="42"/>
  <c r="AL61" i="42"/>
  <c r="K61" i="42"/>
  <c r="AH61" i="42"/>
  <c r="L61" i="42"/>
  <c r="M61" i="42"/>
  <c r="S61" i="42"/>
  <c r="S71" i="42"/>
  <c r="N71" i="42"/>
  <c r="AL71" i="42"/>
  <c r="T71" i="42"/>
  <c r="U71" i="42"/>
  <c r="O71" i="42"/>
  <c r="R71" i="42"/>
  <c r="F71" i="42"/>
  <c r="AI71" i="42"/>
  <c r="J71" i="42"/>
  <c r="Y71" i="42"/>
  <c r="AD71" i="42"/>
  <c r="Q71" i="42"/>
  <c r="AB71" i="42"/>
  <c r="D71" i="42"/>
  <c r="K71" i="42"/>
  <c r="G71" i="42"/>
  <c r="W71" i="42"/>
  <c r="AF71" i="42"/>
  <c r="AN71" i="42"/>
  <c r="AH71" i="42"/>
  <c r="E71" i="42"/>
  <c r="Z71" i="42"/>
  <c r="H71" i="42"/>
  <c r="P71" i="42"/>
  <c r="I71" i="42"/>
  <c r="AM71" i="42"/>
  <c r="K83" i="42"/>
  <c r="AH83" i="42"/>
  <c r="W83" i="42"/>
  <c r="R83" i="42"/>
  <c r="P83" i="42"/>
  <c r="AD83" i="42"/>
  <c r="Q83" i="42"/>
  <c r="AN83" i="42"/>
  <c r="O83" i="42"/>
  <c r="U83" i="42"/>
  <c r="I83" i="42"/>
  <c r="G83" i="42"/>
  <c r="AG83" i="42"/>
  <c r="S83" i="42"/>
  <c r="F83" i="42"/>
  <c r="AL83" i="42"/>
  <c r="C83" i="42"/>
  <c r="Z83" i="42"/>
  <c r="AB83" i="42"/>
  <c r="X83" i="42"/>
  <c r="E83" i="42"/>
  <c r="M83" i="42"/>
  <c r="T83" i="42"/>
  <c r="Y83" i="42"/>
  <c r="AA83" i="42"/>
  <c r="V83" i="42"/>
  <c r="D83" i="42"/>
  <c r="H83" i="42"/>
  <c r="J83" i="42"/>
  <c r="AM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H73" i="42"/>
  <c r="AL39" i="42"/>
  <c r="AF39" i="42"/>
  <c r="V39" i="42"/>
  <c r="AD39" i="42"/>
  <c r="C39" i="42"/>
  <c r="Q39" i="42"/>
  <c r="I39" i="42"/>
  <c r="M39" i="42"/>
  <c r="D39" i="42"/>
  <c r="Y39" i="42"/>
  <c r="AH39" i="42"/>
  <c r="H39" i="42"/>
  <c r="G39" i="42"/>
  <c r="F39" i="42"/>
  <c r="E39" i="42"/>
  <c r="K39" i="42"/>
  <c r="Z39" i="42"/>
  <c r="AB39" i="42"/>
  <c r="P39" i="42"/>
  <c r="AE39" i="42"/>
  <c r="X39" i="42"/>
  <c r="N39" i="42"/>
  <c r="T39" i="42"/>
  <c r="AG39" i="42"/>
  <c r="O39" i="42"/>
  <c r="J39" i="42"/>
  <c r="AI39" i="42"/>
  <c r="W39" i="42"/>
  <c r="U39" i="42"/>
  <c r="AA39" i="42"/>
  <c r="N50" i="42"/>
  <c r="T50" i="42"/>
  <c r="R50" i="42"/>
  <c r="Q50" i="42"/>
  <c r="AE50" i="42"/>
  <c r="W50" i="42"/>
  <c r="U50" i="42"/>
  <c r="K50" i="42"/>
  <c r="X50" i="42"/>
  <c r="AA50" i="42"/>
  <c r="H50" i="42"/>
  <c r="Y50" i="42"/>
  <c r="L50" i="42"/>
  <c r="D50" i="42"/>
  <c r="G50" i="42"/>
  <c r="P50" i="42"/>
  <c r="AH50" i="42"/>
  <c r="AB50" i="42"/>
  <c r="S50" i="42"/>
  <c r="AM50" i="42"/>
  <c r="AG50" i="42"/>
  <c r="AN50" i="42"/>
  <c r="AI50" i="42"/>
  <c r="J50" i="42"/>
  <c r="AD50" i="42"/>
  <c r="M50" i="42"/>
  <c r="AL50" i="42"/>
  <c r="F50" i="42"/>
  <c r="G55" i="4"/>
  <c r="Y55" i="4"/>
  <c r="CR55" i="4"/>
  <c r="J55" i="4"/>
  <c r="CP55" i="4"/>
  <c r="CQ44" i="4"/>
  <c r="AA44" i="4"/>
  <c r="CR44" i="4"/>
  <c r="CP44" i="4"/>
  <c r="U44" i="4"/>
  <c r="AK44" i="4"/>
  <c r="AX44" i="4"/>
  <c r="N61" i="8"/>
  <c r="P61" i="8"/>
  <c r="K61" i="8"/>
  <c r="V61" i="8"/>
  <c r="Q61" i="8"/>
  <c r="BA27" i="4"/>
  <c r="BW27" i="4"/>
  <c r="BV27" i="4"/>
  <c r="CB27" i="4"/>
  <c r="Z61" i="42"/>
  <c r="AE29" i="42"/>
  <c r="Y29" i="42"/>
  <c r="Q29" i="42"/>
  <c r="T29" i="42"/>
  <c r="AG63" i="42"/>
  <c r="V63" i="42"/>
  <c r="T63" i="42"/>
  <c r="AM63" i="42"/>
  <c r="Z63" i="42"/>
  <c r="U63" i="42"/>
  <c r="G63" i="42"/>
  <c r="X63" i="42"/>
  <c r="AE63" i="42"/>
  <c r="W63" i="42"/>
  <c r="AD63" i="42"/>
  <c r="I63" i="42"/>
  <c r="Q63" i="42"/>
  <c r="AB63" i="42"/>
  <c r="AF63" i="42"/>
  <c r="AN63" i="42"/>
  <c r="R63" i="42"/>
  <c r="K63" i="42"/>
  <c r="N63" i="42"/>
  <c r="H63" i="42"/>
  <c r="AH63" i="42"/>
  <c r="Y63" i="42"/>
  <c r="F63" i="42"/>
  <c r="M63" i="42"/>
  <c r="S63" i="42"/>
  <c r="AL63" i="42"/>
  <c r="L63" i="42"/>
  <c r="O63" i="42"/>
  <c r="AA63" i="42"/>
  <c r="P63" i="42"/>
  <c r="AN73" i="42"/>
  <c r="H73" i="42"/>
  <c r="U73" i="42"/>
  <c r="F73" i="42"/>
  <c r="W73" i="42"/>
  <c r="K73" i="42"/>
  <c r="X73" i="42"/>
  <c r="AL73" i="42"/>
  <c r="D73" i="42"/>
  <c r="AF73" i="42"/>
  <c r="S73" i="42"/>
  <c r="O73" i="42"/>
  <c r="AD73" i="42"/>
  <c r="Q73" i="42"/>
  <c r="Z73" i="42"/>
  <c r="P73" i="42"/>
  <c r="AI73" i="42"/>
  <c r="AB73" i="42"/>
  <c r="E73" i="42"/>
  <c r="L73" i="42"/>
  <c r="N73" i="42"/>
  <c r="C73" i="42"/>
  <c r="J73" i="42"/>
  <c r="V73" i="42"/>
  <c r="Y73" i="42"/>
  <c r="AG73" i="42"/>
  <c r="AM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AA61" i="8"/>
  <c r="F66" i="5"/>
  <c r="S53" i="5"/>
  <c r="AB61" i="8"/>
  <c r="AC61" i="8"/>
  <c r="T61" i="8"/>
  <c r="E61" i="8"/>
  <c r="AU74" i="5"/>
  <c r="BC27" i="4"/>
  <c r="BE27" i="4"/>
  <c r="CK27" i="4"/>
  <c r="BQ27" i="4"/>
  <c r="AG71" i="42"/>
  <c r="AE73" i="42"/>
  <c r="X71" i="42"/>
  <c r="O50" i="42"/>
  <c r="D41" i="42"/>
  <c r="X41" i="42"/>
  <c r="R41" i="42"/>
  <c r="Z52" i="42"/>
  <c r="R52" i="42"/>
  <c r="N52" i="42"/>
  <c r="AB52" i="42"/>
  <c r="J52" i="42"/>
  <c r="H52" i="42"/>
  <c r="T52" i="42"/>
  <c r="K52" i="42"/>
  <c r="L52" i="42"/>
  <c r="G52" i="42"/>
  <c r="D52" i="42"/>
  <c r="AH52" i="42"/>
  <c r="I52" i="42"/>
  <c r="AL52" i="42"/>
  <c r="S52" i="42"/>
  <c r="AA52" i="42"/>
  <c r="AM52" i="42"/>
  <c r="E52" i="42"/>
  <c r="F52" i="42"/>
  <c r="O52" i="42"/>
  <c r="U52" i="42"/>
  <c r="V52" i="42"/>
  <c r="Y52" i="42"/>
  <c r="AN52" i="42"/>
  <c r="M52" i="42"/>
  <c r="AI52" i="42"/>
  <c r="AD52" i="42"/>
  <c r="P52" i="42"/>
  <c r="AF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D61" i="8"/>
  <c r="G61" i="8"/>
  <c r="AD61" i="8"/>
  <c r="BF27" i="4"/>
  <c r="BJ27" i="4"/>
  <c r="G29" i="42"/>
  <c r="CE27" i="4"/>
  <c r="CC27" i="4"/>
  <c r="BK27" i="4"/>
  <c r="AM39" i="42"/>
  <c r="AI83" i="42"/>
  <c r="AG20" i="42"/>
  <c r="S20" i="42"/>
  <c r="V20" i="42"/>
  <c r="AF20" i="42"/>
  <c r="T20" i="42"/>
  <c r="I20" i="42"/>
  <c r="Y20" i="42"/>
  <c r="E20" i="42"/>
  <c r="AE20" i="42"/>
  <c r="AA20" i="42"/>
  <c r="Z20" i="42"/>
  <c r="AB20" i="42"/>
  <c r="C20" i="42"/>
  <c r="AI20" i="42"/>
  <c r="H20" i="42"/>
  <c r="AH20" i="42"/>
  <c r="D20" i="42"/>
  <c r="M20" i="42"/>
  <c r="K20" i="42"/>
  <c r="X20" i="42"/>
  <c r="AL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S63" i="4"/>
  <c r="E63" i="4"/>
  <c r="AW63" i="4"/>
  <c r="U53" i="5"/>
  <c r="H66" i="5"/>
  <c r="K66" i="5"/>
  <c r="R53" i="5"/>
  <c r="V53" i="5"/>
  <c r="C61" i="8"/>
  <c r="Z61" i="8"/>
  <c r="Y61" i="8"/>
  <c r="BM27" i="4"/>
  <c r="CJ27" i="4"/>
  <c r="BX27" i="4"/>
  <c r="L83" i="42"/>
  <c r="T61" i="42"/>
  <c r="C27" i="4"/>
  <c r="D20" i="34" s="1"/>
  <c r="I27" i="4"/>
  <c r="Z27" i="4"/>
  <c r="I66" i="5"/>
  <c r="E53" i="5"/>
  <c r="S61" i="8"/>
  <c r="L27" i="4"/>
  <c r="CD27" i="4"/>
  <c r="CM27" i="4"/>
  <c r="AH29" i="42"/>
  <c r="W61" i="42"/>
  <c r="C50" i="42"/>
  <c r="AV27" i="4"/>
  <c r="AU27" i="4"/>
  <c r="AS23" i="4"/>
  <c r="AY23" i="4" s="1"/>
  <c r="AQ23" i="4"/>
  <c r="AW23" i="4" s="1"/>
  <c r="AR23" i="4"/>
  <c r="AX23" i="4" s="1"/>
  <c r="O23" i="4"/>
  <c r="Q23" i="4" s="1"/>
  <c r="BL23" i="4"/>
  <c r="BN23" i="4" s="1"/>
  <c r="D19" i="8"/>
  <c r="C19" i="8"/>
  <c r="D17" i="33" s="1"/>
  <c r="F17" i="33" s="1"/>
  <c r="AL19" i="42"/>
  <c r="X5" i="60"/>
  <c r="M5" i="60"/>
  <c r="X6" i="60"/>
  <c r="L5"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H79" i="5"/>
  <c r="Z79" i="5"/>
  <c r="AB79" i="5"/>
  <c r="AD79" i="5"/>
  <c r="AT70" i="5"/>
  <c r="Y70" i="5"/>
  <c r="AK70" i="5"/>
  <c r="Z70" i="5"/>
  <c r="AL70" i="5"/>
  <c r="AA70" i="5"/>
  <c r="AM70" i="5"/>
  <c r="AB70" i="5"/>
  <c r="AN70" i="5"/>
  <c r="AC70" i="5"/>
  <c r="AO70" i="5"/>
  <c r="AD70" i="5"/>
  <c r="AE70" i="5"/>
  <c r="AF70" i="5"/>
  <c r="AG70" i="5"/>
  <c r="AH70" i="5"/>
  <c r="AI70" i="5"/>
  <c r="X70" i="5"/>
  <c r="AJ70" i="5"/>
  <c r="AH24" i="42"/>
  <c r="AT81" i="5"/>
  <c r="AE81" i="5"/>
  <c r="AF81" i="5"/>
  <c r="AG81" i="5"/>
  <c r="AH81" i="5"/>
  <c r="AI81" i="5"/>
  <c r="X81" i="5"/>
  <c r="AJ81" i="5"/>
  <c r="Y81" i="5"/>
  <c r="AK81" i="5"/>
  <c r="Z81" i="5"/>
  <c r="AL81" i="5"/>
  <c r="AA81" i="5"/>
  <c r="AM81" i="5"/>
  <c r="AB81" i="5"/>
  <c r="AN81" i="5"/>
  <c r="AD81" i="5"/>
  <c r="AO81" i="5"/>
  <c r="AC81" i="5"/>
  <c r="AG24" i="42"/>
  <c r="AH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D36" i="5"/>
  <c r="AE36" i="5"/>
  <c r="AF36" i="5"/>
  <c r="AT36" i="5"/>
  <c r="AG36"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H33" i="4"/>
  <c r="CG33" i="4"/>
  <c r="AF43" i="5"/>
  <c r="AG43" i="5"/>
  <c r="AT43" i="5"/>
  <c r="AH43" i="5"/>
  <c r="AI43" i="5"/>
  <c r="X43" i="5"/>
  <c r="AJ43" i="5"/>
  <c r="Y43" i="5"/>
  <c r="AK43" i="5"/>
  <c r="Z43" i="5"/>
  <c r="AL43" i="5"/>
  <c r="AA43" i="5"/>
  <c r="AM43" i="5"/>
  <c r="AB43" i="5"/>
  <c r="AN43" i="5"/>
  <c r="AC43" i="5"/>
  <c r="AO43" i="5"/>
  <c r="AE43" i="5"/>
  <c r="AD43"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AF25" i="5"/>
  <c r="AG25" i="5"/>
  <c r="AH25" i="5"/>
  <c r="AI25" i="5"/>
  <c r="X25" i="5"/>
  <c r="Y25" i="5"/>
  <c r="AK25" i="5"/>
  <c r="Z25" i="5"/>
  <c r="AL25" i="5"/>
  <c r="AB25" i="5"/>
  <c r="AN25" i="5"/>
  <c r="AC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I58" i="42"/>
  <c r="CI80" i="4"/>
  <c r="CH80" i="4"/>
  <c r="CG80" i="4"/>
  <c r="CI73" i="4"/>
  <c r="CH73" i="4"/>
  <c r="CG73" i="4"/>
  <c r="CI67" i="4"/>
  <c r="CG67" i="4"/>
  <c r="CH67" i="4"/>
  <c r="CI61" i="4"/>
  <c r="CH61" i="4"/>
  <c r="CG61" i="4"/>
  <c r="CI54" i="4"/>
  <c r="CH54" i="4"/>
  <c r="CG54" i="4"/>
  <c r="CI40" i="4"/>
  <c r="CH40" i="4"/>
  <c r="CG40" i="4"/>
  <c r="CI32" i="4"/>
  <c r="CH32" i="4"/>
  <c r="CG32" i="4"/>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Z54" i="5"/>
  <c r="AL54" i="5"/>
  <c r="AT54" i="5"/>
  <c r="AA54" i="5"/>
  <c r="AM54" i="5"/>
  <c r="AC54" i="5"/>
  <c r="AO54" i="5"/>
  <c r="AD54" i="5"/>
  <c r="AE54" i="5"/>
  <c r="AG54" i="5"/>
  <c r="AH54" i="5"/>
  <c r="AI54" i="5"/>
  <c r="Y54" i="5"/>
  <c r="AK54" i="5"/>
  <c r="X54" i="5"/>
  <c r="AB54" i="5"/>
  <c r="AF54" i="5"/>
  <c r="AJ54" i="5"/>
  <c r="AN54" i="5"/>
  <c r="AL48" i="5"/>
  <c r="AA48" i="5"/>
  <c r="AH48"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I49" i="42"/>
  <c r="AI61" i="42"/>
  <c r="AA61" i="42"/>
  <c r="V71" i="42"/>
  <c r="CI77" i="4"/>
  <c r="CH77" i="4"/>
  <c r="CG77" i="4"/>
  <c r="CI71" i="4"/>
  <c r="CG71" i="4"/>
  <c r="CH71" i="4"/>
  <c r="CI65" i="4"/>
  <c r="CH65" i="4"/>
  <c r="CG65" i="4"/>
  <c r="CI59" i="4"/>
  <c r="CG59" i="4"/>
  <c r="CH59" i="4"/>
  <c r="CI45" i="4"/>
  <c r="CH45" i="4"/>
  <c r="CG45" i="4"/>
  <c r="CI31" i="4"/>
  <c r="CR31" i="4" s="1"/>
  <c r="CX31" i="4" s="1"/>
  <c r="CG31" i="4"/>
  <c r="CP31" i="4" s="1"/>
  <c r="CV31" i="4" s="1"/>
  <c r="CH31" i="4"/>
  <c r="CQ31" i="4" s="1"/>
  <c r="CW31" i="4" s="1"/>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Q18" i="42"/>
  <c r="Z24" i="5"/>
  <c r="AE24" i="5"/>
  <c r="AK24" i="5"/>
  <c r="AT61" i="5"/>
  <c r="AF61" i="5"/>
  <c r="AI61" i="5"/>
  <c r="X61" i="5"/>
  <c r="AJ61" i="5"/>
  <c r="Y61" i="5"/>
  <c r="AK61" i="5"/>
  <c r="Z61" i="5"/>
  <c r="AL61" i="5"/>
  <c r="AA61" i="5"/>
  <c r="AB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L76" i="5"/>
  <c r="AA76" i="5"/>
  <c r="AM76" i="5"/>
  <c r="AB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Y27" i="5"/>
  <c r="AK27" i="5"/>
  <c r="Z27" i="5"/>
  <c r="AL27" i="5"/>
  <c r="AB27" i="5"/>
  <c r="AN27" i="5"/>
  <c r="AC27" i="5"/>
  <c r="AE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G35" i="4"/>
  <c r="CH35" i="4"/>
  <c r="Z28" i="5"/>
  <c r="AL28" i="5"/>
  <c r="AA28" i="5"/>
  <c r="AM28" i="5"/>
  <c r="AB28" i="5"/>
  <c r="AN28" i="5"/>
  <c r="AC28" i="5"/>
  <c r="AO28" i="5"/>
  <c r="AD28" i="5"/>
  <c r="AE28" i="5"/>
  <c r="AF28" i="5"/>
  <c r="AG28" i="5"/>
  <c r="AH28" i="5"/>
  <c r="AI28" i="5"/>
  <c r="AT28" i="5"/>
  <c r="Y28" i="5"/>
  <c r="AK28" i="5"/>
  <c r="X28" i="5"/>
  <c r="AJ28" i="5"/>
  <c r="Z20" i="5"/>
  <c r="AL20" i="5"/>
  <c r="AB20" i="5"/>
  <c r="AN20" i="5"/>
  <c r="AC20" i="5"/>
  <c r="AD20" i="5"/>
  <c r="AE20" i="5"/>
  <c r="AF20" i="5"/>
  <c r="AG20" i="5"/>
  <c r="AH20" i="5"/>
  <c r="AI20" i="5"/>
  <c r="Y20" i="5"/>
  <c r="AK20" i="5"/>
  <c r="X20" i="5"/>
  <c r="Z26" i="5"/>
  <c r="AL26" i="5"/>
  <c r="AB26" i="5"/>
  <c r="AN26" i="5"/>
  <c r="AC26" i="5"/>
  <c r="AD26" i="5"/>
  <c r="AE26" i="5"/>
  <c r="AF26" i="5"/>
  <c r="AG26" i="5"/>
  <c r="AH26" i="5"/>
  <c r="AI26" i="5"/>
  <c r="Y26" i="5"/>
  <c r="AK26" i="5"/>
  <c r="X26" i="5"/>
  <c r="Z40" i="5"/>
  <c r="AL40" i="5"/>
  <c r="AA40" i="5"/>
  <c r="AM40" i="5"/>
  <c r="AB40" i="5"/>
  <c r="AN40" i="5"/>
  <c r="AC40" i="5"/>
  <c r="AO40" i="5"/>
  <c r="AD40" i="5"/>
  <c r="AE40" i="5"/>
  <c r="AF40" i="5"/>
  <c r="AG40" i="5"/>
  <c r="AH40" i="5"/>
  <c r="AI40" i="5"/>
  <c r="AT40" i="5"/>
  <c r="Y40" i="5"/>
  <c r="AK40" i="5"/>
  <c r="X40" i="5"/>
  <c r="AJ40" i="5"/>
  <c r="AT72" i="5"/>
  <c r="AE72" i="5"/>
  <c r="X72" i="42"/>
  <c r="AA49" i="42"/>
  <c r="AE49" i="42"/>
  <c r="AF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O22" i="4"/>
  <c r="Q22" i="4" s="1"/>
  <c r="H17" i="5"/>
  <c r="AT17" i="5" s="1"/>
  <c r="AR22" i="4"/>
  <c r="AX22" i="4" s="1"/>
  <c r="AQ22" i="4"/>
  <c r="AW22" i="4" s="1"/>
  <c r="BL22" i="4"/>
  <c r="BN22" i="4" s="1"/>
  <c r="AS22" i="4"/>
  <c r="AY22" i="4" s="1"/>
  <c r="E388" i="32"/>
  <c r="F374" i="32" s="1"/>
  <c r="H387" i="32"/>
  <c r="H366" i="32"/>
  <c r="H367" i="32" s="1"/>
  <c r="H373" i="32"/>
  <c r="H375" i="32"/>
  <c r="N18" i="42"/>
  <c r="Q16" i="42"/>
  <c r="N17" i="42"/>
  <c r="AD16" i="8"/>
  <c r="V16" i="8"/>
  <c r="C14" i="33"/>
  <c r="O16" i="8"/>
  <c r="X16" i="8"/>
  <c r="W17" i="42"/>
  <c r="R16" i="8"/>
  <c r="AB16" i="8"/>
  <c r="J16" i="8"/>
  <c r="Y16" i="8"/>
  <c r="H16" i="8"/>
  <c r="M16" i="8"/>
  <c r="C15" i="34"/>
  <c r="F15" i="34" s="1"/>
  <c r="T16" i="8"/>
  <c r="N16" i="8"/>
  <c r="K16" i="8"/>
  <c r="E16" i="8"/>
  <c r="G16" i="8"/>
  <c r="I16" i="8"/>
  <c r="S16" i="8"/>
  <c r="P16" i="8"/>
  <c r="AC16" i="8"/>
  <c r="L16" i="8"/>
  <c r="W16" i="8"/>
  <c r="Q16" i="8"/>
  <c r="U16" i="8"/>
  <c r="K13" i="5"/>
  <c r="J13" i="5"/>
  <c r="E13" i="5"/>
  <c r="G13" i="5"/>
  <c r="AE13" i="5"/>
  <c r="I13" i="5"/>
  <c r="M13" i="5"/>
  <c r="Y13" i="5"/>
  <c r="AL13" i="5"/>
  <c r="AI13" i="5"/>
  <c r="Q2" i="33"/>
  <c r="L2" i="34" s="1"/>
  <c r="I2" i="35" s="1"/>
  <c r="E324" i="32"/>
  <c r="F323" i="32" s="1"/>
  <c r="H304" i="32"/>
  <c r="H301" i="32"/>
  <c r="H310" i="32"/>
  <c r="G156" i="32"/>
  <c r="H311" i="32"/>
  <c r="H305" i="32"/>
  <c r="H302" i="32"/>
  <c r="H312" i="32"/>
  <c r="H308" i="32"/>
  <c r="H307" i="32"/>
  <c r="H303" i="32"/>
  <c r="H309" i="32"/>
  <c r="H306" i="32"/>
  <c r="F11" i="34"/>
  <c r="C17" i="8"/>
  <c r="D15" i="33" s="1"/>
  <c r="L15" i="33" s="1"/>
  <c r="O17" i="42"/>
  <c r="J17" i="42"/>
  <c r="Q17" i="5"/>
  <c r="AS21" i="4"/>
  <c r="AY21" i="4" s="1"/>
  <c r="AQ21" i="4"/>
  <c r="AW21" i="4" s="1"/>
  <c r="AR21" i="4"/>
  <c r="AX21" i="4" s="1"/>
  <c r="O21" i="4"/>
  <c r="BL21" i="4"/>
  <c r="BN21" i="4" s="1"/>
  <c r="D17" i="8"/>
  <c r="Q17" i="42"/>
  <c r="P17" i="42"/>
  <c r="Z14" i="42"/>
  <c r="H14" i="42"/>
  <c r="S14" i="42"/>
  <c r="J14" i="34"/>
  <c r="AE14" i="42"/>
  <c r="K14" i="42"/>
  <c r="Y14" i="42"/>
  <c r="V14" i="42"/>
  <c r="T14" i="42"/>
  <c r="AH14" i="42"/>
  <c r="AI14" i="42"/>
  <c r="L14" i="42"/>
  <c r="AN17" i="42"/>
  <c r="N16" i="42"/>
  <c r="AL14" i="42"/>
  <c r="I14" i="42"/>
  <c r="CI20" i="4"/>
  <c r="CR20" i="4" s="1"/>
  <c r="CX20" i="4" s="1"/>
  <c r="J16" i="42"/>
  <c r="G14" i="42"/>
  <c r="AA14" i="42"/>
  <c r="AB14" i="42"/>
  <c r="CH20" i="4"/>
  <c r="CQ20" i="4" s="1"/>
  <c r="CW20" i="4" s="1"/>
  <c r="X14" i="42"/>
  <c r="E14" i="42"/>
  <c r="CQ19" i="4"/>
  <c r="CW19" i="4" s="1"/>
  <c r="AQ19" i="4"/>
  <c r="AW19" i="4" s="1"/>
  <c r="H14" i="5"/>
  <c r="AT14" i="5" s="1"/>
  <c r="AQ20" i="4"/>
  <c r="AW20" i="4" s="1"/>
  <c r="K5" i="29"/>
  <c r="I5" i="23"/>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F19" i="42"/>
  <c r="T19" i="42"/>
  <c r="S69" i="42"/>
  <c r="O69" i="42"/>
  <c r="P45" i="42"/>
  <c r="AE78" i="42"/>
  <c r="R78" i="42"/>
  <c r="V78" i="42"/>
  <c r="D35" i="42"/>
  <c r="Q69" i="42"/>
  <c r="X60" i="42"/>
  <c r="AI60" i="42"/>
  <c r="AN60" i="42"/>
  <c r="F35" i="42"/>
  <c r="I19" i="42"/>
  <c r="AA35" i="42"/>
  <c r="O60" i="42"/>
  <c r="T69" i="42"/>
  <c r="X78" i="42"/>
  <c r="V69" i="42"/>
  <c r="F45" i="42"/>
  <c r="Y45" i="42"/>
  <c r="R45" i="42"/>
  <c r="S78" i="42"/>
  <c r="O78" i="42"/>
  <c r="M45" i="42"/>
  <c r="K60" i="42"/>
  <c r="AE60" i="42"/>
  <c r="T60" i="42"/>
  <c r="N60" i="42"/>
  <c r="C60" i="42"/>
  <c r="AG19" i="42"/>
  <c r="S19" i="42"/>
  <c r="K69" i="42"/>
  <c r="U45" i="42"/>
  <c r="E45" i="42"/>
  <c r="AM69" i="42"/>
  <c r="F69" i="42"/>
  <c r="AG45" i="42"/>
  <c r="AN45" i="42"/>
  <c r="C45" i="42"/>
  <c r="K45" i="42"/>
  <c r="AB69" i="42"/>
  <c r="AB78" i="42"/>
  <c r="AF78" i="42"/>
  <c r="Z78" i="42"/>
  <c r="I35" i="42"/>
  <c r="AN35" i="42"/>
  <c r="J60" i="42"/>
  <c r="AA60" i="42"/>
  <c r="V60" i="42"/>
  <c r="H19" i="42"/>
  <c r="X19" i="42"/>
  <c r="AH19" i="42"/>
  <c r="AM45" i="42"/>
  <c r="V45" i="42"/>
  <c r="N45" i="42"/>
  <c r="O45" i="42"/>
  <c r="AF69" i="42"/>
  <c r="G69" i="42"/>
  <c r="H45" i="42"/>
  <c r="AD78" i="42"/>
  <c r="AH78" i="42"/>
  <c r="Y35" i="42"/>
  <c r="R35" i="42"/>
  <c r="E69" i="42"/>
  <c r="AG60" i="42"/>
  <c r="AA19" i="42"/>
  <c r="AB19" i="42"/>
  <c r="K19" i="42"/>
  <c r="AN69" i="42"/>
  <c r="I45" i="42"/>
  <c r="D69" i="42"/>
  <c r="AL69" i="42"/>
  <c r="AD69" i="42"/>
  <c r="H69" i="42"/>
  <c r="I69" i="42"/>
  <c r="G45" i="42"/>
  <c r="AI78" i="42"/>
  <c r="J78" i="42"/>
  <c r="D78" i="42"/>
  <c r="F78" i="42"/>
  <c r="L35" i="42"/>
  <c r="E60" i="42"/>
  <c r="R60" i="42"/>
  <c r="I60" i="42"/>
  <c r="W60" i="42"/>
  <c r="Y19" i="42"/>
  <c r="Z19" i="42"/>
  <c r="L45" i="42"/>
  <c r="X69" i="42"/>
  <c r="Q78" i="42"/>
  <c r="N78" i="42"/>
  <c r="L78" i="42"/>
  <c r="AE35" i="42"/>
  <c r="P35" i="42"/>
  <c r="Q60" i="42"/>
  <c r="P60" i="42"/>
  <c r="G60" i="42"/>
  <c r="S60" i="42"/>
  <c r="AB35" i="42"/>
  <c r="D13" i="42"/>
  <c r="P15" i="42"/>
  <c r="G19" i="42"/>
  <c r="AE19" i="42"/>
  <c r="N69" i="42"/>
  <c r="AG78" i="42"/>
  <c r="AM78" i="42"/>
  <c r="AL78" i="42"/>
  <c r="J35" i="42"/>
  <c r="T35" i="42"/>
  <c r="AD60" i="42"/>
  <c r="Z60" i="42"/>
  <c r="D19" i="42"/>
  <c r="E19" i="42"/>
  <c r="D45" i="42"/>
  <c r="AF45" i="42"/>
  <c r="AH69" i="42"/>
  <c r="W78" i="42"/>
  <c r="U78" i="42"/>
  <c r="P78" i="42"/>
  <c r="T78" i="42"/>
  <c r="O35" i="42"/>
  <c r="Q35" i="42"/>
  <c r="M35" i="42"/>
  <c r="W69" i="42"/>
  <c r="AF60" i="42"/>
  <c r="AL60" i="42"/>
  <c r="C35" i="42"/>
  <c r="AM60" i="42"/>
  <c r="D60" i="42"/>
  <c r="AI19" i="42"/>
  <c r="M19" i="42"/>
  <c r="U19" i="42"/>
  <c r="J69" i="42"/>
  <c r="P69" i="42"/>
  <c r="C69" i="42"/>
  <c r="AA69" i="42"/>
  <c r="AL45" i="42"/>
  <c r="AD45" i="42"/>
  <c r="AA78" i="42"/>
  <c r="M78" i="42"/>
  <c r="AF35" i="42"/>
  <c r="N35" i="42"/>
  <c r="W35" i="42"/>
  <c r="AH45" i="42"/>
  <c r="Z69" i="42"/>
  <c r="AM35" i="42"/>
  <c r="AI35" i="42"/>
  <c r="L19" i="42"/>
  <c r="C19" i="42"/>
  <c r="R69" i="42"/>
  <c r="T45" i="42"/>
  <c r="AG69" i="42"/>
  <c r="Z45" i="42"/>
  <c r="M69" i="42"/>
  <c r="C78" i="42"/>
  <c r="H78" i="42"/>
  <c r="I78" i="42"/>
  <c r="K35" i="42"/>
  <c r="U35" i="42"/>
  <c r="Z35" i="42"/>
  <c r="V35" i="42"/>
  <c r="Q45" i="42"/>
  <c r="AB60" i="42"/>
  <c r="AH60" i="42"/>
  <c r="AH35" i="42"/>
  <c r="AE69" i="42"/>
  <c r="W45" i="42"/>
  <c r="AI69" i="42"/>
  <c r="AE45" i="42"/>
  <c r="S45" i="42"/>
  <c r="E78" i="42"/>
  <c r="S35" i="42"/>
  <c r="AG35" i="42"/>
  <c r="Y60" i="42"/>
  <c r="M60" i="42"/>
  <c r="L60" i="42"/>
  <c r="AA45" i="42"/>
  <c r="J11" i="34"/>
  <c r="D11" i="34"/>
  <c r="D11" i="35" s="1"/>
  <c r="I36" i="13"/>
  <c r="J84" i="29" s="1"/>
  <c r="I14" i="13"/>
  <c r="J59" i="29" s="1"/>
  <c r="O20" i="4"/>
  <c r="Q20" i="4" s="1"/>
  <c r="BL20" i="4"/>
  <c r="BN20" i="4" s="1"/>
  <c r="I3" i="26"/>
  <c r="AN3" i="24"/>
  <c r="I3" i="23"/>
  <c r="I3" i="28"/>
  <c r="K3" i="27"/>
  <c r="G39" i="8"/>
  <c r="T39" i="8"/>
  <c r="AB39" i="8"/>
  <c r="N25" i="5"/>
  <c r="E293" i="32"/>
  <c r="E376" i="32"/>
  <c r="R39" i="8"/>
  <c r="H39" i="8"/>
  <c r="N39" i="8"/>
  <c r="M42" i="5"/>
  <c r="E25" i="5"/>
  <c r="G293" i="32"/>
  <c r="H282" i="32" s="1"/>
  <c r="P21" i="4"/>
  <c r="Y39" i="8"/>
  <c r="C39" i="8"/>
  <c r="AU34" i="5"/>
  <c r="X39" i="8"/>
  <c r="Q39" i="8"/>
  <c r="T30" i="5"/>
  <c r="V39" i="8"/>
  <c r="J39" i="8"/>
  <c r="S25" i="5"/>
  <c r="V30" i="5"/>
  <c r="P39" i="8"/>
  <c r="S39" i="8"/>
  <c r="G25" i="5"/>
  <c r="P25" i="5"/>
  <c r="E39" i="8"/>
  <c r="K39" i="8"/>
  <c r="U39" i="8"/>
  <c r="L39" i="8"/>
  <c r="W39" i="8"/>
  <c r="P42" i="5"/>
  <c r="V67" i="5"/>
  <c r="BL19" i="4"/>
  <c r="BN19" i="4" s="1"/>
  <c r="G137" i="32"/>
  <c r="H135" i="32" s="1"/>
  <c r="G193" i="32"/>
  <c r="H169" i="32" s="1"/>
  <c r="G227" i="32"/>
  <c r="H221" i="32" s="1"/>
  <c r="G250" i="32"/>
  <c r="G276" i="32"/>
  <c r="H270" i="32" s="1"/>
  <c r="G360" i="32"/>
  <c r="M39" i="8"/>
  <c r="F39" i="8"/>
  <c r="AA39" i="8"/>
  <c r="AD39" i="8"/>
  <c r="AC39" i="8"/>
  <c r="E30" i="5"/>
  <c r="E76" i="32"/>
  <c r="F70" i="32" s="1"/>
  <c r="E193" i="32"/>
  <c r="F188" i="32" s="1"/>
  <c r="E227" i="32"/>
  <c r="F214" i="32" s="1"/>
  <c r="E250" i="32"/>
  <c r="E360" i="32"/>
  <c r="E156" i="32"/>
  <c r="E116" i="32"/>
  <c r="F89" i="32" s="1"/>
  <c r="G116" i="32"/>
  <c r="E137" i="32"/>
  <c r="F134" i="32" s="1"/>
  <c r="CP30" i="4" l="1"/>
  <c r="CV30" i="4" s="1"/>
  <c r="AR30" i="4"/>
  <c r="AX30" i="4" s="1"/>
  <c r="H27" i="5"/>
  <c r="K21" i="27"/>
  <c r="G21" i="27"/>
  <c r="K22" i="27"/>
  <c r="G22" i="27"/>
  <c r="Q27" i="42"/>
  <c r="O27" i="42"/>
  <c r="J27" i="42"/>
  <c r="AK27" i="42"/>
  <c r="W27" i="42"/>
  <c r="P22" i="42"/>
  <c r="AM27" i="42"/>
  <c r="W26" i="42"/>
  <c r="J25" i="42"/>
  <c r="N27" i="42"/>
  <c r="R27" i="42" s="1"/>
  <c r="F26" i="42"/>
  <c r="F18" i="42"/>
  <c r="R18" i="42" s="1"/>
  <c r="O18" i="42"/>
  <c r="AN22" i="42"/>
  <c r="AJ27" i="5"/>
  <c r="AA27" i="5"/>
  <c r="Q27" i="5"/>
  <c r="T27" i="5" s="1"/>
  <c r="CQ30" i="4"/>
  <c r="CW30" i="4" s="1"/>
  <c r="AS30" i="4"/>
  <c r="AY30" i="4" s="1"/>
  <c r="AQ30" i="4"/>
  <c r="AW30" i="4" s="1"/>
  <c r="O30" i="4"/>
  <c r="Q30" i="4" s="1"/>
  <c r="BL30" i="4"/>
  <c r="BN30" i="4" s="1"/>
  <c r="AT27" i="5"/>
  <c r="Y24" i="5"/>
  <c r="AH24" i="5"/>
  <c r="C24" i="33"/>
  <c r="J26" i="8"/>
  <c r="Z26" i="8"/>
  <c r="L26" i="8"/>
  <c r="Y26" i="8"/>
  <c r="I26" i="8"/>
  <c r="V26" i="8"/>
  <c r="U26" i="8"/>
  <c r="AD26" i="8"/>
  <c r="K26" i="8"/>
  <c r="X26" i="8"/>
  <c r="E26" i="8"/>
  <c r="G26" i="8"/>
  <c r="W26" i="8"/>
  <c r="AA26" i="8"/>
  <c r="F26" i="8"/>
  <c r="P26" i="8"/>
  <c r="O26" i="8"/>
  <c r="H26" i="8"/>
  <c r="T26" i="8"/>
  <c r="AB26" i="8"/>
  <c r="AC26" i="8"/>
  <c r="S26" i="8"/>
  <c r="R26" i="8"/>
  <c r="M26" i="8"/>
  <c r="N26" i="8"/>
  <c r="Q26" i="8"/>
  <c r="S26" i="5"/>
  <c r="U26" i="5"/>
  <c r="AI24" i="5"/>
  <c r="AG24" i="5"/>
  <c r="AF24" i="5"/>
  <c r="AD24" i="5"/>
  <c r="AC24" i="5"/>
  <c r="CR30" i="4"/>
  <c r="CX30" i="4" s="1"/>
  <c r="AN24" i="5"/>
  <c r="AB24" i="5"/>
  <c r="X24" i="5"/>
  <c r="AA24" i="5" s="1"/>
  <c r="AU24" i="5" s="1"/>
  <c r="H26" i="5"/>
  <c r="AT26" i="5" s="1"/>
  <c r="J7" i="63"/>
  <c r="A7" i="63" s="1"/>
  <c r="J16" i="63"/>
  <c r="A16" i="63" s="1"/>
  <c r="J17" i="63"/>
  <c r="A17" i="63" s="1"/>
  <c r="G23" i="27"/>
  <c r="K23" i="27"/>
  <c r="O26" i="42"/>
  <c r="AD21" i="42"/>
  <c r="AM21" i="42" s="1"/>
  <c r="AD14" i="42"/>
  <c r="P26" i="42"/>
  <c r="AK26" i="42"/>
  <c r="AJ26" i="5"/>
  <c r="AD13" i="42"/>
  <c r="X17" i="12"/>
  <c r="Z17" i="12" s="1"/>
  <c r="O17" i="12"/>
  <c r="CG3" i="64" s="1"/>
  <c r="AB11" i="24"/>
  <c r="O11" i="24"/>
  <c r="CE17" i="4"/>
  <c r="I46" i="53"/>
  <c r="I47" i="53" s="1"/>
  <c r="AA26" i="5"/>
  <c r="AU26" i="5" s="1"/>
  <c r="F24" i="6"/>
  <c r="D24" i="6" s="1"/>
  <c r="F22" i="35" s="1"/>
  <c r="G22" i="35" s="1"/>
  <c r="Q26" i="5"/>
  <c r="AD20" i="42"/>
  <c r="J26" i="42"/>
  <c r="AD24" i="42"/>
  <c r="J18" i="42"/>
  <c r="AD25" i="42"/>
  <c r="Q26" i="42"/>
  <c r="AN18" i="42"/>
  <c r="AN26" i="42"/>
  <c r="AD19" i="42"/>
  <c r="AD18" i="42"/>
  <c r="AD16" i="42"/>
  <c r="N22" i="42"/>
  <c r="AD22" i="42"/>
  <c r="W13" i="42"/>
  <c r="L43" i="53"/>
  <c r="L49" i="15"/>
  <c r="J41" i="29"/>
  <c r="J20" i="16"/>
  <c r="K18" i="31" s="1"/>
  <c r="F16" i="19"/>
  <c r="AF25" i="11"/>
  <c r="I6" i="60"/>
  <c r="E17" i="19"/>
  <c r="Q19" i="5"/>
  <c r="H20" i="5"/>
  <c r="AT20" i="5" s="1"/>
  <c r="H16" i="5"/>
  <c r="AT16" i="5" s="1"/>
  <c r="Q15" i="5"/>
  <c r="AO72" i="5"/>
  <c r="AH76" i="5"/>
  <c r="AF48" i="5"/>
  <c r="Q31" i="33"/>
  <c r="E31" i="33"/>
  <c r="P31" i="33"/>
  <c r="D31" i="33"/>
  <c r="K31" i="33"/>
  <c r="J31" i="33"/>
  <c r="I31" i="33"/>
  <c r="O31" i="33"/>
  <c r="H31" i="33"/>
  <c r="N31" i="33"/>
  <c r="L31" i="33"/>
  <c r="M31" i="33"/>
  <c r="F31" i="33"/>
  <c r="G31" i="33"/>
  <c r="K76" i="5"/>
  <c r="AB72" i="5"/>
  <c r="AK76" i="5"/>
  <c r="AO36" i="5"/>
  <c r="AL33" i="5"/>
  <c r="AC82" i="5"/>
  <c r="F46" i="6"/>
  <c r="C46" i="6" s="1"/>
  <c r="AO48" i="5"/>
  <c r="G82" i="5"/>
  <c r="C60" i="6"/>
  <c r="AI72" i="5"/>
  <c r="AL72" i="5"/>
  <c r="AI42" i="5"/>
  <c r="AD76" i="5"/>
  <c r="AC61" i="5"/>
  <c r="AH61" i="5"/>
  <c r="AT33" i="5"/>
  <c r="AT82" i="5"/>
  <c r="AJ48" i="5"/>
  <c r="AC48" i="5"/>
  <c r="AK36" i="5"/>
  <c r="AB36" i="5"/>
  <c r="O61" i="5"/>
  <c r="L76" i="5"/>
  <c r="R61" i="5"/>
  <c r="F58" i="6"/>
  <c r="C58" i="6" s="1"/>
  <c r="AD72" i="5"/>
  <c r="AG48" i="5"/>
  <c r="AT48" i="5"/>
  <c r="Z76" i="5"/>
  <c r="X82" i="5"/>
  <c r="K29" i="33"/>
  <c r="D29" i="33"/>
  <c r="J29" i="33"/>
  <c r="I29" i="33"/>
  <c r="F29" i="33"/>
  <c r="M29" i="33"/>
  <c r="L29" i="33"/>
  <c r="E29" i="33"/>
  <c r="P29" i="33"/>
  <c r="H29" i="33"/>
  <c r="G29" i="33"/>
  <c r="Q29" i="33"/>
  <c r="N29" i="33"/>
  <c r="O29" i="33"/>
  <c r="T76" i="5"/>
  <c r="AG76" i="5"/>
  <c r="AD48" i="5"/>
  <c r="AJ36" i="5"/>
  <c r="AC36" i="5"/>
  <c r="R82" i="5"/>
  <c r="U76" i="5"/>
  <c r="X72" i="5"/>
  <c r="AA72" i="5"/>
  <c r="AE76" i="5"/>
  <c r="AT76" i="5"/>
  <c r="AK33" i="5"/>
  <c r="AL82" i="5"/>
  <c r="X36" i="5"/>
  <c r="AN36" i="5"/>
  <c r="AH72" i="5"/>
  <c r="Z72" i="5"/>
  <c r="AO42" i="5"/>
  <c r="AO76" i="5"/>
  <c r="AN61" i="5"/>
  <c r="AG61" i="5"/>
  <c r="N24" i="42"/>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Q27" i="33"/>
  <c r="E27" i="33"/>
  <c r="G27" i="33"/>
  <c r="P27" i="33"/>
  <c r="D27" i="33"/>
  <c r="O27" i="33"/>
  <c r="M27" i="33"/>
  <c r="K27" i="33"/>
  <c r="J27" i="33"/>
  <c r="H27" i="33"/>
  <c r="I27" i="33"/>
  <c r="N27" i="33"/>
  <c r="L27" i="33"/>
  <c r="F27" i="33"/>
  <c r="E76" i="5"/>
  <c r="Q76" i="5"/>
  <c r="C36" i="6"/>
  <c r="N28" i="33"/>
  <c r="L28" i="33"/>
  <c r="I28" i="33"/>
  <c r="F28" i="33"/>
  <c r="E28" i="33"/>
  <c r="O28" i="33"/>
  <c r="M28" i="33"/>
  <c r="Q28" i="33"/>
  <c r="J28" i="33"/>
  <c r="D28" i="33"/>
  <c r="K28" i="33"/>
  <c r="H28" i="33"/>
  <c r="G28" i="33"/>
  <c r="P28" i="33"/>
  <c r="D25" i="33"/>
  <c r="M25" i="33" s="1"/>
  <c r="H76" i="5"/>
  <c r="N76" i="5"/>
  <c r="AU76" i="5"/>
  <c r="V76" i="5"/>
  <c r="U61" i="5"/>
  <c r="B75" i="5"/>
  <c r="AK18" i="42"/>
  <c r="AK22" i="42"/>
  <c r="W18" i="42"/>
  <c r="P18" i="42"/>
  <c r="W25" i="42"/>
  <c r="H234" i="32"/>
  <c r="H248" i="32"/>
  <c r="F240" i="32"/>
  <c r="F248" i="32"/>
  <c r="O25" i="42"/>
  <c r="F24" i="42"/>
  <c r="Q25" i="42"/>
  <c r="D50" i="6"/>
  <c r="AJ25" i="5"/>
  <c r="AA25" i="5"/>
  <c r="AU25" i="5" s="1"/>
  <c r="CQ29" i="4"/>
  <c r="CW29" i="4" s="1"/>
  <c r="AR29" i="4"/>
  <c r="AX29" i="4" s="1"/>
  <c r="AQ29" i="4"/>
  <c r="AW29" i="4" s="1"/>
  <c r="AS29" i="4"/>
  <c r="AY29" i="4" s="1"/>
  <c r="CR29" i="4"/>
  <c r="CX29" i="4" s="1"/>
  <c r="BL29" i="4"/>
  <c r="BN29" i="4" s="1"/>
  <c r="P25" i="42"/>
  <c r="N14" i="42"/>
  <c r="AK25" i="42"/>
  <c r="F25" i="42"/>
  <c r="R25" i="42" s="1"/>
  <c r="AN25" i="42"/>
  <c r="CP29" i="4"/>
  <c r="CV29" i="4" s="1"/>
  <c r="G25" i="8"/>
  <c r="Y25" i="8"/>
  <c r="X25" i="8"/>
  <c r="W25" i="8"/>
  <c r="AA25" i="8"/>
  <c r="Q25" i="8"/>
  <c r="H25" i="8"/>
  <c r="AD25" i="8"/>
  <c r="J25" i="8"/>
  <c r="T25" i="8"/>
  <c r="O29" i="4"/>
  <c r="Q29" i="4" s="1"/>
  <c r="AF17" i="4"/>
  <c r="F17" i="4"/>
  <c r="E12" i="25" s="1"/>
  <c r="X17" i="4"/>
  <c r="AF13" i="5"/>
  <c r="AH13" i="5"/>
  <c r="CI17" i="4"/>
  <c r="B12" i="9"/>
  <c r="X13" i="5"/>
  <c r="AA13" i="5" s="1"/>
  <c r="I16" i="54" s="1"/>
  <c r="L3" i="55" s="1"/>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AG13" i="5"/>
  <c r="S13" i="5"/>
  <c r="J8" i="63"/>
  <c r="A8" i="63" s="1"/>
  <c r="N13" i="5"/>
  <c r="AB13" i="5"/>
  <c r="AC13" i="5"/>
  <c r="AK13" i="5"/>
  <c r="P13" i="5"/>
  <c r="AD17" i="4"/>
  <c r="F13" i="5"/>
  <c r="H13" i="5" s="1"/>
  <c r="I20" i="54" s="1"/>
  <c r="P3" i="55" s="1"/>
  <c r="AN13" i="5"/>
  <c r="H11" i="26" s="1"/>
  <c r="BN18" i="4"/>
  <c r="H19" i="5"/>
  <c r="AT19" i="5" s="1"/>
  <c r="H15" i="5"/>
  <c r="AT15" i="5" s="1"/>
  <c r="H18" i="5"/>
  <c r="AT18" i="5" s="1"/>
  <c r="O24" i="42"/>
  <c r="F330" i="32"/>
  <c r="F332" i="32" s="1"/>
  <c r="F321" i="32"/>
  <c r="AI67" i="5"/>
  <c r="AR67" i="5"/>
  <c r="AI79" i="5"/>
  <c r="AR79" i="5"/>
  <c r="AD42" i="5"/>
  <c r="AR42" i="5"/>
  <c r="V82" i="5"/>
  <c r="AR82" i="5"/>
  <c r="AN60" i="5"/>
  <c r="AR60" i="5"/>
  <c r="AJ49" i="5"/>
  <c r="AR49" i="5"/>
  <c r="AA33" i="5"/>
  <c r="AR33" i="5"/>
  <c r="AH59" i="5"/>
  <c r="AR59" i="5"/>
  <c r="AE73" i="5"/>
  <c r="AR73" i="5"/>
  <c r="F311" i="32"/>
  <c r="F306" i="32"/>
  <c r="H322" i="32"/>
  <c r="H241" i="32"/>
  <c r="D38" i="6"/>
  <c r="CR28" i="4"/>
  <c r="CX28" i="4" s="1"/>
  <c r="CP28" i="4"/>
  <c r="CV28" i="4" s="1"/>
  <c r="AS28" i="4"/>
  <c r="AY28" i="4" s="1"/>
  <c r="BL28" i="4"/>
  <c r="BN28" i="4" s="1"/>
  <c r="F22" i="6"/>
  <c r="CQ28" i="4"/>
  <c r="CW28" i="4" s="1"/>
  <c r="J10" i="63"/>
  <c r="A10" i="63" s="1"/>
  <c r="J23" i="63"/>
  <c r="A23" i="63" s="1"/>
  <c r="AQ28" i="4"/>
  <c r="AW28" i="4" s="1"/>
  <c r="O28" i="4"/>
  <c r="Q28" i="4" s="1"/>
  <c r="AR28" i="4"/>
  <c r="AX28" i="4" s="1"/>
  <c r="W24" i="42"/>
  <c r="Q24" i="42"/>
  <c r="E22" i="6"/>
  <c r="C21" i="35"/>
  <c r="AN24" i="42"/>
  <c r="AN23" i="42"/>
  <c r="AK24" i="42"/>
  <c r="Q23" i="42"/>
  <c r="P24" i="42"/>
  <c r="AK23" i="42"/>
  <c r="AM23" i="42" s="1"/>
  <c r="F23" i="42"/>
  <c r="R23" i="42" s="1"/>
  <c r="CR27" i="4"/>
  <c r="CX27" i="4" s="1"/>
  <c r="CQ27" i="4"/>
  <c r="CW27" i="4" s="1"/>
  <c r="CP27" i="4"/>
  <c r="CV27" i="4" s="1"/>
  <c r="AR27" i="4"/>
  <c r="AX27" i="4" s="1"/>
  <c r="AS27" i="4"/>
  <c r="AY27" i="4" s="1"/>
  <c r="AQ27" i="4"/>
  <c r="AW27" i="4" s="1"/>
  <c r="BL27" i="4"/>
  <c r="BN27" i="4" s="1"/>
  <c r="D20" i="8"/>
  <c r="C20" i="8"/>
  <c r="D18" i="33" s="1"/>
  <c r="I18" i="33" s="1"/>
  <c r="O27" i="4"/>
  <c r="Q27" i="4" s="1"/>
  <c r="AC23" i="5"/>
  <c r="AK15" i="42"/>
  <c r="AK20" i="42"/>
  <c r="AK16" i="42"/>
  <c r="AM17" i="42"/>
  <c r="AK14" i="42"/>
  <c r="AK19" i="42"/>
  <c r="AK13" i="42"/>
  <c r="R22" i="42"/>
  <c r="E17" i="4"/>
  <c r="BP17" i="4"/>
  <c r="J19" i="63"/>
  <c r="A19" i="63" s="1"/>
  <c r="CD17" i="4"/>
  <c r="J21" i="63"/>
  <c r="A21" i="63" s="1"/>
  <c r="CF17" i="4"/>
  <c r="J12" i="63"/>
  <c r="A12" i="63" s="1"/>
  <c r="C17" i="4"/>
  <c r="F12" i="6" s="1"/>
  <c r="H17" i="4"/>
  <c r="T22" i="5"/>
  <c r="V22" i="5" s="1"/>
  <c r="D43" i="6"/>
  <c r="AA22" i="5"/>
  <c r="AU22" i="5" s="1"/>
  <c r="D52" i="6"/>
  <c r="Q18" i="5"/>
  <c r="AJ22" i="5"/>
  <c r="D45" i="6"/>
  <c r="D68" i="6"/>
  <c r="Q20" i="33"/>
  <c r="F20" i="33"/>
  <c r="I20" i="33"/>
  <c r="O20" i="33"/>
  <c r="H20" i="33"/>
  <c r="J20" i="33"/>
  <c r="K20" i="33"/>
  <c r="G20" i="33"/>
  <c r="L20" i="33"/>
  <c r="O16" i="42"/>
  <c r="W16" i="42"/>
  <c r="AN16" i="42"/>
  <c r="D20" i="6"/>
  <c r="M20" i="33"/>
  <c r="P20" i="33"/>
  <c r="R21" i="42"/>
  <c r="E20" i="33"/>
  <c r="N20" i="33"/>
  <c r="D42" i="6"/>
  <c r="O13" i="5"/>
  <c r="U13" i="5"/>
  <c r="AG17" i="4"/>
  <c r="R13" i="5"/>
  <c r="D27" i="6"/>
  <c r="F25" i="35" s="1"/>
  <c r="D55" i="6"/>
  <c r="CP3" i="64"/>
  <c r="D39" i="6"/>
  <c r="E17" i="35"/>
  <c r="D33" i="6"/>
  <c r="F31" i="35" s="1"/>
  <c r="D58" i="6"/>
  <c r="D26" i="6"/>
  <c r="F24" i="35" s="1"/>
  <c r="D64" i="6"/>
  <c r="D67" i="6"/>
  <c r="T21" i="5"/>
  <c r="AR21" i="5" s="1"/>
  <c r="D44" i="6"/>
  <c r="D69" i="6"/>
  <c r="C62" i="6"/>
  <c r="D29" i="6"/>
  <c r="F27" i="35" s="1"/>
  <c r="Z3" i="50"/>
  <c r="E15" i="34"/>
  <c r="G15" i="34" s="1"/>
  <c r="G14" i="34" s="1"/>
  <c r="G13" i="34" s="1"/>
  <c r="G12" i="34" s="1"/>
  <c r="G11" i="34" s="1"/>
  <c r="G42" i="5"/>
  <c r="AC42" i="5"/>
  <c r="AD82" i="5"/>
  <c r="X73" i="5"/>
  <c r="AU82" i="5"/>
  <c r="AB42" i="5"/>
  <c r="AO82" i="5"/>
  <c r="AH73" i="5"/>
  <c r="N82" i="5"/>
  <c r="P82" i="5"/>
  <c r="Q16" i="5"/>
  <c r="AU72" i="5"/>
  <c r="O72" i="5"/>
  <c r="P72" i="5"/>
  <c r="V72" i="5"/>
  <c r="L72" i="5"/>
  <c r="Q72" i="5"/>
  <c r="I72" i="5"/>
  <c r="N72" i="5"/>
  <c r="G72" i="5"/>
  <c r="S72" i="5"/>
  <c r="R72" i="5"/>
  <c r="H72" i="5"/>
  <c r="B71" i="5"/>
  <c r="U72" i="5"/>
  <c r="F72" i="5"/>
  <c r="E72" i="5"/>
  <c r="T72" i="5"/>
  <c r="M72" i="5"/>
  <c r="J72" i="5"/>
  <c r="K72" i="5"/>
  <c r="F82" i="5"/>
  <c r="E82" i="5"/>
  <c r="F13" i="6"/>
  <c r="D51" i="6"/>
  <c r="F16" i="42"/>
  <c r="R16" i="42" s="1"/>
  <c r="S42" i="5"/>
  <c r="AA42" i="5"/>
  <c r="AN82" i="5"/>
  <c r="AD73" i="5"/>
  <c r="AF73" i="5"/>
  <c r="L82" i="5"/>
  <c r="Q82" i="5"/>
  <c r="I82" i="5"/>
  <c r="D16" i="35"/>
  <c r="H16" i="35" s="1"/>
  <c r="L42" i="5"/>
  <c r="H388" i="32"/>
  <c r="X42" i="5"/>
  <c r="AT42" i="5"/>
  <c r="AB82" i="5"/>
  <c r="AC73" i="5"/>
  <c r="AT73" i="5"/>
  <c r="O82" i="5"/>
  <c r="E24" i="5"/>
  <c r="R24" i="5"/>
  <c r="G24" i="5"/>
  <c r="I24" i="5"/>
  <c r="J24" i="5"/>
  <c r="M24" i="5"/>
  <c r="F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C37" i="8"/>
  <c r="I37" i="8"/>
  <c r="V37" i="8"/>
  <c r="G37" i="8"/>
  <c r="O37" i="8"/>
  <c r="T37" i="8"/>
  <c r="J37" i="8"/>
  <c r="AA37" i="8"/>
  <c r="U37" i="8"/>
  <c r="H37" i="8"/>
  <c r="AB37" i="8"/>
  <c r="W37" i="8"/>
  <c r="S37" i="8"/>
  <c r="AC37" i="8"/>
  <c r="D37" i="8"/>
  <c r="AK42" i="5"/>
  <c r="Z42" i="5"/>
  <c r="AI82" i="5"/>
  <c r="AM82" i="5"/>
  <c r="AN73" i="5"/>
  <c r="M82" i="5"/>
  <c r="D63" i="6"/>
  <c r="D28" i="6"/>
  <c r="F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C36" i="8"/>
  <c r="AA36" i="8"/>
  <c r="K36" i="8"/>
  <c r="J36" i="8"/>
  <c r="F36" i="8"/>
  <c r="S72" i="8"/>
  <c r="R72" i="8"/>
  <c r="K72" i="8"/>
  <c r="O72" i="8"/>
  <c r="D72" i="8"/>
  <c r="L72" i="8"/>
  <c r="H72" i="8"/>
  <c r="AB72" i="8"/>
  <c r="P72" i="8"/>
  <c r="I72" i="8"/>
  <c r="Y72" i="8"/>
  <c r="E72" i="8"/>
  <c r="U72" i="8"/>
  <c r="Z72" i="8"/>
  <c r="T72" i="8"/>
  <c r="X72" i="8"/>
  <c r="Q72" i="8"/>
  <c r="W72" i="8"/>
  <c r="AC72" i="8"/>
  <c r="V72" i="8"/>
  <c r="J72" i="8"/>
  <c r="N72" i="8"/>
  <c r="C72" i="8"/>
  <c r="AA72" i="8"/>
  <c r="G72" i="8"/>
  <c r="AD72" i="8"/>
  <c r="M72" i="8"/>
  <c r="F72" i="8"/>
  <c r="Q48" i="8"/>
  <c r="O48" i="8"/>
  <c r="Y48" i="8"/>
  <c r="S48" i="8"/>
  <c r="W48" i="8"/>
  <c r="F48" i="8"/>
  <c r="N48" i="8"/>
  <c r="R48" i="8"/>
  <c r="J48" i="8"/>
  <c r="G48" i="8"/>
  <c r="AD48" i="8"/>
  <c r="Z48" i="8"/>
  <c r="X48" i="8"/>
  <c r="AA48" i="8"/>
  <c r="V48" i="8"/>
  <c r="P48" i="8"/>
  <c r="H48" i="8"/>
  <c r="K48" i="8"/>
  <c r="D48" i="8"/>
  <c r="T48" i="8"/>
  <c r="AC48" i="8"/>
  <c r="C48" i="8"/>
  <c r="U48" i="8"/>
  <c r="AB48" i="8"/>
  <c r="M48" i="8"/>
  <c r="E48" i="8"/>
  <c r="I48" i="8"/>
  <c r="L48" i="8"/>
  <c r="X23" i="5"/>
  <c r="H61" i="32"/>
  <c r="N42" i="5"/>
  <c r="K42" i="5"/>
  <c r="X42" i="8"/>
  <c r="BH17" i="4"/>
  <c r="F35" i="19" s="1"/>
  <c r="F10" i="34" s="1"/>
  <c r="BB17" i="4"/>
  <c r="I5" i="28"/>
  <c r="J20" i="63"/>
  <c r="A20" i="63" s="1"/>
  <c r="J2" i="63"/>
  <c r="A2" i="63" s="1"/>
  <c r="AI23" i="5"/>
  <c r="AJ42" i="5"/>
  <c r="AN42" i="5"/>
  <c r="Z73" i="5"/>
  <c r="D56" i="6"/>
  <c r="D37" i="6"/>
  <c r="F35" i="35" s="1"/>
  <c r="Q20" i="5"/>
  <c r="E42" i="8"/>
  <c r="J5" i="63"/>
  <c r="A5" i="63" s="1"/>
  <c r="J11" i="63"/>
  <c r="A11" i="63" s="1"/>
  <c r="H56" i="32"/>
  <c r="I5" i="26"/>
  <c r="I6" i="28"/>
  <c r="J6" i="63"/>
  <c r="A6" i="63" s="1"/>
  <c r="I6" i="23"/>
  <c r="AB60" i="5"/>
  <c r="AA42" i="8"/>
  <c r="V42" i="8"/>
  <c r="AH17" i="4"/>
  <c r="M17" i="4"/>
  <c r="J5" i="20"/>
  <c r="I6" i="26"/>
  <c r="J18" i="63"/>
  <c r="A18" i="63" s="1"/>
  <c r="J6" i="20"/>
  <c r="H268" i="32"/>
  <c r="H42" i="8"/>
  <c r="C42" i="8"/>
  <c r="CB17" i="4"/>
  <c r="AV17" i="4"/>
  <c r="K6" i="27"/>
  <c r="J4" i="63"/>
  <c r="A4" i="63" s="1"/>
  <c r="AH42" i="5"/>
  <c r="AL42" i="5"/>
  <c r="AO73" i="5"/>
  <c r="AI73" i="5"/>
  <c r="H15" i="35"/>
  <c r="E13" i="6"/>
  <c r="E11" i="35" s="1"/>
  <c r="H11" i="35" s="1"/>
  <c r="E44" i="19" s="1"/>
  <c r="D65" i="6"/>
  <c r="H73" i="32"/>
  <c r="Y42" i="8"/>
  <c r="AN6" i="24"/>
  <c r="J3" i="63"/>
  <c r="A3" i="63" s="1"/>
  <c r="U42" i="8"/>
  <c r="J14" i="63"/>
  <c r="A14" i="63" s="1"/>
  <c r="BA17" i="4"/>
  <c r="E54" i="14" s="1"/>
  <c r="G54" i="14" s="1"/>
  <c r="J54" i="14" s="1"/>
  <c r="E15" i="66" s="1"/>
  <c r="F16" i="66" s="1"/>
  <c r="AT17" i="4"/>
  <c r="K5" i="27"/>
  <c r="J9" i="63"/>
  <c r="A9" i="63" s="1"/>
  <c r="J13" i="63"/>
  <c r="A13" i="63" s="1"/>
  <c r="H323" i="32"/>
  <c r="F42" i="8"/>
  <c r="CH17" i="4"/>
  <c r="BW17" i="4"/>
  <c r="J22" i="63"/>
  <c r="A22" i="63" s="1"/>
  <c r="AM73" i="5"/>
  <c r="AC67" i="5"/>
  <c r="AH67" i="5"/>
  <c r="F322" i="32"/>
  <c r="B66" i="5"/>
  <c r="AB42" i="8"/>
  <c r="BT17" i="4"/>
  <c r="CU17" i="4"/>
  <c r="CJ17" i="4"/>
  <c r="AC17" i="4"/>
  <c r="BO17" i="4"/>
  <c r="Z33" i="5"/>
  <c r="AN67" i="5"/>
  <c r="AG67" i="5"/>
  <c r="AN79" i="5"/>
  <c r="AG79" i="5"/>
  <c r="D41" i="6"/>
  <c r="B81" i="5"/>
  <c r="U82" i="5"/>
  <c r="K82" i="5"/>
  <c r="H82" i="5"/>
  <c r="J25" i="5"/>
  <c r="B24" i="5"/>
  <c r="L25" i="5"/>
  <c r="F25" i="5"/>
  <c r="H25" i="5" s="1"/>
  <c r="AT25" i="5" s="1"/>
  <c r="O25" i="5"/>
  <c r="U25" i="5"/>
  <c r="M25" i="5"/>
  <c r="I25" i="5"/>
  <c r="K25" i="5"/>
  <c r="R25" i="5"/>
  <c r="G37" i="5"/>
  <c r="K37" i="5"/>
  <c r="Q37" i="5"/>
  <c r="AF67" i="5"/>
  <c r="H269" i="32"/>
  <c r="H287" i="32"/>
  <c r="R67" i="5"/>
  <c r="AL17" i="4"/>
  <c r="R17" i="4"/>
  <c r="CK17" i="4"/>
  <c r="BE17" i="4"/>
  <c r="L17" i="4"/>
  <c r="Y33" i="5"/>
  <c r="AM67" i="5"/>
  <c r="AE67" i="5"/>
  <c r="AM79" i="5"/>
  <c r="AE79" i="5"/>
  <c r="E23" i="6"/>
  <c r="E21" i="35" s="1"/>
  <c r="C22" i="35"/>
  <c r="F23" i="6"/>
  <c r="E47" i="6"/>
  <c r="F47" i="6"/>
  <c r="D48" i="6"/>
  <c r="H271" i="32"/>
  <c r="Q67" i="5"/>
  <c r="Q42" i="8"/>
  <c r="N42" i="8"/>
  <c r="V17" i="4"/>
  <c r="Z17" i="4"/>
  <c r="CC17" i="4"/>
  <c r="D17" i="4"/>
  <c r="H24" i="13" s="1"/>
  <c r="BD17" i="4"/>
  <c r="AD33" i="5"/>
  <c r="AJ33" i="5"/>
  <c r="AA67" i="5"/>
  <c r="AT67" i="5"/>
  <c r="AA79" i="5"/>
  <c r="AT79" i="5"/>
  <c r="E26" i="35"/>
  <c r="G25" i="35"/>
  <c r="H25" i="35"/>
  <c r="D25" i="35"/>
  <c r="D54" i="6"/>
  <c r="D34" i="6"/>
  <c r="F32" i="35" s="1"/>
  <c r="E59" i="6"/>
  <c r="F59" i="6"/>
  <c r="D60" i="6"/>
  <c r="AB67" i="5"/>
  <c r="C20" i="35"/>
  <c r="E21" i="6"/>
  <c r="E19" i="35" s="1"/>
  <c r="F21" i="6"/>
  <c r="H272"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D49" i="6"/>
  <c r="H290" i="32"/>
  <c r="AC33" i="5"/>
  <c r="E25" i="35"/>
  <c r="G24" i="35"/>
  <c r="H24" i="35"/>
  <c r="D24" i="35"/>
  <c r="G76" i="5"/>
  <c r="R76" i="5"/>
  <c r="F76" i="5"/>
  <c r="I76" i="5"/>
  <c r="AI33" i="5"/>
  <c r="AK67" i="5"/>
  <c r="L67" i="5"/>
  <c r="S42" i="8"/>
  <c r="R42" i="8"/>
  <c r="S17" i="4"/>
  <c r="T17" i="4"/>
  <c r="J17" i="4"/>
  <c r="N17" i="4"/>
  <c r="K17" i="4"/>
  <c r="E12" i="9" s="1"/>
  <c r="AN33" i="5"/>
  <c r="AH33" i="5"/>
  <c r="Y67" i="5"/>
  <c r="Y79" i="5"/>
  <c r="E24" i="35"/>
  <c r="D23" i="35"/>
  <c r="E71" i="6"/>
  <c r="F71" i="6"/>
  <c r="D20" i="35"/>
  <c r="D49" i="8"/>
  <c r="P49" i="8"/>
  <c r="V49" i="8"/>
  <c r="O49" i="8"/>
  <c r="R49" i="8"/>
  <c r="E49" i="8"/>
  <c r="Z49" i="8"/>
  <c r="U49" i="8"/>
  <c r="AB49" i="8"/>
  <c r="S49" i="8"/>
  <c r="J49" i="8"/>
  <c r="C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D25" i="6"/>
  <c r="F23" i="35" s="1"/>
  <c r="G23" i="35" s="1"/>
  <c r="M67" i="5"/>
  <c r="H134" i="32"/>
  <c r="AF33" i="5"/>
  <c r="AD67" i="5"/>
  <c r="X67" i="5"/>
  <c r="AC79" i="5"/>
  <c r="H144" i="32"/>
  <c r="G17" i="4"/>
  <c r="P17" i="4"/>
  <c r="AA17" i="4"/>
  <c r="I17" i="4"/>
  <c r="BY17" i="4"/>
  <c r="AO67" i="5"/>
  <c r="AO79" i="5"/>
  <c r="E27" i="35"/>
  <c r="H26" i="35"/>
  <c r="G26" i="35"/>
  <c r="D26" i="35"/>
  <c r="D27" i="35"/>
  <c r="E28" i="35"/>
  <c r="G27" i="35"/>
  <c r="H27" i="35"/>
  <c r="G32" i="35"/>
  <c r="D32" i="35"/>
  <c r="H32" i="35"/>
  <c r="E33" i="35"/>
  <c r="V61" i="5"/>
  <c r="T61" i="5"/>
  <c r="Q61" i="5"/>
  <c r="J61" i="5"/>
  <c r="B60" i="5"/>
  <c r="D28" i="35"/>
  <c r="E29" i="35"/>
  <c r="H28" i="35"/>
  <c r="G28" i="35"/>
  <c r="G29" i="35"/>
  <c r="D29" i="35"/>
  <c r="H29" i="35"/>
  <c r="E30" i="35"/>
  <c r="E23" i="35"/>
  <c r="H23" i="35" s="1"/>
  <c r="D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G19" i="33"/>
  <c r="O19" i="33"/>
  <c r="P19" i="33"/>
  <c r="N19" i="33"/>
  <c r="AJ14" i="5"/>
  <c r="AM14" i="5" s="1"/>
  <c r="AO14" i="5" s="1"/>
  <c r="Q14" i="5"/>
  <c r="T14" i="5" s="1"/>
  <c r="AJ21" i="5"/>
  <c r="AA21" i="5"/>
  <c r="AU21" i="5" s="1"/>
  <c r="H284" i="32"/>
  <c r="H283" i="32"/>
  <c r="H285" i="32"/>
  <c r="H291" i="32"/>
  <c r="H288" i="32"/>
  <c r="H292" i="32"/>
  <c r="H146" i="32"/>
  <c r="H286" i="32"/>
  <c r="D18" i="8"/>
  <c r="E19" i="33"/>
  <c r="C18" i="8"/>
  <c r="D16" i="33" s="1"/>
  <c r="O16" i="33" s="1"/>
  <c r="D14" i="8"/>
  <c r="E28" i="19" s="1"/>
  <c r="L19" i="33"/>
  <c r="I19" i="33"/>
  <c r="H19" i="33"/>
  <c r="Q19" i="33"/>
  <c r="F19" i="33"/>
  <c r="J19" i="33"/>
  <c r="K19" i="33"/>
  <c r="E14" i="6"/>
  <c r="E12" i="35" s="1"/>
  <c r="H12" i="35" s="1"/>
  <c r="D15" i="6"/>
  <c r="C14" i="8"/>
  <c r="D12" i="33" s="1"/>
  <c r="F12" i="33" s="1"/>
  <c r="F20" i="42"/>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C15" i="8"/>
  <c r="D13" i="33" s="1"/>
  <c r="J13" i="33" s="1"/>
  <c r="AA20" i="5"/>
  <c r="AU20" i="5" s="1"/>
  <c r="AJ20" i="5"/>
  <c r="P20" i="42"/>
  <c r="P13" i="42"/>
  <c r="O13" i="42"/>
  <c r="J15" i="42"/>
  <c r="R15" i="42" s="1"/>
  <c r="N20" i="42"/>
  <c r="J20" i="42"/>
  <c r="W20" i="42"/>
  <c r="Q13" i="42"/>
  <c r="AN13" i="42"/>
  <c r="J19" i="42"/>
  <c r="N13" i="42"/>
  <c r="Q20" i="42"/>
  <c r="R17" i="42"/>
  <c r="O20" i="42"/>
  <c r="M17" i="33"/>
  <c r="AN20" i="42"/>
  <c r="J13" i="42"/>
  <c r="BY3" i="64"/>
  <c r="E10" i="23"/>
  <c r="BZ3" i="64"/>
  <c r="AB3" i="50"/>
  <c r="AN3" i="64"/>
  <c r="AN4" i="24"/>
  <c r="K46" i="53"/>
  <c r="K47" i="53" s="1"/>
  <c r="L47" i="53" s="1"/>
  <c r="I4" i="28"/>
  <c r="K4" i="27"/>
  <c r="I4" i="26"/>
  <c r="I4" i="23"/>
  <c r="BI3" i="50"/>
  <c r="Q5" i="33"/>
  <c r="L5" i="34" s="1"/>
  <c r="I5" i="35" s="1"/>
  <c r="BH3" i="50"/>
  <c r="D10" i="23"/>
  <c r="A33" i="36"/>
  <c r="K4" i="29"/>
  <c r="H17" i="12"/>
  <c r="J17" i="12" s="1"/>
  <c r="AN19" i="42"/>
  <c r="O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C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C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C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C59" i="8"/>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N19" i="42"/>
  <c r="P19" i="42"/>
  <c r="Q19" i="42"/>
  <c r="F19" i="42"/>
  <c r="AA15" i="5"/>
  <c r="AU15" i="5" s="1"/>
  <c r="CO17" i="4"/>
  <c r="BG17" i="4"/>
  <c r="B13" i="8"/>
  <c r="BS17" i="4"/>
  <c r="CN17" i="4"/>
  <c r="BU17" i="4"/>
  <c r="BZ17" i="4"/>
  <c r="W17" i="4"/>
  <c r="AA17" i="5"/>
  <c r="AU17" i="5" s="1"/>
  <c r="F201" i="32"/>
  <c r="F67" i="32"/>
  <c r="F60" i="32"/>
  <c r="AJ16" i="5"/>
  <c r="AA16" i="5"/>
  <c r="AA18" i="5"/>
  <c r="F243" i="32"/>
  <c r="F204" i="32"/>
  <c r="F236" i="32"/>
  <c r="F205" i="32"/>
  <c r="T17" i="5"/>
  <c r="F237" i="32"/>
  <c r="F220" i="32"/>
  <c r="F56" i="32"/>
  <c r="F247" i="32"/>
  <c r="F225" i="32"/>
  <c r="AJ17" i="5"/>
  <c r="F244" i="32"/>
  <c r="F210" i="32"/>
  <c r="F241" i="32"/>
  <c r="F211" i="32"/>
  <c r="AJ18" i="5"/>
  <c r="AJ15" i="5"/>
  <c r="F249" i="32"/>
  <c r="F48" i="32"/>
  <c r="F61" i="32"/>
  <c r="F57" i="32"/>
  <c r="F385" i="32"/>
  <c r="F50" i="32"/>
  <c r="F46" i="32"/>
  <c r="F375" i="32"/>
  <c r="F69" i="32"/>
  <c r="F386" i="32"/>
  <c r="F366" i="32"/>
  <c r="F367" i="32" s="1"/>
  <c r="F373" i="32"/>
  <c r="F300" i="32"/>
  <c r="H68" i="32"/>
  <c r="F169" i="32"/>
  <c r="F304" i="32"/>
  <c r="F310" i="32"/>
  <c r="H313" i="32"/>
  <c r="F302" i="32"/>
  <c r="F305" i="32"/>
  <c r="H376" i="32"/>
  <c r="F312" i="32"/>
  <c r="F308" i="32"/>
  <c r="O15" i="33"/>
  <c r="D16" i="8"/>
  <c r="P15" i="33"/>
  <c r="F187" i="32"/>
  <c r="F170" i="32"/>
  <c r="F179" i="32"/>
  <c r="F190" i="32"/>
  <c r="F181" i="32"/>
  <c r="F168" i="32"/>
  <c r="F186" i="32"/>
  <c r="F176" i="32"/>
  <c r="F178" i="32"/>
  <c r="F171" i="32"/>
  <c r="F180" i="32"/>
  <c r="F191" i="32"/>
  <c r="I15" i="33"/>
  <c r="E15" i="33"/>
  <c r="N15" i="33"/>
  <c r="J15" i="33"/>
  <c r="G15" i="33"/>
  <c r="C16" i="8"/>
  <c r="D14" i="33" s="1"/>
  <c r="O14" i="33" s="1"/>
  <c r="K15" i="33"/>
  <c r="Q15" i="33"/>
  <c r="H15" i="33"/>
  <c r="F15" i="33"/>
  <c r="D15" i="34"/>
  <c r="M15" i="33"/>
  <c r="W14" i="42"/>
  <c r="AN14" i="42"/>
  <c r="O14" i="42"/>
  <c r="J14" i="42"/>
  <c r="P14" i="42"/>
  <c r="Q14" i="42"/>
  <c r="F14" i="42"/>
  <c r="Q21" i="4"/>
  <c r="F13" i="42"/>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C10" i="34"/>
  <c r="E10" i="34" s="1"/>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36"/>
  <c r="E12" i="44"/>
  <c r="AM27" i="5" l="1"/>
  <c r="AO27" i="5" s="1"/>
  <c r="AU27" i="5"/>
  <c r="AM26" i="42"/>
  <c r="R24" i="42"/>
  <c r="AM18" i="42"/>
  <c r="R26" i="42"/>
  <c r="AJ24" i="5"/>
  <c r="AM24" i="5" s="1"/>
  <c r="AO24" i="5" s="1"/>
  <c r="D26" i="8"/>
  <c r="J25" i="33"/>
  <c r="N25" i="33"/>
  <c r="F25" i="33"/>
  <c r="O25" i="33"/>
  <c r="K25" i="33"/>
  <c r="P25" i="33"/>
  <c r="E25" i="33"/>
  <c r="C25" i="6"/>
  <c r="H25" i="33"/>
  <c r="C26" i="8"/>
  <c r="D24" i="33" s="1"/>
  <c r="Q25" i="33"/>
  <c r="G25" i="33"/>
  <c r="I25" i="33"/>
  <c r="T26" i="5"/>
  <c r="AR26" i="5" s="1"/>
  <c r="AR27" i="5"/>
  <c r="V27" i="5"/>
  <c r="L25" i="33"/>
  <c r="J15" i="15"/>
  <c r="H21" i="26" s="1"/>
  <c r="E15" i="25"/>
  <c r="J16" i="15"/>
  <c r="H22" i="26" s="1"/>
  <c r="E17" i="45"/>
  <c r="H13" i="7"/>
  <c r="H324" i="32"/>
  <c r="AM22" i="42"/>
  <c r="Q17" i="12"/>
  <c r="AM26" i="5"/>
  <c r="AO26" i="5" s="1"/>
  <c r="Q12" i="33"/>
  <c r="E12" i="33"/>
  <c r="G12" i="33"/>
  <c r="C24" i="6"/>
  <c r="AM25" i="42"/>
  <c r="T16" i="5"/>
  <c r="V16" i="5" s="1"/>
  <c r="T20" i="5"/>
  <c r="V20" i="5" s="1"/>
  <c r="E16" i="25"/>
  <c r="I69" i="29"/>
  <c r="Q11" i="4"/>
  <c r="L50" i="15"/>
  <c r="J42" i="29"/>
  <c r="J10" i="4"/>
  <c r="AM25" i="5"/>
  <c r="AO25" i="5" s="1"/>
  <c r="T19" i="5"/>
  <c r="V19" i="5" s="1"/>
  <c r="T15" i="5"/>
  <c r="V15" i="5" s="1"/>
  <c r="E12" i="6"/>
  <c r="E10" i="35" s="1"/>
  <c r="D46" i="6"/>
  <c r="L46" i="53"/>
  <c r="AJ13" i="5"/>
  <c r="I18" i="54" s="1"/>
  <c r="N3" i="55" s="1"/>
  <c r="AM13" i="42"/>
  <c r="E14" i="25"/>
  <c r="F324" i="32"/>
  <c r="Q13" i="5"/>
  <c r="I34" i="54"/>
  <c r="AD3" i="55" s="1"/>
  <c r="D25" i="8"/>
  <c r="C25" i="8"/>
  <c r="D23" i="33" s="1"/>
  <c r="F23" i="33" s="1"/>
  <c r="Q25" i="5"/>
  <c r="T25" i="5" s="1"/>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F36" i="66"/>
  <c r="G18" i="33"/>
  <c r="E33" i="14"/>
  <c r="E34" i="14" s="1"/>
  <c r="H23" i="5"/>
  <c r="AT23" i="5" s="1"/>
  <c r="H24" i="5"/>
  <c r="AT24" i="5" s="1"/>
  <c r="Q24" i="5"/>
  <c r="H16" i="33"/>
  <c r="I16" i="33"/>
  <c r="AM15" i="42"/>
  <c r="AM20" i="42"/>
  <c r="AM24" i="42"/>
  <c r="N12" i="33"/>
  <c r="L16" i="33"/>
  <c r="J16" i="33"/>
  <c r="M12" i="33"/>
  <c r="P12" i="33"/>
  <c r="E16" i="33"/>
  <c r="D24" i="8"/>
  <c r="C24" i="8"/>
  <c r="D22" i="33" s="1"/>
  <c r="M22" i="33" s="1"/>
  <c r="J12" i="33"/>
  <c r="N16" i="33"/>
  <c r="K12" i="33"/>
  <c r="M16" i="33"/>
  <c r="O12" i="33"/>
  <c r="K16" i="33"/>
  <c r="P16" i="33"/>
  <c r="L12" i="33"/>
  <c r="F16" i="33"/>
  <c r="Q16" i="33"/>
  <c r="H12" i="33"/>
  <c r="I12" i="33"/>
  <c r="G16" i="33"/>
  <c r="L18" i="33"/>
  <c r="E18" i="33"/>
  <c r="M18" i="33"/>
  <c r="F18" i="33"/>
  <c r="O18" i="33"/>
  <c r="H18" i="33"/>
  <c r="K18" i="33"/>
  <c r="Q18" i="33"/>
  <c r="P18" i="33"/>
  <c r="N18" i="33"/>
  <c r="J18" i="33"/>
  <c r="AA23" i="5"/>
  <c r="AM16" i="42"/>
  <c r="AJ23" i="5"/>
  <c r="Q23" i="5"/>
  <c r="I38" i="54"/>
  <c r="AH3" i="55" s="1"/>
  <c r="E13" i="27"/>
  <c r="E53" i="14"/>
  <c r="G53" i="14" s="1"/>
  <c r="J53" i="14" s="1"/>
  <c r="E17" i="66" s="1"/>
  <c r="F18" i="66" s="1"/>
  <c r="E10" i="25"/>
  <c r="E21" i="19"/>
  <c r="E30" i="19" s="1"/>
  <c r="D23" i="8"/>
  <c r="C23" i="8"/>
  <c r="D21" i="33" s="1"/>
  <c r="O21" i="33" s="1"/>
  <c r="AM22" i="5"/>
  <c r="AO22" i="5" s="1"/>
  <c r="AM14" i="42"/>
  <c r="AM19" i="42"/>
  <c r="AR22" i="5"/>
  <c r="V17" i="5"/>
  <c r="AR17" i="5"/>
  <c r="V14" i="5"/>
  <c r="AR14" i="5"/>
  <c r="E39" i="19" s="1"/>
  <c r="V21" i="5"/>
  <c r="C12" i="9"/>
  <c r="H18" i="35"/>
  <c r="F13" i="33"/>
  <c r="F18" i="35"/>
  <c r="G18" i="35" s="1"/>
  <c r="C20" i="6"/>
  <c r="H17" i="35"/>
  <c r="AM21" i="5"/>
  <c r="AO21" i="5" s="1"/>
  <c r="D11" i="36"/>
  <c r="C19" i="6"/>
  <c r="O17" i="4"/>
  <c r="Q17" i="4" s="1"/>
  <c r="D13" i="6"/>
  <c r="C13" i="6" s="1"/>
  <c r="AS17" i="4"/>
  <c r="AY17" i="4" s="1"/>
  <c r="AQ17" i="4"/>
  <c r="I39" i="54"/>
  <c r="AI3" i="55" s="1"/>
  <c r="E17" i="25"/>
  <c r="AR17" i="4"/>
  <c r="AX17" i="4" s="1"/>
  <c r="CP17" i="4"/>
  <c r="CV17" i="4" s="1"/>
  <c r="R13" i="42"/>
  <c r="M13" i="33"/>
  <c r="L13" i="33"/>
  <c r="O13" i="33"/>
  <c r="E13" i="33"/>
  <c r="H293" i="32"/>
  <c r="I13" i="33"/>
  <c r="P13" i="33"/>
  <c r="M11" i="4"/>
  <c r="G13" i="33"/>
  <c r="K13" i="33"/>
  <c r="H13" i="33"/>
  <c r="H15" i="7"/>
  <c r="N13" i="33"/>
  <c r="E14" i="16"/>
  <c r="E14" i="31" s="1"/>
  <c r="E19" i="31" s="1"/>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H22" i="35" s="1"/>
  <c r="D21" i="35"/>
  <c r="H21" i="35" s="1"/>
  <c r="C35" i="6"/>
  <c r="D35" i="6"/>
  <c r="F33" i="35" s="1"/>
  <c r="D21" i="6"/>
  <c r="F19" i="35" s="1"/>
  <c r="G19" i="35" s="1"/>
  <c r="H276" i="32"/>
  <c r="H76" i="32"/>
  <c r="E45" i="19"/>
  <c r="BL17" i="4"/>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R20" i="42"/>
  <c r="BP3" i="50"/>
  <c r="CO3" i="64"/>
  <c r="CQ3" i="64"/>
  <c r="F12" i="9"/>
  <c r="F36" i="19" s="1"/>
  <c r="F3" i="64"/>
  <c r="D8" i="23"/>
  <c r="D9" i="23"/>
  <c r="BJ3" i="50"/>
  <c r="D11" i="23"/>
  <c r="R19" i="42"/>
  <c r="F376" i="32"/>
  <c r="H137" i="32"/>
  <c r="CR17" i="4"/>
  <c r="CX17" i="4" s="1"/>
  <c r="AM19" i="5"/>
  <c r="AO19" i="5" s="1"/>
  <c r="AU13" i="5"/>
  <c r="AM15" i="5"/>
  <c r="AO15" i="5" s="1"/>
  <c r="CQ17" i="4"/>
  <c r="CW17" i="4" s="1"/>
  <c r="AT13" i="5"/>
  <c r="AM17" i="5"/>
  <c r="AO17"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R14" i="42"/>
  <c r="M14" i="33"/>
  <c r="H14" i="33"/>
  <c r="L14" i="33"/>
  <c r="F14" i="33"/>
  <c r="Q14" i="33"/>
  <c r="G14" i="33"/>
  <c r="N14" i="33"/>
  <c r="I14" i="33"/>
  <c r="BR3" i="50"/>
  <c r="F76" i="32"/>
  <c r="F250" i="32"/>
  <c r="F193" i="32"/>
  <c r="H227" i="32"/>
  <c r="F12" i="36"/>
  <c r="G12" i="36" s="1"/>
  <c r="D12" i="36"/>
  <c r="E14" i="27"/>
  <c r="E14" i="30"/>
  <c r="E3" i="63" s="1"/>
  <c r="J14" i="27"/>
  <c r="K14" i="27"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36"/>
  <c r="E13" i="44"/>
  <c r="V26" i="5" l="1"/>
  <c r="E24" i="33"/>
  <c r="F24" i="33"/>
  <c r="N24" i="33"/>
  <c r="H24" i="33"/>
  <c r="I24" i="33"/>
  <c r="J24" i="33"/>
  <c r="O24" i="33"/>
  <c r="K24" i="33"/>
  <c r="Q24" i="33"/>
  <c r="M24" i="33"/>
  <c r="P24" i="33"/>
  <c r="G24" i="33"/>
  <c r="L24" i="33"/>
  <c r="CI3" i="64"/>
  <c r="S17" i="12"/>
  <c r="R17" i="45"/>
  <c r="AN3" i="50" s="1"/>
  <c r="F17" i="45"/>
  <c r="AK17" i="45" s="1"/>
  <c r="O17" i="45"/>
  <c r="P17" i="45" s="1"/>
  <c r="X17" i="45" s="1"/>
  <c r="K17" i="45"/>
  <c r="AI3" i="50" s="1"/>
  <c r="AM13" i="5"/>
  <c r="AO13" i="5" s="1"/>
  <c r="AR20" i="5"/>
  <c r="D12" i="6"/>
  <c r="C12" i="6" s="1"/>
  <c r="I29" i="54"/>
  <c r="Y3" i="55" s="1"/>
  <c r="AR16" i="5"/>
  <c r="P10" i="4"/>
  <c r="AR19" i="5"/>
  <c r="D3" i="64"/>
  <c r="D12" i="9"/>
  <c r="E3" i="64" s="1"/>
  <c r="AR15" i="5"/>
  <c r="AP13" i="42"/>
  <c r="R11" i="4"/>
  <c r="P11" i="4"/>
  <c r="G34" i="14"/>
  <c r="J34" i="14" s="1"/>
  <c r="J15" i="27" s="1"/>
  <c r="L51" i="15"/>
  <c r="J43" i="29"/>
  <c r="AP3" i="64"/>
  <c r="AR18" i="5"/>
  <c r="E31" i="66"/>
  <c r="F32" i="66" s="1"/>
  <c r="I22" i="54"/>
  <c r="R3" i="55" s="1"/>
  <c r="T13" i="5"/>
  <c r="H10" i="26" s="1"/>
  <c r="H12" i="26" s="1"/>
  <c r="G33" i="14"/>
  <c r="J33" i="14" s="1"/>
  <c r="C23" i="6"/>
  <c r="V25" i="5"/>
  <c r="AR25" i="5"/>
  <c r="H23" i="33"/>
  <c r="G23" i="33"/>
  <c r="E23" i="33"/>
  <c r="M23" i="33"/>
  <c r="J23" i="33"/>
  <c r="O23" i="33"/>
  <c r="N23" i="33"/>
  <c r="P23" i="33"/>
  <c r="L23" i="33"/>
  <c r="C22" i="6"/>
  <c r="K23" i="33"/>
  <c r="Q23" i="33"/>
  <c r="I23" i="33"/>
  <c r="E16" i="16"/>
  <c r="E16" i="31" s="1"/>
  <c r="F34" i="66"/>
  <c r="T23" i="5"/>
  <c r="AR23" i="5" s="1"/>
  <c r="AW17" i="4"/>
  <c r="E35" i="66"/>
  <c r="L22" i="33"/>
  <c r="E22" i="33"/>
  <c r="J22" i="33"/>
  <c r="F22" i="33"/>
  <c r="I22" i="33"/>
  <c r="G22" i="33"/>
  <c r="T24" i="5"/>
  <c r="AR24" i="5" s="1"/>
  <c r="AM23" i="5"/>
  <c r="AO23" i="5" s="1"/>
  <c r="AU23" i="5"/>
  <c r="Q22" i="33"/>
  <c r="O22" i="33"/>
  <c r="N22" i="33"/>
  <c r="K22" i="33"/>
  <c r="P22" i="33"/>
  <c r="H22" i="33"/>
  <c r="P21" i="33"/>
  <c r="E18" i="25"/>
  <c r="K21" i="33"/>
  <c r="L21" i="33"/>
  <c r="M21" i="33"/>
  <c r="H21" i="33"/>
  <c r="I21" i="33"/>
  <c r="J21" i="33"/>
  <c r="F21" i="33"/>
  <c r="G21" i="33"/>
  <c r="E21" i="33"/>
  <c r="N21" i="33"/>
  <c r="Q21" i="33"/>
  <c r="C21" i="6"/>
  <c r="H17" i="13"/>
  <c r="I62" i="29" s="1"/>
  <c r="AD3" i="50"/>
  <c r="F11" i="35"/>
  <c r="G11" i="35" s="1"/>
  <c r="E43" i="19" s="1"/>
  <c r="H18" i="13"/>
  <c r="I63" i="29" s="1"/>
  <c r="F21" i="19"/>
  <c r="J11" i="36"/>
  <c r="K11" i="36" s="1"/>
  <c r="L11" i="36" s="1"/>
  <c r="BN17" i="4"/>
  <c r="F13" i="44"/>
  <c r="G13" i="44" s="1"/>
  <c r="D13" i="44"/>
  <c r="H10" i="35"/>
  <c r="F44" i="19" s="1"/>
  <c r="C14" i="6"/>
  <c r="F12" i="35"/>
  <c r="G12" i="35" s="1"/>
  <c r="I52" i="34"/>
  <c r="H51" i="34"/>
  <c r="L52" i="34"/>
  <c r="G3" i="64"/>
  <c r="K17" i="12"/>
  <c r="M11" i="24"/>
  <c r="BL3" i="50"/>
  <c r="C13" i="8"/>
  <c r="I53" i="54" s="1"/>
  <c r="AW3" i="55" s="1"/>
  <c r="D13" i="8"/>
  <c r="F28" i="19" s="1"/>
  <c r="J15" i="34"/>
  <c r="K15" i="34" s="1"/>
  <c r="D13" i="36"/>
  <c r="F13" i="36"/>
  <c r="G13" i="36" s="1"/>
  <c r="J13" i="27"/>
  <c r="K13" i="27" s="1"/>
  <c r="E13" i="30"/>
  <c r="E2" i="63" s="1"/>
  <c r="F360" i="32"/>
  <c r="H360" i="32"/>
  <c r="M11" i="44"/>
  <c r="N11" i="44" s="1"/>
  <c r="E14" i="44"/>
  <c r="E14" i="36"/>
  <c r="J61" i="14" l="1"/>
  <c r="G12" i="9"/>
  <c r="H3" i="64" s="1"/>
  <c r="AY3" i="64"/>
  <c r="F10" i="35"/>
  <c r="V13" i="5"/>
  <c r="E18" i="23"/>
  <c r="L52" i="15"/>
  <c r="J44" i="29"/>
  <c r="AQ3" i="64"/>
  <c r="S17" i="45"/>
  <c r="T17" i="45" s="1"/>
  <c r="AR13" i="5"/>
  <c r="J11" i="15" s="1"/>
  <c r="H15" i="13" s="1"/>
  <c r="V23" i="5"/>
  <c r="V24" i="5"/>
  <c r="CD3" i="64"/>
  <c r="E25" i="66"/>
  <c r="F26" i="66" s="1"/>
  <c r="I28" i="15"/>
  <c r="H17" i="29" s="1"/>
  <c r="E13" i="66"/>
  <c r="F14" i="66" s="1"/>
  <c r="E33" i="66"/>
  <c r="AZ3" i="64"/>
  <c r="M11" i="36"/>
  <c r="N11" i="36" s="1"/>
  <c r="Q11" i="36" s="1"/>
  <c r="AL3" i="50"/>
  <c r="AU3" i="64"/>
  <c r="AX3" i="64"/>
  <c r="V17" i="45"/>
  <c r="BP3" i="64"/>
  <c r="C12" i="10"/>
  <c r="J3" i="64" s="1"/>
  <c r="AE3" i="50"/>
  <c r="D14" i="44"/>
  <c r="F14" i="44"/>
  <c r="G14" i="44" s="1"/>
  <c r="G10" i="35"/>
  <c r="F43" i="19" s="1"/>
  <c r="H50" i="34"/>
  <c r="I51" i="34"/>
  <c r="L51" i="34"/>
  <c r="F45" i="19"/>
  <c r="I52" i="54"/>
  <c r="AV3" i="55" s="1"/>
  <c r="I54" i="54"/>
  <c r="AX3" i="55" s="1"/>
  <c r="I57" i="54"/>
  <c r="BA3" i="55" s="1"/>
  <c r="C10" i="8"/>
  <c r="D11" i="33"/>
  <c r="M11" i="33" s="1"/>
  <c r="F30" i="19"/>
  <c r="I51" i="54"/>
  <c r="AU3" i="55" s="1"/>
  <c r="I56" i="54"/>
  <c r="AZ3" i="55" s="1"/>
  <c r="J10" i="34"/>
  <c r="I55" i="54"/>
  <c r="AY3" i="55" s="1"/>
  <c r="H12" i="9"/>
  <c r="I3" i="64" s="1"/>
  <c r="BM3" i="50"/>
  <c r="E25" i="30"/>
  <c r="E14" i="63" s="1"/>
  <c r="I11" i="24"/>
  <c r="K14" i="34"/>
  <c r="D14" i="36"/>
  <c r="F14" i="36"/>
  <c r="G14" i="36" s="1"/>
  <c r="F23" i="19"/>
  <c r="AM3" i="50"/>
  <c r="E15" i="27"/>
  <c r="E16" i="30"/>
  <c r="E5" i="63" s="1"/>
  <c r="K15" i="27"/>
  <c r="K29" i="27" s="1"/>
  <c r="Q11" i="44"/>
  <c r="J12" i="44"/>
  <c r="E15" i="44"/>
  <c r="E15" i="36"/>
  <c r="AR4" i="5" l="1"/>
  <c r="J45" i="29"/>
  <c r="L53" i="1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D15" i="36"/>
  <c r="F15" i="36"/>
  <c r="G15" i="36" s="1"/>
  <c r="AO3" i="50"/>
  <c r="BB3" i="64"/>
  <c r="K12" i="44"/>
  <c r="L12" i="44" s="1"/>
  <c r="M12" i="44" s="1"/>
  <c r="E16" i="36"/>
  <c r="E16" i="44"/>
  <c r="L54" i="15" l="1"/>
  <c r="J46" i="29"/>
  <c r="F16" i="44"/>
  <c r="G16" i="44" s="1"/>
  <c r="D16" i="44"/>
  <c r="H48" i="34"/>
  <c r="I49" i="34"/>
  <c r="L49" i="34"/>
  <c r="K12" i="34"/>
  <c r="D16" i="36"/>
  <c r="F16" i="36"/>
  <c r="G16" i="36" s="1"/>
  <c r="AP3" i="50"/>
  <c r="Q12" i="36"/>
  <c r="J13" i="36"/>
  <c r="N12" i="44"/>
  <c r="E17" i="44"/>
  <c r="E17" i="36"/>
  <c r="I72" i="29" l="1"/>
  <c r="F17" i="44"/>
  <c r="G17" i="44" s="1"/>
  <c r="D17" i="44"/>
  <c r="H47" i="34"/>
  <c r="I48" i="34"/>
  <c r="L48" i="34"/>
  <c r="K11" i="34"/>
  <c r="D17" i="36"/>
  <c r="F17" i="36"/>
  <c r="G17" i="36" s="1"/>
  <c r="K13" i="36"/>
  <c r="L13" i="36" s="1"/>
  <c r="M13" i="36" s="1"/>
  <c r="Q12" i="44"/>
  <c r="J13" i="44"/>
  <c r="E18" i="44"/>
  <c r="E18" i="36"/>
  <c r="D18" i="44" l="1"/>
  <c r="F18" i="44"/>
  <c r="G18" i="44" s="1"/>
  <c r="H46" i="34"/>
  <c r="I47" i="34"/>
  <c r="L47" i="34"/>
  <c r="K10" i="34"/>
  <c r="D18" i="36"/>
  <c r="F18" i="36"/>
  <c r="G18" i="36" s="1"/>
  <c r="N13" i="36"/>
  <c r="Q13" i="36" s="1"/>
  <c r="K13" i="44"/>
  <c r="E19" i="36"/>
  <c r="E19" i="44"/>
  <c r="F19" i="44" l="1"/>
  <c r="G19" i="44" s="1"/>
  <c r="D19" i="44"/>
  <c r="H45" i="34"/>
  <c r="I46" i="34"/>
  <c r="L46" i="34"/>
  <c r="F19" i="36"/>
  <c r="G19" i="36" s="1"/>
  <c r="D19" i="36"/>
  <c r="J14" i="36"/>
  <c r="K14" i="36" s="1"/>
  <c r="L14" i="36" s="1"/>
  <c r="M14" i="36" s="1"/>
  <c r="L13" i="44"/>
  <c r="M13" i="44" s="1"/>
  <c r="E20" i="36"/>
  <c r="E20" i="44"/>
  <c r="F20" i="44" l="1"/>
  <c r="G20" i="44" s="1"/>
  <c r="D20" i="44"/>
  <c r="H44" i="34"/>
  <c r="I45" i="34"/>
  <c r="L45" i="34"/>
  <c r="D20" i="36"/>
  <c r="F20" i="36"/>
  <c r="G20" i="36" s="1"/>
  <c r="N13" i="44"/>
  <c r="N14" i="36"/>
  <c r="E21" i="36"/>
  <c r="E21" i="44"/>
  <c r="D21" i="44" l="1"/>
  <c r="F21" i="44"/>
  <c r="G21" i="44" s="1"/>
  <c r="I44" i="34"/>
  <c r="H43" i="34"/>
  <c r="L44" i="34"/>
  <c r="D21" i="36"/>
  <c r="F21" i="36"/>
  <c r="G21" i="36" s="1"/>
  <c r="J14" i="44"/>
  <c r="K14" i="44" s="1"/>
  <c r="Q13" i="44"/>
  <c r="Q14" i="36"/>
  <c r="J15" i="36"/>
  <c r="E22" i="36"/>
  <c r="E22" i="44"/>
  <c r="D22" i="44" l="1"/>
  <c r="F22" i="44"/>
  <c r="G22" i="44" s="1"/>
  <c r="H42" i="34"/>
  <c r="I43" i="34"/>
  <c r="L43" i="34"/>
  <c r="F22" i="36"/>
  <c r="G22" i="36" s="1"/>
  <c r="D22" i="36"/>
  <c r="L14" i="44"/>
  <c r="M14" i="44" s="1"/>
  <c r="K15" i="36"/>
  <c r="L15" i="36" s="1"/>
  <c r="E23" i="44"/>
  <c r="E23" i="36"/>
  <c r="D23" i="44" l="1"/>
  <c r="F23" i="44"/>
  <c r="G23" i="44" s="1"/>
  <c r="H41" i="34"/>
  <c r="I42" i="34"/>
  <c r="L42" i="34"/>
  <c r="D23" i="36"/>
  <c r="F23" i="36"/>
  <c r="G23" i="36" s="1"/>
  <c r="N14" i="44"/>
  <c r="Q14" i="44" s="1"/>
  <c r="M15" i="36"/>
  <c r="N15" i="36" s="1"/>
  <c r="J16" i="36" s="1"/>
  <c r="E24" i="36"/>
  <c r="E24" i="44"/>
  <c r="F24" i="44" l="1"/>
  <c r="G24" i="44" s="1"/>
  <c r="D24" i="44"/>
  <c r="H40" i="34"/>
  <c r="I41" i="34"/>
  <c r="L41" i="34"/>
  <c r="D24" i="36"/>
  <c r="F24" i="36"/>
  <c r="G24" i="36" s="1"/>
  <c r="J15" i="44"/>
  <c r="K15" i="44" s="1"/>
  <c r="L15" i="44" s="1"/>
  <c r="M15" i="44" s="1"/>
  <c r="Q15" i="36"/>
  <c r="K16" i="36"/>
  <c r="L16" i="36" s="1"/>
  <c r="E25" i="44"/>
  <c r="E25" i="36"/>
  <c r="F25" i="44" l="1"/>
  <c r="G25" i="44" s="1"/>
  <c r="D25" i="44"/>
  <c r="H39" i="34"/>
  <c r="I40" i="34"/>
  <c r="L40" i="34"/>
  <c r="F25" i="36"/>
  <c r="G25" i="36" s="1"/>
  <c r="D25" i="36"/>
  <c r="M16" i="36"/>
  <c r="N16" i="36" s="1"/>
  <c r="Q16" i="36" s="1"/>
  <c r="N15" i="44"/>
  <c r="E26" i="36"/>
  <c r="E26" i="44"/>
  <c r="D26" i="44" l="1"/>
  <c r="F26" i="44"/>
  <c r="G26" i="44" s="1"/>
  <c r="H38" i="34"/>
  <c r="I39" i="34"/>
  <c r="L39" i="34"/>
  <c r="D26" i="36"/>
  <c r="F26" i="36"/>
  <c r="G26" i="36" s="1"/>
  <c r="J17" i="36"/>
  <c r="K17" i="36" s="1"/>
  <c r="Q15" i="44"/>
  <c r="J16" i="44"/>
  <c r="E27" i="44"/>
  <c r="E27" i="36"/>
  <c r="F27" i="44" l="1"/>
  <c r="G27" i="44" s="1"/>
  <c r="D27" i="44"/>
  <c r="H37" i="34"/>
  <c r="I38" i="34"/>
  <c r="L38" i="34"/>
  <c r="F27" i="36"/>
  <c r="G27" i="36" s="1"/>
  <c r="D27" i="36"/>
  <c r="L17" i="36"/>
  <c r="M17" i="36" s="1"/>
  <c r="K16" i="44"/>
  <c r="L16" i="44" s="1"/>
  <c r="E28" i="36"/>
  <c r="E28" i="44"/>
  <c r="F28" i="44" l="1"/>
  <c r="G28" i="44" s="1"/>
  <c r="D28" i="44"/>
  <c r="H36" i="34"/>
  <c r="I37" i="34"/>
  <c r="L37" i="34"/>
  <c r="D28" i="36"/>
  <c r="F28" i="36"/>
  <c r="G28" i="36" s="1"/>
  <c r="N17" i="36"/>
  <c r="Q17" i="36" s="1"/>
  <c r="M16" i="44"/>
  <c r="N16" i="44" s="1"/>
  <c r="E29" i="36"/>
  <c r="E29" i="44"/>
  <c r="F29" i="44" l="1"/>
  <c r="G29" i="44" s="1"/>
  <c r="D29" i="44"/>
  <c r="H35" i="34"/>
  <c r="I36" i="34"/>
  <c r="L36" i="34"/>
  <c r="F29" i="36"/>
  <c r="G29" i="36" s="1"/>
  <c r="D29" i="36"/>
  <c r="J18" i="36"/>
  <c r="K18" i="36" s="1"/>
  <c r="L18" i="36" s="1"/>
  <c r="M18" i="36" s="1"/>
  <c r="J17" i="44"/>
  <c r="K17" i="44" s="1"/>
  <c r="Q16" i="44"/>
  <c r="E30" i="36"/>
  <c r="E30" i="44"/>
  <c r="D30" i="44" l="1"/>
  <c r="F30" i="44"/>
  <c r="G30" i="44" s="1"/>
  <c r="H34" i="34"/>
  <c r="I35" i="34"/>
  <c r="L35" i="34"/>
  <c r="D30" i="36"/>
  <c r="F30" i="36"/>
  <c r="G30" i="36" s="1"/>
  <c r="L17" i="44"/>
  <c r="M17" i="44" s="1"/>
  <c r="N18" i="36"/>
  <c r="E31" i="44"/>
  <c r="E31" i="36"/>
  <c r="F31" i="44" l="1"/>
  <c r="G31" i="44" s="1"/>
  <c r="D31" i="44"/>
  <c r="H33" i="34"/>
  <c r="I34" i="34"/>
  <c r="L34" i="34"/>
  <c r="D31" i="36"/>
  <c r="F31" i="36"/>
  <c r="G31" i="36" s="1"/>
  <c r="N17" i="44"/>
  <c r="J18" i="44" s="1"/>
  <c r="Q18" i="36"/>
  <c r="J19" i="36"/>
  <c r="E32" i="44"/>
  <c r="E32" i="36"/>
  <c r="F32" i="44" l="1"/>
  <c r="G32" i="44" s="1"/>
  <c r="D32" i="44"/>
  <c r="H32" i="34"/>
  <c r="I33" i="34"/>
  <c r="L33" i="34"/>
  <c r="D32" i="36"/>
  <c r="F32" i="36"/>
  <c r="G32" i="36" s="1"/>
  <c r="Q17" i="44"/>
  <c r="K19" i="36"/>
  <c r="L19" i="36" s="1"/>
  <c r="K18" i="44"/>
  <c r="L18" i="44" s="1"/>
  <c r="E33" i="36"/>
  <c r="E33" i="44"/>
  <c r="F33" i="44" l="1"/>
  <c r="G33" i="44" s="1"/>
  <c r="D33" i="44"/>
  <c r="H31" i="34"/>
  <c r="I32" i="34"/>
  <c r="L32" i="34"/>
  <c r="D33" i="36"/>
  <c r="F33" i="36"/>
  <c r="G33" i="36" s="1"/>
  <c r="M18" i="44"/>
  <c r="N18" i="44" s="1"/>
  <c r="Q18" i="44" s="1"/>
  <c r="M19" i="36"/>
  <c r="N19" i="36" s="1"/>
  <c r="E34" i="44"/>
  <c r="E34" i="36"/>
  <c r="F34" i="44" l="1"/>
  <c r="G34" i="44" s="1"/>
  <c r="D34" i="44"/>
  <c r="H30" i="34"/>
  <c r="I31" i="34"/>
  <c r="L31" i="34"/>
  <c r="D34" i="36"/>
  <c r="F34" i="36"/>
  <c r="G34" i="36" s="1"/>
  <c r="J19" i="44"/>
  <c r="K19" i="44" s="1"/>
  <c r="J20" i="36"/>
  <c r="K20" i="36" s="1"/>
  <c r="Q19" i="36"/>
  <c r="E35" i="44"/>
  <c r="E35" i="36"/>
  <c r="D35" i="44" l="1"/>
  <c r="F35" i="44"/>
  <c r="G35" i="44" s="1"/>
  <c r="I30" i="34"/>
  <c r="H29" i="34"/>
  <c r="L30" i="34"/>
  <c r="F35" i="36"/>
  <c r="G35" i="36" s="1"/>
  <c r="D35" i="36"/>
  <c r="L20" i="36"/>
  <c r="M20" i="36" s="1"/>
  <c r="N20" i="36" s="1"/>
  <c r="L19" i="44"/>
  <c r="E36" i="36"/>
  <c r="E36" i="44"/>
  <c r="F36" i="44" l="1"/>
  <c r="G36" i="44" s="1"/>
  <c r="D36" i="44"/>
  <c r="H28" i="34"/>
  <c r="I29" i="34"/>
  <c r="L29" i="34"/>
  <c r="D36" i="36"/>
  <c r="F36" i="36"/>
  <c r="G36" i="36" s="1"/>
  <c r="J21" i="36"/>
  <c r="Q20" i="36"/>
  <c r="M19" i="44"/>
  <c r="N19" i="44" s="1"/>
  <c r="E37" i="36"/>
  <c r="E37" i="44"/>
  <c r="D37" i="44" l="1"/>
  <c r="F37" i="44"/>
  <c r="G37" i="44" s="1"/>
  <c r="I28" i="34"/>
  <c r="H27" i="34"/>
  <c r="L28" i="34"/>
  <c r="D37" i="36"/>
  <c r="F37" i="36"/>
  <c r="G37" i="36" s="1"/>
  <c r="Q19" i="44"/>
  <c r="J20" i="44"/>
  <c r="K20" i="44" s="1"/>
  <c r="K21" i="36"/>
  <c r="E38" i="36"/>
  <c r="E38" i="44"/>
  <c r="F38" i="44" l="1"/>
  <c r="G38" i="44" s="1"/>
  <c r="D38" i="44"/>
  <c r="H26" i="34"/>
  <c r="I27" i="34"/>
  <c r="L27" i="34"/>
  <c r="D38" i="36"/>
  <c r="F38" i="36"/>
  <c r="G38" i="36" s="1"/>
  <c r="L20" i="44"/>
  <c r="M20" i="44" s="1"/>
  <c r="N20" i="44" s="1"/>
  <c r="Q20" i="44" s="1"/>
  <c r="L21" i="36"/>
  <c r="E39" i="44"/>
  <c r="E39" i="36"/>
  <c r="D39" i="44" l="1"/>
  <c r="F39" i="44"/>
  <c r="G39" i="44" s="1"/>
  <c r="H25" i="34"/>
  <c r="I26" i="34"/>
  <c r="L26" i="34"/>
  <c r="F39" i="36"/>
  <c r="G39" i="36" s="1"/>
  <c r="D39" i="36"/>
  <c r="J21" i="44"/>
  <c r="K21" i="44" s="1"/>
  <c r="L21" i="44" s="1"/>
  <c r="M21" i="36"/>
  <c r="N21" i="36" s="1"/>
  <c r="E40" i="36"/>
  <c r="E40" i="44"/>
  <c r="F40" i="44" l="1"/>
  <c r="G40" i="44" s="1"/>
  <c r="D40" i="44"/>
  <c r="H24" i="34"/>
  <c r="I25" i="34"/>
  <c r="L25" i="34"/>
  <c r="D40" i="36"/>
  <c r="F40" i="36"/>
  <c r="G40" i="36" s="1"/>
  <c r="J22" i="36"/>
  <c r="Q21" i="36"/>
  <c r="M21" i="44"/>
  <c r="N21" i="44" s="1"/>
  <c r="E41" i="36"/>
  <c r="E41" i="44"/>
  <c r="D41" i="44" l="1"/>
  <c r="F41" i="44"/>
  <c r="G41" i="44" s="1"/>
  <c r="H23" i="34"/>
  <c r="I24" i="34"/>
  <c r="L24" i="34"/>
  <c r="D41" i="36"/>
  <c r="F41" i="36"/>
  <c r="G41" i="36" s="1"/>
  <c r="K22" i="36"/>
  <c r="L22" i="36" s="1"/>
  <c r="M22" i="36" s="1"/>
  <c r="N22" i="36" s="1"/>
  <c r="Q21" i="44"/>
  <c r="J22" i="44"/>
  <c r="K22" i="44" s="1"/>
  <c r="L22" i="44" s="1"/>
  <c r="M22" i="44" s="1"/>
  <c r="N22" i="44" s="1"/>
  <c r="E42" i="44"/>
  <c r="E42" i="36"/>
  <c r="F42" i="44" l="1"/>
  <c r="G42" i="44" s="1"/>
  <c r="D42" i="44"/>
  <c r="H22" i="34"/>
  <c r="I23" i="34"/>
  <c r="L23" i="34"/>
  <c r="F42" i="36"/>
  <c r="G42" i="36" s="1"/>
  <c r="D42" i="36"/>
  <c r="Q22" i="36"/>
  <c r="J23" i="36"/>
  <c r="K23" i="36" s="1"/>
  <c r="Q22" i="44"/>
  <c r="J23" i="44"/>
  <c r="E43" i="36"/>
  <c r="E43" i="44"/>
  <c r="F43" i="44" l="1"/>
  <c r="G43" i="44" s="1"/>
  <c r="D43" i="44"/>
  <c r="H21" i="34"/>
  <c r="I22" i="34"/>
  <c r="L22" i="34"/>
  <c r="D43" i="36"/>
  <c r="F43" i="36"/>
  <c r="G43" i="36" s="1"/>
  <c r="L23" i="36"/>
  <c r="M23" i="36" s="1"/>
  <c r="K23" i="44"/>
  <c r="E44" i="36"/>
  <c r="E44" i="44"/>
  <c r="D44" i="44" l="1"/>
  <c r="F44" i="44"/>
  <c r="G44" i="44" s="1"/>
  <c r="H20" i="34"/>
  <c r="I21" i="34"/>
  <c r="L21" i="34"/>
  <c r="F44" i="36"/>
  <c r="G44" i="36" s="1"/>
  <c r="D44" i="36"/>
  <c r="N23" i="36"/>
  <c r="J24" i="36" s="1"/>
  <c r="L23" i="44"/>
  <c r="E45" i="36"/>
  <c r="E45" i="44"/>
  <c r="F45" i="44" l="1"/>
  <c r="G45" i="44" s="1"/>
  <c r="D45" i="44"/>
  <c r="H19" i="34"/>
  <c r="I20" i="34"/>
  <c r="L20" i="34"/>
  <c r="F45" i="36"/>
  <c r="G45" i="36" s="1"/>
  <c r="D45" i="36"/>
  <c r="Q23" i="36"/>
  <c r="M23" i="44"/>
  <c r="N23" i="44" s="1"/>
  <c r="K24" i="36"/>
  <c r="L24" i="36" s="1"/>
  <c r="E46" i="36"/>
  <c r="E46" i="44"/>
  <c r="F46" i="44" l="1"/>
  <c r="G46" i="44" s="1"/>
  <c r="D46" i="44"/>
  <c r="H18" i="34"/>
  <c r="I19" i="34"/>
  <c r="L19" i="34"/>
  <c r="D46" i="36"/>
  <c r="F46" i="36"/>
  <c r="G46" i="36" s="1"/>
  <c r="Q23" i="44"/>
  <c r="J24" i="44"/>
  <c r="M24" i="36"/>
  <c r="N24" i="36" s="1"/>
  <c r="E47" i="44"/>
  <c r="E47" i="36"/>
  <c r="D47" i="44" l="1"/>
  <c r="F47" i="44"/>
  <c r="G47" i="44" s="1"/>
  <c r="H17" i="34"/>
  <c r="I18" i="34"/>
  <c r="L18" i="34"/>
  <c r="F47" i="36"/>
  <c r="G47" i="36" s="1"/>
  <c r="D47" i="36"/>
  <c r="K24" i="44"/>
  <c r="L24" i="44" s="1"/>
  <c r="M24" i="44" s="1"/>
  <c r="Q24" i="36"/>
  <c r="J25" i="36"/>
  <c r="E48" i="36"/>
  <c r="E48" i="44"/>
  <c r="F48" i="44" l="1"/>
  <c r="G48" i="44" s="1"/>
  <c r="D48" i="44"/>
  <c r="H16" i="34"/>
  <c r="I17" i="34"/>
  <c r="L17" i="34"/>
  <c r="F48" i="36"/>
  <c r="G48" i="36" s="1"/>
  <c r="D48" i="36"/>
  <c r="N24" i="44"/>
  <c r="K25" i="36"/>
  <c r="E49" i="36"/>
  <c r="E49" i="44"/>
  <c r="D49" i="44" l="1"/>
  <c r="F49" i="44"/>
  <c r="G49" i="44" s="1"/>
  <c r="I16" i="34"/>
  <c r="H15" i="34"/>
  <c r="L16" i="34"/>
  <c r="D49" i="36"/>
  <c r="F49" i="36"/>
  <c r="G49" i="36" s="1"/>
  <c r="L25" i="36"/>
  <c r="M25" i="36" s="1"/>
  <c r="N25" i="36" s="1"/>
  <c r="Q24" i="44"/>
  <c r="J25" i="44"/>
  <c r="E50" i="44"/>
  <c r="E50" i="36"/>
  <c r="D50" i="44" l="1"/>
  <c r="F50" i="44"/>
  <c r="G50" i="44" s="1"/>
  <c r="H14" i="34"/>
  <c r="I15" i="34"/>
  <c r="L15" i="34"/>
  <c r="F50" i="36"/>
  <c r="G50" i="36" s="1"/>
  <c r="D50" i="36"/>
  <c r="Q25" i="36"/>
  <c r="J26" i="36"/>
  <c r="K25" i="44"/>
  <c r="L25" i="44" s="1"/>
  <c r="M25" i="44" s="1"/>
  <c r="E51" i="36"/>
  <c r="E51" i="44"/>
  <c r="D51" i="44" l="1"/>
  <c r="F51" i="44"/>
  <c r="G51" i="44" s="1"/>
  <c r="H13" i="34"/>
  <c r="I14" i="34"/>
  <c r="L14" i="34"/>
  <c r="D51" i="36"/>
  <c r="F51" i="36"/>
  <c r="G51" i="36" s="1"/>
  <c r="K26" i="36"/>
  <c r="L26" i="36" s="1"/>
  <c r="M26" i="36" s="1"/>
  <c r="N25" i="44"/>
  <c r="E52" i="44"/>
  <c r="E52" i="36"/>
  <c r="D52" i="44" l="1"/>
  <c r="F52" i="44"/>
  <c r="G52" i="44" s="1"/>
  <c r="H12" i="34"/>
  <c r="I13" i="34"/>
  <c r="L13" i="34"/>
  <c r="D52" i="36"/>
  <c r="F52" i="36"/>
  <c r="G52" i="36" s="1"/>
  <c r="N26" i="36"/>
  <c r="Q25" i="44"/>
  <c r="J26" i="44"/>
  <c r="E53" i="36"/>
  <c r="E53" i="44"/>
  <c r="F53" i="44" l="1"/>
  <c r="G53" i="44" s="1"/>
  <c r="D53" i="44"/>
  <c r="I12" i="34"/>
  <c r="H11" i="34"/>
  <c r="L12" i="34"/>
  <c r="D53" i="36"/>
  <c r="F53" i="36"/>
  <c r="G53" i="36" s="1"/>
  <c r="Q26" i="36"/>
  <c r="J27" i="36"/>
  <c r="K26" i="44"/>
  <c r="L26" i="44" s="1"/>
  <c r="E54" i="36"/>
  <c r="E54" i="44"/>
  <c r="D54" i="44" l="1"/>
  <c r="F54" i="44"/>
  <c r="G54" i="44" s="1"/>
  <c r="H10" i="34"/>
  <c r="I11" i="34"/>
  <c r="L11" i="34"/>
  <c r="D54" i="36"/>
  <c r="F54" i="36"/>
  <c r="G54" i="36" s="1"/>
  <c r="M26" i="44"/>
  <c r="N26" i="44" s="1"/>
  <c r="K27" i="36"/>
  <c r="L27" i="36" s="1"/>
  <c r="M27" i="36" s="1"/>
  <c r="E55" i="44"/>
  <c r="E55" i="36"/>
  <c r="D55" i="44" l="1"/>
  <c r="F55" i="44"/>
  <c r="G55" i="44" s="1"/>
  <c r="I10" i="34"/>
  <c r="L10" i="34"/>
  <c r="F55" i="36"/>
  <c r="G55" i="36" s="1"/>
  <c r="D55" i="36"/>
  <c r="Q26" i="44"/>
  <c r="J27" i="44"/>
  <c r="K27" i="44" s="1"/>
  <c r="N27" i="36"/>
  <c r="E56" i="44"/>
  <c r="E56" i="36"/>
  <c r="D56" i="44" l="1"/>
  <c r="F56" i="44"/>
  <c r="G56" i="44" s="1"/>
  <c r="D56" i="36"/>
  <c r="F56" i="36"/>
  <c r="G56" i="36" s="1"/>
  <c r="L27" i="44"/>
  <c r="M27" i="44" s="1"/>
  <c r="N27" i="44" s="1"/>
  <c r="Q27" i="36"/>
  <c r="J28" i="36"/>
  <c r="E57" i="36"/>
  <c r="E57" i="44"/>
  <c r="D57" i="44" l="1"/>
  <c r="F57" i="44"/>
  <c r="G57" i="44" s="1"/>
  <c r="D57" i="36"/>
  <c r="F57" i="36"/>
  <c r="G57" i="36" s="1"/>
  <c r="Q27" i="44"/>
  <c r="J28" i="44"/>
  <c r="K28" i="36"/>
  <c r="L28" i="36" s="1"/>
  <c r="M28" i="36" s="1"/>
  <c r="E58" i="36"/>
  <c r="E58" i="44"/>
  <c r="F58" i="44" l="1"/>
  <c r="G58" i="44" s="1"/>
  <c r="D58" i="44"/>
  <c r="D58" i="36"/>
  <c r="F58" i="36"/>
  <c r="G58" i="36" s="1"/>
  <c r="N28" i="36"/>
  <c r="K28" i="44"/>
  <c r="L28" i="44" s="1"/>
  <c r="E59" i="36"/>
  <c r="E59" i="44"/>
  <c r="F59" i="44" l="1"/>
  <c r="G59" i="44" s="1"/>
  <c r="D59" i="44"/>
  <c r="D59" i="36"/>
  <c r="F59" i="36"/>
  <c r="G59" i="36" s="1"/>
  <c r="M28" i="44"/>
  <c r="N28" i="44" s="1"/>
  <c r="Q28" i="36"/>
  <c r="J29" i="36"/>
  <c r="E60" i="44"/>
  <c r="E60" i="36"/>
  <c r="D60" i="44" l="1"/>
  <c r="F60" i="44"/>
  <c r="G60" i="44" s="1"/>
  <c r="D60" i="36"/>
  <c r="F60" i="36"/>
  <c r="G60" i="36" s="1"/>
  <c r="Q28" i="44"/>
  <c r="J29" i="44"/>
  <c r="K29" i="36"/>
  <c r="L29" i="36" s="1"/>
  <c r="E61" i="36"/>
  <c r="E61" i="44"/>
  <c r="F61" i="44" l="1"/>
  <c r="G61" i="44" s="1"/>
  <c r="D61" i="44"/>
  <c r="D61" i="36"/>
  <c r="F61" i="36"/>
  <c r="G61" i="36" s="1"/>
  <c r="M29" i="36"/>
  <c r="N29" i="36" s="1"/>
  <c r="K29" i="44"/>
  <c r="E62" i="44"/>
  <c r="E62" i="36"/>
  <c r="F62" i="44" l="1"/>
  <c r="G62" i="44" s="1"/>
  <c r="D62" i="44"/>
  <c r="F62" i="36"/>
  <c r="G62" i="36" s="1"/>
  <c r="D62" i="36"/>
  <c r="L29" i="44"/>
  <c r="M29" i="44" s="1"/>
  <c r="Q29" i="36"/>
  <c r="J30" i="36"/>
  <c r="E63" i="36"/>
  <c r="E63" i="44"/>
  <c r="D63" i="44" l="1"/>
  <c r="F63" i="44"/>
  <c r="G63" i="44" s="1"/>
  <c r="F63" i="36"/>
  <c r="G63" i="36" s="1"/>
  <c r="D63" i="36"/>
  <c r="N29" i="44"/>
  <c r="J30" i="44" s="1"/>
  <c r="K30" i="44" s="1"/>
  <c r="K30" i="36"/>
  <c r="L30" i="36" s="1"/>
  <c r="M30" i="36" s="1"/>
  <c r="E64" i="44"/>
  <c r="E64" i="36"/>
  <c r="D64" i="44" l="1"/>
  <c r="F64" i="44"/>
  <c r="G64" i="44" s="1"/>
  <c r="F64" i="36"/>
  <c r="G64" i="36" s="1"/>
  <c r="D64" i="36"/>
  <c r="Q29" i="44"/>
  <c r="L30" i="44"/>
  <c r="M30" i="44" s="1"/>
  <c r="N30" i="44" s="1"/>
  <c r="N30" i="36"/>
  <c r="E65" i="36"/>
  <c r="E65" i="44"/>
  <c r="F65" i="44" l="1"/>
  <c r="G65" i="44" s="1"/>
  <c r="D65" i="44"/>
  <c r="F65" i="36"/>
  <c r="G65" i="36" s="1"/>
  <c r="D65" i="36"/>
  <c r="Q30" i="36"/>
  <c r="J31" i="36"/>
  <c r="Q30" i="44"/>
  <c r="J31" i="44"/>
  <c r="E66" i="36"/>
  <c r="E66" i="44"/>
  <c r="D66" i="44" l="1"/>
  <c r="F66" i="44"/>
  <c r="G66" i="44" s="1"/>
  <c r="D66" i="36"/>
  <c r="F66" i="36"/>
  <c r="G66" i="36" s="1"/>
  <c r="K31" i="36"/>
  <c r="L31" i="36" s="1"/>
  <c r="M31" i="36" s="1"/>
  <c r="N31" i="36" s="1"/>
  <c r="K31" i="44"/>
  <c r="L31" i="44" s="1"/>
  <c r="E67" i="36"/>
  <c r="E67" i="44"/>
  <c r="D67" i="44" l="1"/>
  <c r="F67" i="44"/>
  <c r="G67" i="44" s="1"/>
  <c r="F67" i="36"/>
  <c r="G67" i="36" s="1"/>
  <c r="D67" i="36"/>
  <c r="M31" i="44"/>
  <c r="N31" i="44" s="1"/>
  <c r="Q31" i="36"/>
  <c r="J32" i="36"/>
  <c r="E68" i="36"/>
  <c r="E68" i="44"/>
  <c r="F68" i="44" l="1"/>
  <c r="G68" i="44" s="1"/>
  <c r="D68" i="44"/>
  <c r="D68" i="36"/>
  <c r="F68" i="36"/>
  <c r="G68" i="36" s="1"/>
  <c r="J32" i="44"/>
  <c r="K32" i="44" s="1"/>
  <c r="Q31" i="44"/>
  <c r="K32" i="36"/>
  <c r="L32" i="36" s="1"/>
  <c r="M32" i="36" s="1"/>
  <c r="E69" i="44"/>
  <c r="E69" i="36"/>
  <c r="D69" i="44" l="1"/>
  <c r="F69" i="44"/>
  <c r="G69" i="44" s="1"/>
  <c r="D69" i="36"/>
  <c r="F69" i="36"/>
  <c r="G69" i="36" s="1"/>
  <c r="L32" i="44"/>
  <c r="M32" i="44" s="1"/>
  <c r="N32" i="44" s="1"/>
  <c r="N32" i="36"/>
  <c r="E70" i="36"/>
  <c r="E70" i="44"/>
  <c r="D70" i="44" l="1"/>
  <c r="F70" i="44"/>
  <c r="G70" i="44" s="1"/>
  <c r="F70" i="36"/>
  <c r="G70" i="36" s="1"/>
  <c r="D70" i="36"/>
  <c r="J33" i="44"/>
  <c r="K33" i="44" s="1"/>
  <c r="L33" i="44" s="1"/>
  <c r="M33" i="44" s="1"/>
  <c r="N33" i="44" s="1"/>
  <c r="Q32" i="44"/>
  <c r="Q32" i="36"/>
  <c r="J33" i="36"/>
  <c r="E71" i="44"/>
  <c r="E71" i="36"/>
  <c r="F71" i="44" l="1"/>
  <c r="G71" i="44" s="1"/>
  <c r="D71" i="44"/>
  <c r="D71" i="36"/>
  <c r="F71" i="36"/>
  <c r="G71" i="36" s="1"/>
  <c r="Q33" i="44"/>
  <c r="J34" i="44"/>
  <c r="K33" i="36"/>
  <c r="L33" i="36" s="1"/>
  <c r="E72" i="44"/>
  <c r="E72" i="36"/>
  <c r="D72" i="44" l="1"/>
  <c r="F72" i="44"/>
  <c r="G72" i="44" s="1"/>
  <c r="F72" i="36"/>
  <c r="G72" i="36" s="1"/>
  <c r="D72" i="36"/>
  <c r="M33" i="36"/>
  <c r="N33" i="36" s="1"/>
  <c r="K34" i="44"/>
  <c r="E73" i="36"/>
  <c r="E73" i="44"/>
  <c r="F73" i="44" l="1"/>
  <c r="G73" i="44" s="1"/>
  <c r="D73" i="44"/>
  <c r="F73" i="36"/>
  <c r="G73" i="36" s="1"/>
  <c r="D73" i="36"/>
  <c r="J34" i="36"/>
  <c r="K34" i="36" s="1"/>
  <c r="Q33" i="36"/>
  <c r="L34" i="44"/>
  <c r="M34" i="44" s="1"/>
  <c r="E74" i="36"/>
  <c r="E74" i="44"/>
  <c r="D74" i="44" l="1"/>
  <c r="F74" i="44"/>
  <c r="G74" i="44" s="1"/>
  <c r="D74" i="36"/>
  <c r="F74" i="36"/>
  <c r="G74" i="36" s="1"/>
  <c r="N34" i="44"/>
  <c r="Q34" i="44" s="1"/>
  <c r="L34" i="36"/>
  <c r="E75" i="36"/>
  <c r="E75" i="44"/>
  <c r="D75" i="44" l="1"/>
  <c r="F75" i="44"/>
  <c r="G75" i="44" s="1"/>
  <c r="F75" i="36"/>
  <c r="G75" i="36" s="1"/>
  <c r="D75" i="36"/>
  <c r="J35" i="44"/>
  <c r="K35" i="44" s="1"/>
  <c r="L35" i="44" s="1"/>
  <c r="M34" i="36"/>
  <c r="N34" i="36" s="1"/>
  <c r="E76" i="36"/>
  <c r="E76" i="44"/>
  <c r="D76" i="44" l="1"/>
  <c r="F76" i="44"/>
  <c r="G76" i="44" s="1"/>
  <c r="F76" i="36"/>
  <c r="G76" i="36" s="1"/>
  <c r="D76" i="36"/>
  <c r="Q34" i="36"/>
  <c r="J35" i="36"/>
  <c r="K35" i="36" s="1"/>
  <c r="L35" i="36" s="1"/>
  <c r="M35" i="36" s="1"/>
  <c r="M35" i="44"/>
  <c r="N35" i="44" s="1"/>
  <c r="E77" i="36"/>
  <c r="E77" i="44"/>
  <c r="F77" i="44" l="1"/>
  <c r="G77" i="44" s="1"/>
  <c r="D77" i="44"/>
  <c r="D77" i="36"/>
  <c r="F77" i="36"/>
  <c r="G77" i="36" s="1"/>
  <c r="J36" i="44"/>
  <c r="K36" i="44" s="1"/>
  <c r="L36" i="44" s="1"/>
  <c r="Q35" i="44"/>
  <c r="N35" i="36"/>
  <c r="E78" i="44"/>
  <c r="E78" i="36"/>
  <c r="D78" i="44" l="1"/>
  <c r="F78" i="44"/>
  <c r="G78" i="44" s="1"/>
  <c r="D78" i="36"/>
  <c r="F78" i="36"/>
  <c r="G78" i="36" s="1"/>
  <c r="M36" i="44"/>
  <c r="N36" i="44" s="1"/>
  <c r="J37" i="44" s="1"/>
  <c r="Q35" i="36"/>
  <c r="J36" i="36"/>
  <c r="E79" i="36"/>
  <c r="E79" i="44"/>
  <c r="D79" i="44" l="1"/>
  <c r="F79" i="44"/>
  <c r="G79" i="44" s="1"/>
  <c r="F79" i="36"/>
  <c r="G79" i="36" s="1"/>
  <c r="D79" i="36"/>
  <c r="Q36" i="44"/>
  <c r="K37" i="44"/>
  <c r="K36" i="36"/>
  <c r="L36" i="36" s="1"/>
  <c r="E80" i="44"/>
  <c r="E80" i="36"/>
  <c r="F80" i="44" l="1"/>
  <c r="G80" i="44" s="1"/>
  <c r="D80" i="44"/>
  <c r="D80" i="36"/>
  <c r="F80" i="36"/>
  <c r="G80" i="36" s="1"/>
  <c r="M36" i="36"/>
  <c r="N36" i="36" s="1"/>
  <c r="L37" i="44"/>
  <c r="M37" i="44" s="1"/>
  <c r="N37" i="44" s="1"/>
  <c r="E81" i="36"/>
  <c r="E81" i="44"/>
  <c r="D81" i="44" l="1"/>
  <c r="F81" i="44"/>
  <c r="G81" i="44" s="1"/>
  <c r="F81" i="36"/>
  <c r="G81" i="36" s="1"/>
  <c r="D81" i="36"/>
  <c r="Q37" i="44"/>
  <c r="J38" i="44"/>
  <c r="Q36" i="36"/>
  <c r="J37" i="36"/>
  <c r="E82" i="36"/>
  <c r="E82" i="44"/>
  <c r="D82" i="44" l="1"/>
  <c r="F82" i="44"/>
  <c r="G82" i="44" s="1"/>
  <c r="F82" i="36"/>
  <c r="G82" i="36" s="1"/>
  <c r="D82" i="36"/>
  <c r="K38" i="44"/>
  <c r="L38" i="44" s="1"/>
  <c r="K37" i="36"/>
  <c r="L37" i="36" s="1"/>
  <c r="E83" i="44"/>
  <c r="E83" i="36"/>
  <c r="F83" i="44" l="1"/>
  <c r="G83" i="44" s="1"/>
  <c r="D83" i="44"/>
  <c r="F83" i="36"/>
  <c r="G83" i="36" s="1"/>
  <c r="D83" i="36"/>
  <c r="M37" i="36"/>
  <c r="N37" i="36" s="1"/>
  <c r="M38" i="44"/>
  <c r="N38" i="44" s="1"/>
  <c r="E84" i="36"/>
  <c r="E84" i="44"/>
  <c r="D84" i="44" l="1"/>
  <c r="F84" i="44"/>
  <c r="G84" i="44" s="1"/>
  <c r="F84" i="36"/>
  <c r="G84" i="36" s="1"/>
  <c r="D84" i="36"/>
  <c r="Q37" i="36"/>
  <c r="J38" i="36"/>
  <c r="K38" i="36" s="1"/>
  <c r="Q38" i="44"/>
  <c r="J39" i="44"/>
  <c r="E85" i="44"/>
  <c r="E85" i="36"/>
  <c r="F85" i="44" l="1"/>
  <c r="G85" i="44" s="1"/>
  <c r="D85" i="44"/>
  <c r="D85" i="36"/>
  <c r="F85" i="36"/>
  <c r="G85" i="36" s="1"/>
  <c r="K39" i="44"/>
  <c r="L39" i="44" s="1"/>
  <c r="L38" i="36"/>
  <c r="M38" i="36" s="1"/>
  <c r="N38" i="36" s="1"/>
  <c r="E86" i="44"/>
  <c r="E86" i="36"/>
  <c r="F86" i="44" l="1"/>
  <c r="G86" i="44" s="1"/>
  <c r="D86" i="44"/>
  <c r="F86" i="36"/>
  <c r="G86" i="36" s="1"/>
  <c r="D86" i="36"/>
  <c r="Q38" i="36"/>
  <c r="J39" i="36"/>
  <c r="M39" i="44"/>
  <c r="N39" i="44" s="1"/>
  <c r="E87" i="36"/>
  <c r="E87" i="44"/>
  <c r="F87" i="44" l="1"/>
  <c r="G87" i="44" s="1"/>
  <c r="D87" i="44"/>
  <c r="F87" i="36"/>
  <c r="G87" i="36" s="1"/>
  <c r="D87" i="36"/>
  <c r="Q39" i="44"/>
  <c r="J40" i="44"/>
  <c r="K39" i="36"/>
  <c r="L39" i="36" s="1"/>
  <c r="E88" i="44"/>
  <c r="E88" i="36"/>
  <c r="D88" i="44" l="1"/>
  <c r="F88" i="44"/>
  <c r="G88" i="44" s="1"/>
  <c r="F88" i="36"/>
  <c r="G88" i="36" s="1"/>
  <c r="D88" i="36"/>
  <c r="M39" i="36"/>
  <c r="N39" i="36" s="1"/>
  <c r="K40" i="44"/>
  <c r="L40" i="44" s="1"/>
  <c r="M40" i="44" s="1"/>
  <c r="E89" i="36"/>
  <c r="E89" i="44"/>
  <c r="D89" i="44" l="1"/>
  <c r="F89" i="44"/>
  <c r="G89" i="44" s="1"/>
  <c r="D89" i="36"/>
  <c r="F89" i="36"/>
  <c r="G89" i="36" s="1"/>
  <c r="Q39" i="36"/>
  <c r="J40" i="36"/>
  <c r="K40" i="36" s="1"/>
  <c r="L40" i="36" s="1"/>
  <c r="N40" i="44"/>
  <c r="E90" i="36"/>
  <c r="E90" i="44"/>
  <c r="F90" i="44" l="1"/>
  <c r="G90" i="44" s="1"/>
  <c r="D90" i="44"/>
  <c r="D90" i="36"/>
  <c r="F90" i="36"/>
  <c r="G90" i="36" s="1"/>
  <c r="M40" i="36"/>
  <c r="N40" i="36" s="1"/>
  <c r="J41" i="36" s="1"/>
  <c r="Q40" i="44"/>
  <c r="J41" i="44"/>
  <c r="E91" i="36"/>
  <c r="E91" i="44"/>
  <c r="F91" i="44" l="1"/>
  <c r="G91" i="44" s="1"/>
  <c r="D91" i="44"/>
  <c r="F91" i="36"/>
  <c r="G91" i="36" s="1"/>
  <c r="D91" i="36"/>
  <c r="Q40" i="36"/>
  <c r="K41" i="44"/>
  <c r="K41" i="36"/>
  <c r="L41" i="36" s="1"/>
  <c r="M41" i="36" s="1"/>
  <c r="E92" i="36"/>
  <c r="E92" i="44"/>
  <c r="F92" i="44" l="1"/>
  <c r="G92" i="44" s="1"/>
  <c r="D92" i="44"/>
  <c r="F92" i="36"/>
  <c r="G92" i="36" s="1"/>
  <c r="D92" i="36"/>
  <c r="N41" i="36"/>
  <c r="L41" i="44"/>
  <c r="M41" i="44" s="1"/>
  <c r="E93" i="36"/>
  <c r="E93" i="44"/>
  <c r="F93" i="44" l="1"/>
  <c r="G93" i="44" s="1"/>
  <c r="D93" i="44"/>
  <c r="D93" i="36"/>
  <c r="F93" i="36"/>
  <c r="G93" i="36" s="1"/>
  <c r="N41" i="44"/>
  <c r="Q41" i="36"/>
  <c r="J42" i="36"/>
  <c r="E94" i="36"/>
  <c r="E94" i="44"/>
  <c r="F94" i="44" l="1"/>
  <c r="G94" i="44" s="1"/>
  <c r="D94" i="44"/>
  <c r="F94" i="36"/>
  <c r="G94" i="36" s="1"/>
  <c r="D94" i="36"/>
  <c r="Q41" i="44"/>
  <c r="J42" i="44"/>
  <c r="K42" i="36"/>
  <c r="L42" i="36" s="1"/>
  <c r="M42" i="36" s="1"/>
  <c r="N42" i="36" s="1"/>
  <c r="E95" i="36"/>
  <c r="E95" i="44"/>
  <c r="D95" i="44" l="1"/>
  <c r="F95" i="44"/>
  <c r="G95" i="44" s="1"/>
  <c r="F95" i="36"/>
  <c r="G95" i="36" s="1"/>
  <c r="D95" i="36"/>
  <c r="Q42" i="36"/>
  <c r="J43" i="36"/>
  <c r="K42" i="44"/>
  <c r="L42" i="44" s="1"/>
  <c r="M42" i="44" s="1"/>
  <c r="E96" i="36"/>
  <c r="E96" i="44"/>
  <c r="D96" i="44" l="1"/>
  <c r="F96" i="44"/>
  <c r="G96" i="44" s="1"/>
  <c r="F96" i="36"/>
  <c r="G96" i="36" s="1"/>
  <c r="D96" i="36"/>
  <c r="K43" i="36"/>
  <c r="L43" i="36" s="1"/>
  <c r="M43" i="36" s="1"/>
  <c r="N42" i="44"/>
  <c r="E97" i="36"/>
  <c r="E97" i="44"/>
  <c r="D97" i="44" l="1"/>
  <c r="F97" i="44"/>
  <c r="G97" i="44" s="1"/>
  <c r="D97" i="36"/>
  <c r="F97" i="36"/>
  <c r="G97" i="36" s="1"/>
  <c r="Q42" i="44"/>
  <c r="J43" i="44"/>
  <c r="N43" i="36"/>
  <c r="E98" i="36"/>
  <c r="E98" i="44"/>
  <c r="F98" i="44" l="1"/>
  <c r="G98" i="44" s="1"/>
  <c r="D98" i="44"/>
  <c r="F98" i="36"/>
  <c r="G98" i="36" s="1"/>
  <c r="D98" i="36"/>
  <c r="Q43" i="36"/>
  <c r="J44" i="36"/>
  <c r="K43" i="44"/>
  <c r="L43" i="44" s="1"/>
  <c r="M43" i="44" s="1"/>
  <c r="E99" i="36"/>
  <c r="E99" i="44"/>
  <c r="D99" i="44" l="1"/>
  <c r="F99" i="44"/>
  <c r="G99" i="44" s="1"/>
  <c r="D99" i="36"/>
  <c r="F99" i="36"/>
  <c r="G99" i="36" s="1"/>
  <c r="N43" i="44"/>
  <c r="K44" i="36"/>
  <c r="L44" i="36" s="1"/>
  <c r="E100" i="36"/>
  <c r="E100" i="44"/>
  <c r="D100" i="44" l="1"/>
  <c r="F100" i="44"/>
  <c r="G100" i="44" s="1"/>
  <c r="D100" i="36"/>
  <c r="F100" i="36"/>
  <c r="G100" i="36" s="1"/>
  <c r="M44" i="36"/>
  <c r="N44" i="36" s="1"/>
  <c r="J45" i="36" s="1"/>
  <c r="Q43" i="44"/>
  <c r="J44" i="44"/>
  <c r="E101" i="44"/>
  <c r="E101" i="36"/>
  <c r="F101" i="44" l="1"/>
  <c r="G101" i="44" s="1"/>
  <c r="D101" i="44"/>
  <c r="D101" i="36"/>
  <c r="F101" i="36"/>
  <c r="G101" i="36" s="1"/>
  <c r="Q44" i="36"/>
  <c r="K45" i="36"/>
  <c r="L45" i="36" s="1"/>
  <c r="K44" i="44"/>
  <c r="L44" i="44" s="1"/>
  <c r="M44" i="44" s="1"/>
  <c r="N44" i="44" s="1"/>
  <c r="E102" i="36"/>
  <c r="E102" i="44"/>
  <c r="D102" i="44" l="1"/>
  <c r="F102" i="44"/>
  <c r="G102" i="44" s="1"/>
  <c r="D102" i="36"/>
  <c r="F102" i="36"/>
  <c r="G102" i="36" s="1"/>
  <c r="M45" i="36"/>
  <c r="N45" i="36" s="1"/>
  <c r="Q44" i="44"/>
  <c r="J45" i="44"/>
  <c r="E103" i="36"/>
  <c r="E103" i="44"/>
  <c r="D103" i="44" l="1"/>
  <c r="F103" i="44"/>
  <c r="G103" i="44" s="1"/>
  <c r="D103" i="36"/>
  <c r="F103" i="36"/>
  <c r="G103" i="36" s="1"/>
  <c r="Q45" i="36"/>
  <c r="J46" i="36"/>
  <c r="K45" i="44"/>
  <c r="L45" i="44" s="1"/>
  <c r="M45" i="44" s="1"/>
  <c r="N45" i="44" s="1"/>
  <c r="E104" i="36"/>
  <c r="E104" i="44"/>
  <c r="F104" i="44" l="1"/>
  <c r="G104" i="44" s="1"/>
  <c r="D104" i="44"/>
  <c r="D104" i="36"/>
  <c r="F104" i="36"/>
  <c r="G104" i="36" s="1"/>
  <c r="Q45" i="44"/>
  <c r="J46" i="44"/>
  <c r="K46" i="36"/>
  <c r="L46" i="36" s="1"/>
  <c r="M46" i="36" s="1"/>
  <c r="E105" i="36"/>
  <c r="E105" i="44"/>
  <c r="D105" i="44" l="1"/>
  <c r="F105" i="44"/>
  <c r="G105" i="44" s="1"/>
  <c r="F105" i="36"/>
  <c r="G105" i="36" s="1"/>
  <c r="D105" i="36"/>
  <c r="N46" i="36"/>
  <c r="K46" i="44"/>
  <c r="L46" i="44" s="1"/>
  <c r="E106" i="36"/>
  <c r="E106" i="44"/>
  <c r="D106" i="44" l="1"/>
  <c r="F106" i="44"/>
  <c r="G106" i="44" s="1"/>
  <c r="D106" i="36"/>
  <c r="F106" i="36"/>
  <c r="G106" i="36" s="1"/>
  <c r="M46" i="44"/>
  <c r="N46" i="44" s="1"/>
  <c r="Q46" i="36"/>
  <c r="J47" i="36"/>
  <c r="E107" i="44"/>
  <c r="E107" i="36"/>
  <c r="D107" i="44" l="1"/>
  <c r="F107" i="44"/>
  <c r="G107" i="44" s="1"/>
  <c r="F107" i="36"/>
  <c r="G107" i="36" s="1"/>
  <c r="D107" i="36"/>
  <c r="J47" i="44"/>
  <c r="K47" i="44" s="1"/>
  <c r="L47" i="44" s="1"/>
  <c r="M47" i="44" s="1"/>
  <c r="Q46" i="44"/>
  <c r="K47" i="36"/>
  <c r="L47" i="36" s="1"/>
  <c r="M47" i="36" s="1"/>
  <c r="E108" i="44"/>
  <c r="E108" i="36"/>
  <c r="D108" i="44" l="1"/>
  <c r="F108" i="44"/>
  <c r="G108" i="44" s="1"/>
  <c r="D108" i="36"/>
  <c r="F108" i="36"/>
  <c r="G108" i="36" s="1"/>
  <c r="N47" i="36"/>
  <c r="N47" i="44"/>
  <c r="E109" i="44"/>
  <c r="E109" i="36"/>
  <c r="D109" i="44" l="1"/>
  <c r="F109" i="44"/>
  <c r="G109" i="44" s="1"/>
  <c r="D109" i="36"/>
  <c r="F109" i="36"/>
  <c r="G109" i="36" s="1"/>
  <c r="Q47" i="44"/>
  <c r="J48" i="44"/>
  <c r="Q47" i="36"/>
  <c r="J48" i="36"/>
  <c r="E110" i="44"/>
  <c r="E110" i="36"/>
  <c r="D110" i="44" l="1"/>
  <c r="F110" i="44"/>
  <c r="G110" i="44" s="1"/>
  <c r="D110" i="36"/>
  <c r="F110" i="36"/>
  <c r="G110" i="36" s="1"/>
  <c r="K48" i="36"/>
  <c r="L48" i="36" s="1"/>
  <c r="K48" i="44"/>
  <c r="L48" i="44" s="1"/>
  <c r="E111" i="44"/>
  <c r="E111" i="36"/>
  <c r="D111" i="44" l="1"/>
  <c r="F111" i="44"/>
  <c r="G111" i="44" s="1"/>
  <c r="D111" i="36"/>
  <c r="F111" i="36"/>
  <c r="G111" i="36" s="1"/>
  <c r="M48" i="36"/>
  <c r="N48" i="36" s="1"/>
  <c r="M48" i="44"/>
  <c r="N48" i="44" s="1"/>
  <c r="Q48" i="44" s="1"/>
  <c r="E112" i="36"/>
  <c r="E112" i="44"/>
  <c r="D112" i="44" l="1"/>
  <c r="F112" i="44"/>
  <c r="G112" i="44" s="1"/>
  <c r="D112" i="36"/>
  <c r="F112" i="36"/>
  <c r="G112" i="36" s="1"/>
  <c r="J49" i="44"/>
  <c r="K49" i="44" s="1"/>
  <c r="L49" i="44" s="1"/>
  <c r="Q48" i="36"/>
  <c r="J49" i="36"/>
  <c r="E113" i="44"/>
  <c r="E113" i="36"/>
  <c r="F113" i="44" l="1"/>
  <c r="G113" i="44" s="1"/>
  <c r="D113" i="44"/>
  <c r="D113" i="36"/>
  <c r="F113" i="36"/>
  <c r="G113" i="36" s="1"/>
  <c r="M49" i="44"/>
  <c r="N49" i="44" s="1"/>
  <c r="J50" i="44" s="1"/>
  <c r="K49" i="36"/>
  <c r="L49" i="36" s="1"/>
  <c r="M49" i="36" s="1"/>
  <c r="E114" i="36"/>
  <c r="E114" i="44"/>
  <c r="D114" i="44" l="1"/>
  <c r="F114" i="44"/>
  <c r="G114" i="44" s="1"/>
  <c r="F114" i="36"/>
  <c r="G114" i="36" s="1"/>
  <c r="D114" i="36"/>
  <c r="Q49" i="44"/>
  <c r="N49" i="36"/>
  <c r="K50" i="44"/>
  <c r="E115" i="44"/>
  <c r="E115" i="36"/>
  <c r="F115" i="44" l="1"/>
  <c r="G115" i="44" s="1"/>
  <c r="D115" i="44"/>
  <c r="D115" i="36"/>
  <c r="F115" i="36"/>
  <c r="G115" i="36" s="1"/>
  <c r="L50" i="44"/>
  <c r="M50" i="44" s="1"/>
  <c r="N50" i="44" s="1"/>
  <c r="Q49" i="36"/>
  <c r="J50" i="36"/>
  <c r="E116" i="44"/>
  <c r="E116" i="36"/>
  <c r="F116" i="44" l="1"/>
  <c r="G116" i="44" s="1"/>
  <c r="D116" i="44"/>
  <c r="F116" i="36"/>
  <c r="G116" i="36" s="1"/>
  <c r="D116" i="36"/>
  <c r="Q50" i="44"/>
  <c r="J51" i="44"/>
  <c r="K50" i="36"/>
  <c r="L50" i="36" s="1"/>
  <c r="E117" i="44"/>
  <c r="E117" i="36"/>
  <c r="D117" i="44" l="1"/>
  <c r="F117" i="44"/>
  <c r="G117" i="44" s="1"/>
  <c r="D117" i="36"/>
  <c r="F117" i="36"/>
  <c r="G117" i="36" s="1"/>
  <c r="M50" i="36"/>
  <c r="N50" i="36" s="1"/>
  <c r="K51" i="44"/>
  <c r="L51" i="44" s="1"/>
  <c r="M51" i="44" s="1"/>
  <c r="N51" i="44" s="1"/>
  <c r="E118" i="44"/>
  <c r="E118" i="36"/>
  <c r="D118" i="44" l="1"/>
  <c r="F118" i="44"/>
  <c r="G118" i="44" s="1"/>
  <c r="D118" i="36"/>
  <c r="F118" i="36"/>
  <c r="G118" i="36" s="1"/>
  <c r="Q51" i="44"/>
  <c r="J52" i="44"/>
  <c r="Q50" i="36"/>
  <c r="J51" i="36"/>
  <c r="E119" i="36"/>
  <c r="E119" i="44"/>
  <c r="D119" i="44" l="1"/>
  <c r="F119" i="44"/>
  <c r="G119" i="44" s="1"/>
  <c r="F119" i="36"/>
  <c r="G119" i="36" s="1"/>
  <c r="D119" i="36"/>
  <c r="K52" i="44"/>
  <c r="K51" i="36"/>
  <c r="L51" i="36" s="1"/>
  <c r="E120" i="36"/>
  <c r="E120" i="44"/>
  <c r="F120" i="44" l="1"/>
  <c r="G120" i="44" s="1"/>
  <c r="D120" i="44"/>
  <c r="D120" i="36"/>
  <c r="F120" i="36"/>
  <c r="G120" i="36" s="1"/>
  <c r="M51" i="36"/>
  <c r="N51" i="36" s="1"/>
  <c r="L52" i="44"/>
  <c r="M52" i="44" s="1"/>
  <c r="E121" i="36"/>
  <c r="E121" i="44"/>
  <c r="F121" i="44" l="1"/>
  <c r="G121" i="44" s="1"/>
  <c r="D121" i="44"/>
  <c r="J52" i="36"/>
  <c r="K52" i="36" s="1"/>
  <c r="Q51" i="36"/>
  <c r="D121" i="36"/>
  <c r="F121" i="36"/>
  <c r="G121" i="36" s="1"/>
  <c r="N52" i="44"/>
  <c r="E122" i="44"/>
  <c r="E122" i="36"/>
  <c r="F122" i="44" l="1"/>
  <c r="G122" i="44" s="1"/>
  <c r="D122" i="44"/>
  <c r="F122" i="36"/>
  <c r="G122" i="36" s="1"/>
  <c r="D122" i="36"/>
  <c r="Q52" i="44"/>
  <c r="J53" i="44"/>
  <c r="L52" i="36"/>
  <c r="E123" i="44"/>
  <c r="E123" i="36"/>
  <c r="D123" i="44" l="1"/>
  <c r="F123" i="44"/>
  <c r="G123" i="44" s="1"/>
  <c r="D123" i="36"/>
  <c r="F123" i="36"/>
  <c r="G123" i="36" s="1"/>
  <c r="M52" i="36"/>
  <c r="N52" i="36" s="1"/>
  <c r="K53" i="44"/>
  <c r="L53" i="44" s="1"/>
  <c r="M53" i="44" s="1"/>
  <c r="E124" i="44"/>
  <c r="E124" i="36"/>
  <c r="D124" i="44" l="1"/>
  <c r="F124" i="44"/>
  <c r="G124" i="44" s="1"/>
  <c r="D124" i="36"/>
  <c r="F124" i="36"/>
  <c r="G124" i="36" s="1"/>
  <c r="Q52" i="36"/>
  <c r="J53" i="36"/>
  <c r="N53" i="44"/>
  <c r="E125" i="44"/>
  <c r="E125" i="36"/>
  <c r="D125" i="44" l="1"/>
  <c r="F125" i="44"/>
  <c r="G125" i="44" s="1"/>
  <c r="D125" i="36"/>
  <c r="F125" i="36"/>
  <c r="G125" i="36" s="1"/>
  <c r="Q53" i="44"/>
  <c r="J54" i="44"/>
  <c r="K53" i="36"/>
  <c r="L53" i="36" s="1"/>
  <c r="E126" i="36"/>
  <c r="E126" i="44"/>
  <c r="F126" i="44" l="1"/>
  <c r="G126" i="44" s="1"/>
  <c r="D126" i="44"/>
  <c r="D126" i="36"/>
  <c r="F126" i="36"/>
  <c r="G126" i="36" s="1"/>
  <c r="K54" i="44"/>
  <c r="L54" i="44" s="1"/>
  <c r="M53" i="36"/>
  <c r="N53" i="36" s="1"/>
  <c r="E127" i="44"/>
  <c r="E127" i="36"/>
  <c r="F127" i="44" l="1"/>
  <c r="G127" i="44" s="1"/>
  <c r="D127" i="44"/>
  <c r="D127" i="36"/>
  <c r="F127" i="36"/>
  <c r="G127" i="36" s="1"/>
  <c r="M54" i="44"/>
  <c r="N54" i="44" s="1"/>
  <c r="Q53" i="36"/>
  <c r="J54" i="36"/>
  <c r="E128" i="36"/>
  <c r="E128" i="44"/>
  <c r="F128" i="44" l="1"/>
  <c r="G128" i="44" s="1"/>
  <c r="D128" i="44"/>
  <c r="D128" i="36"/>
  <c r="F128" i="36"/>
  <c r="G128" i="36" s="1"/>
  <c r="Q54" i="44"/>
  <c r="J55" i="44"/>
  <c r="K54" i="36"/>
  <c r="L54" i="36" s="1"/>
  <c r="E129" i="44"/>
  <c r="E129" i="36"/>
  <c r="D129" i="44" l="1"/>
  <c r="F129" i="44"/>
  <c r="G129" i="44" s="1"/>
  <c r="D129" i="36"/>
  <c r="F129" i="36"/>
  <c r="G129" i="36" s="1"/>
  <c r="M54" i="36"/>
  <c r="N54" i="36" s="1"/>
  <c r="K55" i="44"/>
  <c r="L55" i="44" s="1"/>
  <c r="E130" i="36"/>
  <c r="E130" i="44"/>
  <c r="D130" i="44" l="1"/>
  <c r="F130" i="44"/>
  <c r="G130" i="44" s="1"/>
  <c r="F130" i="36"/>
  <c r="G130" i="36" s="1"/>
  <c r="D130" i="36"/>
  <c r="M55" i="44"/>
  <c r="N55" i="44" s="1"/>
  <c r="Q54" i="36"/>
  <c r="J55" i="36"/>
  <c r="E131" i="36"/>
  <c r="E131" i="44"/>
  <c r="D131" i="44" l="1"/>
  <c r="F131" i="44"/>
  <c r="G131" i="44" s="1"/>
  <c r="F131" i="36"/>
  <c r="G131" i="36" s="1"/>
  <c r="D131" i="36"/>
  <c r="Q55" i="44"/>
  <c r="J56" i="44"/>
  <c r="K56" i="44" s="1"/>
  <c r="L56" i="44" s="1"/>
  <c r="M56" i="44" s="1"/>
  <c r="K55" i="36"/>
  <c r="L55" i="36" s="1"/>
  <c r="M55" i="36" s="1"/>
  <c r="E132" i="44"/>
  <c r="E132" i="36"/>
  <c r="D132" i="44" l="1"/>
  <c r="F132" i="44"/>
  <c r="G132" i="44" s="1"/>
  <c r="D132" i="36"/>
  <c r="F132" i="36"/>
  <c r="G132" i="36" s="1"/>
  <c r="N55" i="36"/>
  <c r="N56" i="44"/>
  <c r="E133" i="36"/>
  <c r="E133" i="44"/>
  <c r="D133" i="44" l="1"/>
  <c r="F133" i="44"/>
  <c r="G133" i="44" s="1"/>
  <c r="D133" i="36"/>
  <c r="F133" i="36"/>
  <c r="G133" i="36" s="1"/>
  <c r="Q55" i="36"/>
  <c r="J56" i="36"/>
  <c r="Q56" i="44"/>
  <c r="J57" i="44"/>
  <c r="E134" i="36"/>
  <c r="E134" i="44"/>
  <c r="F134" i="44" l="1"/>
  <c r="G134" i="44" s="1"/>
  <c r="D134" i="44"/>
  <c r="F134" i="36"/>
  <c r="G134" i="36" s="1"/>
  <c r="D134" i="36"/>
  <c r="K56" i="36"/>
  <c r="L56" i="36" s="1"/>
  <c r="K57" i="44"/>
  <c r="L57" i="44" s="1"/>
  <c r="E135" i="44"/>
  <c r="E135" i="36"/>
  <c r="F135" i="44" l="1"/>
  <c r="G135" i="44" s="1"/>
  <c r="D135" i="44"/>
  <c r="F135" i="36"/>
  <c r="G135" i="36" s="1"/>
  <c r="D135" i="36"/>
  <c r="M57" i="44"/>
  <c r="N57" i="44" s="1"/>
  <c r="Q57" i="44" s="1"/>
  <c r="M56" i="36"/>
  <c r="N56" i="36" s="1"/>
  <c r="E136" i="36"/>
  <c r="E136" i="44"/>
  <c r="D136" i="44" l="1"/>
  <c r="F136" i="44"/>
  <c r="G136" i="44" s="1"/>
  <c r="F136" i="36"/>
  <c r="G136" i="36" s="1"/>
  <c r="D136" i="36"/>
  <c r="J58" i="44"/>
  <c r="K58" i="44" s="1"/>
  <c r="L58" i="44" s="1"/>
  <c r="Q56" i="36"/>
  <c r="J57" i="36"/>
  <c r="E137" i="44"/>
  <c r="E137" i="36"/>
  <c r="F137" i="44" l="1"/>
  <c r="G137" i="44" s="1"/>
  <c r="D137" i="44"/>
  <c r="D137" i="36"/>
  <c r="F137" i="36"/>
  <c r="G137" i="36" s="1"/>
  <c r="M58" i="44"/>
  <c r="N58" i="44" s="1"/>
  <c r="K57" i="36"/>
  <c r="E138" i="36"/>
  <c r="E138" i="44"/>
  <c r="D138" i="44" l="1"/>
  <c r="F138" i="44"/>
  <c r="G138" i="44" s="1"/>
  <c r="F138" i="36"/>
  <c r="G138" i="36" s="1"/>
  <c r="D138" i="36"/>
  <c r="Q58" i="44"/>
  <c r="J59" i="44"/>
  <c r="L57" i="36"/>
  <c r="M57" i="36" s="1"/>
  <c r="N57" i="36" s="1"/>
  <c r="E139" i="44"/>
  <c r="E139" i="36"/>
  <c r="F139" i="44" l="1"/>
  <c r="G139" i="44" s="1"/>
  <c r="D139" i="44"/>
  <c r="F139" i="36"/>
  <c r="G139" i="36" s="1"/>
  <c r="D139" i="36"/>
  <c r="Q57" i="36"/>
  <c r="J58" i="36"/>
  <c r="K59" i="44"/>
  <c r="L59" i="44" s="1"/>
  <c r="E140" i="36"/>
  <c r="E140" i="44"/>
  <c r="F140" i="44" l="1"/>
  <c r="G140" i="44" s="1"/>
  <c r="D140" i="44"/>
  <c r="F140" i="36"/>
  <c r="G140" i="36" s="1"/>
  <c r="D140" i="36"/>
  <c r="K58" i="36"/>
  <c r="L58" i="36" s="1"/>
  <c r="M59" i="44"/>
  <c r="N59" i="44" s="1"/>
  <c r="E141" i="36"/>
  <c r="E141" i="44"/>
  <c r="F141" i="44" l="1"/>
  <c r="G141" i="44" s="1"/>
  <c r="D141" i="44"/>
  <c r="F141" i="36"/>
  <c r="G141" i="36" s="1"/>
  <c r="D141" i="36"/>
  <c r="Q59" i="44"/>
  <c r="J60" i="44"/>
  <c r="M58" i="36"/>
  <c r="N58" i="36" s="1"/>
  <c r="E142" i="44"/>
  <c r="E142" i="36"/>
  <c r="F142" i="44" l="1"/>
  <c r="G142" i="44" s="1"/>
  <c r="D142" i="44"/>
  <c r="D142" i="36"/>
  <c r="F142" i="36"/>
  <c r="G142" i="36" s="1"/>
  <c r="Q58" i="36"/>
  <c r="J59" i="36"/>
  <c r="K60" i="44"/>
  <c r="L60" i="44" s="1"/>
  <c r="M60" i="44" s="1"/>
  <c r="E143" i="36"/>
  <c r="E143" i="44"/>
  <c r="D143" i="44" l="1"/>
  <c r="F143" i="44"/>
  <c r="G143" i="44" s="1"/>
  <c r="D143" i="36"/>
  <c r="F143" i="36"/>
  <c r="G143" i="36" s="1"/>
  <c r="K59" i="36"/>
  <c r="L59" i="36" s="1"/>
  <c r="M59" i="36" s="1"/>
  <c r="N60" i="44"/>
  <c r="E144" i="44"/>
  <c r="E144" i="36"/>
  <c r="F144" i="44" l="1"/>
  <c r="G144" i="44" s="1"/>
  <c r="D144" i="44"/>
  <c r="D144" i="36"/>
  <c r="F144" i="36"/>
  <c r="G144" i="36" s="1"/>
  <c r="N59" i="36"/>
  <c r="Q60" i="44"/>
  <c r="J61" i="44"/>
  <c r="E145" i="36"/>
  <c r="E145" i="44"/>
  <c r="D145" i="44" l="1"/>
  <c r="F145" i="44"/>
  <c r="G145" i="44" s="1"/>
  <c r="J60" i="36"/>
  <c r="K60" i="36" s="1"/>
  <c r="L60" i="36" s="1"/>
  <c r="M60" i="36" s="1"/>
  <c r="Q59" i="36"/>
  <c r="F145" i="36"/>
  <c r="G145" i="36" s="1"/>
  <c r="D145" i="36"/>
  <c r="K61" i="44"/>
  <c r="E146" i="36"/>
  <c r="E146" i="44"/>
  <c r="D146" i="44" l="1"/>
  <c r="F146" i="44"/>
  <c r="G146" i="44" s="1"/>
  <c r="D146" i="36"/>
  <c r="F146" i="36"/>
  <c r="G146" i="36" s="1"/>
  <c r="L61" i="44"/>
  <c r="M61" i="44" s="1"/>
  <c r="N61" i="44" s="1"/>
  <c r="N60" i="36"/>
  <c r="E147" i="44"/>
  <c r="E147" i="36"/>
  <c r="D147" i="44" l="1"/>
  <c r="F147" i="44"/>
  <c r="G147" i="44" s="1"/>
  <c r="D147" i="36"/>
  <c r="F147" i="36"/>
  <c r="G147" i="36" s="1"/>
  <c r="Q60" i="36"/>
  <c r="J61" i="36"/>
  <c r="Q61" i="44"/>
  <c r="J62" i="44"/>
  <c r="E148" i="36"/>
  <c r="E148" i="44"/>
  <c r="D148" i="44" l="1"/>
  <c r="F148" i="44"/>
  <c r="G148" i="44" s="1"/>
  <c r="D148" i="36"/>
  <c r="F148" i="36"/>
  <c r="G148" i="36" s="1"/>
  <c r="K61" i="36"/>
  <c r="K62" i="44"/>
  <c r="L62" i="44" s="1"/>
  <c r="E149" i="36"/>
  <c r="E149" i="44"/>
  <c r="F149" i="44" l="1"/>
  <c r="G149" i="44" s="1"/>
  <c r="D149" i="44"/>
  <c r="D149" i="36"/>
  <c r="F149" i="36"/>
  <c r="G149" i="36" s="1"/>
  <c r="L61" i="36"/>
  <c r="M61" i="36" s="1"/>
  <c r="N61" i="36" s="1"/>
  <c r="M62" i="44"/>
  <c r="N62" i="44" s="1"/>
  <c r="E150" i="36"/>
  <c r="E150" i="44"/>
  <c r="D150" i="44" l="1"/>
  <c r="F150" i="44"/>
  <c r="G150" i="44" s="1"/>
  <c r="D150" i="36"/>
  <c r="F150" i="36"/>
  <c r="G150" i="36" s="1"/>
  <c r="J63" i="44"/>
  <c r="K63" i="44" s="1"/>
  <c r="L63" i="44" s="1"/>
  <c r="Q62" i="44"/>
  <c r="Q61" i="36"/>
  <c r="J62" i="36"/>
  <c r="E151" i="44"/>
  <c r="E151" i="36"/>
  <c r="F151" i="44" l="1"/>
  <c r="G151" i="44" s="1"/>
  <c r="D151" i="44"/>
  <c r="D151" i="36"/>
  <c r="F151" i="36"/>
  <c r="G151" i="36" s="1"/>
  <c r="M63" i="44"/>
  <c r="N63" i="44" s="1"/>
  <c r="K62" i="36"/>
  <c r="L62" i="36" s="1"/>
  <c r="E152" i="44"/>
  <c r="E152" i="36"/>
  <c r="F152" i="44" l="1"/>
  <c r="G152" i="44" s="1"/>
  <c r="D152" i="44"/>
  <c r="D152" i="36"/>
  <c r="F152" i="36"/>
  <c r="G152" i="36" s="1"/>
  <c r="Q63" i="44"/>
  <c r="J64" i="44"/>
  <c r="M62" i="36"/>
  <c r="N62" i="36" s="1"/>
  <c r="E153" i="36"/>
  <c r="E153" i="44"/>
  <c r="D153" i="44" l="1"/>
  <c r="F153" i="44"/>
  <c r="G153" i="44" s="1"/>
  <c r="F153" i="36"/>
  <c r="G153" i="36" s="1"/>
  <c r="D153" i="36"/>
  <c r="Q62" i="36"/>
  <c r="J63" i="36"/>
  <c r="K64" i="44"/>
  <c r="L64" i="44" s="1"/>
  <c r="E154" i="44"/>
  <c r="E154" i="36"/>
  <c r="F154" i="44" l="1"/>
  <c r="G154" i="44" s="1"/>
  <c r="D154" i="44"/>
  <c r="F154" i="36"/>
  <c r="G154" i="36" s="1"/>
  <c r="D154" i="36"/>
  <c r="M64" i="44"/>
  <c r="N64" i="44" s="1"/>
  <c r="K63" i="36"/>
  <c r="L63" i="36" s="1"/>
  <c r="E155" i="36"/>
  <c r="E155" i="44"/>
  <c r="D155" i="44" l="1"/>
  <c r="F155" i="44"/>
  <c r="G155" i="44" s="1"/>
  <c r="D155" i="36"/>
  <c r="F155" i="36"/>
  <c r="G155" i="36" s="1"/>
  <c r="Q64" i="44"/>
  <c r="J65" i="44"/>
  <c r="M63" i="36"/>
  <c r="N63" i="36" s="1"/>
  <c r="E156" i="36"/>
  <c r="E156" i="44"/>
  <c r="F156" i="44" l="1"/>
  <c r="G156" i="44" s="1"/>
  <c r="D156" i="44"/>
  <c r="F156" i="36"/>
  <c r="G156" i="36" s="1"/>
  <c r="D156" i="36"/>
  <c r="Q63" i="36"/>
  <c r="J64" i="36"/>
  <c r="K65" i="44"/>
  <c r="L65" i="44" s="1"/>
  <c r="E157" i="44"/>
  <c r="E157" i="36"/>
  <c r="D157" i="44" l="1"/>
  <c r="F157" i="44"/>
  <c r="G157" i="44" s="1"/>
  <c r="D157" i="36"/>
  <c r="F157" i="36"/>
  <c r="G157" i="36" s="1"/>
  <c r="M65" i="44"/>
  <c r="N65" i="44" s="1"/>
  <c r="K64" i="36"/>
  <c r="E158" i="44"/>
  <c r="E158" i="36"/>
  <c r="D158" i="44" l="1"/>
  <c r="F158" i="44"/>
  <c r="G158" i="44" s="1"/>
  <c r="F158" i="36"/>
  <c r="G158" i="36" s="1"/>
  <c r="D158" i="36"/>
  <c r="Q65" i="44"/>
  <c r="J66" i="44"/>
  <c r="L64" i="36"/>
  <c r="E159" i="36"/>
  <c r="E159" i="44"/>
  <c r="F159" i="44" l="1"/>
  <c r="G159" i="44" s="1"/>
  <c r="D159" i="44"/>
  <c r="D159" i="36"/>
  <c r="F159" i="36"/>
  <c r="G159" i="36" s="1"/>
  <c r="M64" i="36"/>
  <c r="N64" i="36" s="1"/>
  <c r="K66" i="44"/>
  <c r="L66" i="44" s="1"/>
  <c r="M66" i="44" s="1"/>
  <c r="E160" i="44"/>
  <c r="E160" i="36"/>
  <c r="D160" i="44" l="1"/>
  <c r="F160" i="44"/>
  <c r="G160" i="44" s="1"/>
  <c r="D160" i="36"/>
  <c r="F160" i="36"/>
  <c r="G160" i="36" s="1"/>
  <c r="Q64" i="36"/>
  <c r="J65" i="36"/>
  <c r="N66" i="44"/>
  <c r="E161" i="36"/>
  <c r="E161" i="44"/>
  <c r="F161" i="44" l="1"/>
  <c r="G161" i="44" s="1"/>
  <c r="D161" i="44"/>
  <c r="D161" i="36"/>
  <c r="F161" i="36"/>
  <c r="G161" i="36" s="1"/>
  <c r="K65" i="36"/>
  <c r="L65" i="36" s="1"/>
  <c r="M65" i="36" s="1"/>
  <c r="N65" i="36" s="1"/>
  <c r="Q66" i="44"/>
  <c r="J67" i="44"/>
  <c r="E162" i="44"/>
  <c r="E162" i="36"/>
  <c r="F162" i="44" l="1"/>
  <c r="G162" i="44" s="1"/>
  <c r="D162" i="44"/>
  <c r="F162" i="36"/>
  <c r="G162" i="36" s="1"/>
  <c r="D162" i="36"/>
  <c r="Q65" i="36"/>
  <c r="J66" i="36"/>
  <c r="K67" i="44"/>
  <c r="L67" i="44" s="1"/>
  <c r="E163" i="36"/>
  <c r="E163" i="44"/>
  <c r="F163" i="44" l="1"/>
  <c r="G163" i="44" s="1"/>
  <c r="D163" i="44"/>
  <c r="D163" i="36"/>
  <c r="F163" i="36"/>
  <c r="G163" i="36" s="1"/>
  <c r="K66" i="36"/>
  <c r="L66" i="36" s="1"/>
  <c r="M67" i="44"/>
  <c r="N67" i="44" s="1"/>
  <c r="E164" i="36"/>
  <c r="E164" i="44"/>
  <c r="D164" i="44" l="1"/>
  <c r="F164" i="44"/>
  <c r="G164" i="44" s="1"/>
  <c r="D164" i="36"/>
  <c r="F164" i="36"/>
  <c r="G164" i="36" s="1"/>
  <c r="M66" i="36"/>
  <c r="N66" i="36" s="1"/>
  <c r="J67" i="36" s="1"/>
  <c r="Q67" i="44"/>
  <c r="J68" i="44"/>
  <c r="E165" i="36"/>
  <c r="E165" i="44"/>
  <c r="F165" i="44" l="1"/>
  <c r="G165" i="44" s="1"/>
  <c r="D165" i="44"/>
  <c r="Q66" i="36"/>
  <c r="F165" i="36"/>
  <c r="G165" i="36" s="1"/>
  <c r="D165" i="36"/>
  <c r="K68" i="44"/>
  <c r="L68" i="44" s="1"/>
  <c r="M68" i="44" s="1"/>
  <c r="N68" i="44" s="1"/>
  <c r="K67" i="36"/>
  <c r="L67" i="36" s="1"/>
  <c r="E166" i="36"/>
  <c r="E166" i="44"/>
  <c r="D166" i="44" l="1"/>
  <c r="F166" i="44"/>
  <c r="G166" i="44" s="1"/>
  <c r="D166" i="36"/>
  <c r="F166" i="36"/>
  <c r="G166" i="36" s="1"/>
  <c r="M67" i="36"/>
  <c r="N67" i="36" s="1"/>
  <c r="Q68" i="44"/>
  <c r="J69" i="44"/>
  <c r="E167" i="44"/>
  <c r="E167" i="36"/>
  <c r="D167" i="44" l="1"/>
  <c r="F167" i="44"/>
  <c r="G167" i="44" s="1"/>
  <c r="D167" i="36"/>
  <c r="F167" i="36"/>
  <c r="G167" i="36" s="1"/>
  <c r="Q67" i="36"/>
  <c r="J68" i="36"/>
  <c r="K68" i="36" s="1"/>
  <c r="L68" i="36" s="1"/>
  <c r="K69" i="44"/>
  <c r="L69" i="44" s="1"/>
  <c r="E168" i="36"/>
  <c r="E168" i="44"/>
  <c r="D168" i="44" l="1"/>
  <c r="F168" i="44"/>
  <c r="G168" i="44" s="1"/>
  <c r="D168" i="36"/>
  <c r="F168" i="36"/>
  <c r="G168" i="36" s="1"/>
  <c r="M69" i="44"/>
  <c r="N69" i="44" s="1"/>
  <c r="M68" i="36"/>
  <c r="N68" i="36" s="1"/>
  <c r="E169" i="44"/>
  <c r="E169" i="36"/>
  <c r="D169" i="44" l="1"/>
  <c r="F169" i="44"/>
  <c r="G169" i="44" s="1"/>
  <c r="F169" i="36"/>
  <c r="G169" i="36" s="1"/>
  <c r="D169" i="36"/>
  <c r="Q69" i="44"/>
  <c r="J70" i="44"/>
  <c r="Q68" i="36"/>
  <c r="J69" i="36"/>
  <c r="E170" i="44"/>
  <c r="E170" i="36"/>
  <c r="F170" i="44" l="1"/>
  <c r="G170" i="44" s="1"/>
  <c r="D170" i="44"/>
  <c r="D170" i="36"/>
  <c r="F170" i="36"/>
  <c r="G170" i="36" s="1"/>
  <c r="K70" i="44"/>
  <c r="L70" i="44" s="1"/>
  <c r="K69" i="36"/>
  <c r="L69" i="36" s="1"/>
  <c r="M69" i="36" s="1"/>
  <c r="N69" i="36" s="1"/>
  <c r="E171" i="44"/>
  <c r="E171" i="36"/>
  <c r="D171" i="44" l="1"/>
  <c r="F171" i="44"/>
  <c r="G171" i="44" s="1"/>
  <c r="D171" i="36"/>
  <c r="F171" i="36"/>
  <c r="G171" i="36" s="1"/>
  <c r="M70" i="44"/>
  <c r="N70" i="44" s="1"/>
  <c r="Q70" i="44" s="1"/>
  <c r="Q69" i="36"/>
  <c r="J70" i="36"/>
  <c r="E172" i="44"/>
  <c r="E172" i="36"/>
  <c r="D172" i="44" l="1"/>
  <c r="F172" i="44"/>
  <c r="G172" i="44" s="1"/>
  <c r="D172" i="36"/>
  <c r="F172" i="36"/>
  <c r="G172" i="36" s="1"/>
  <c r="J71" i="44"/>
  <c r="K71" i="44" s="1"/>
  <c r="L71" i="44" s="1"/>
  <c r="K70" i="36"/>
  <c r="E173" i="36"/>
  <c r="E173" i="44"/>
  <c r="F173" i="44" l="1"/>
  <c r="G173" i="44" s="1"/>
  <c r="D173" i="44"/>
  <c r="D173" i="36"/>
  <c r="F173" i="36"/>
  <c r="G173" i="36" s="1"/>
  <c r="M71" i="44"/>
  <c r="N71" i="44" s="1"/>
  <c r="L70" i="36"/>
  <c r="M70" i="36" s="1"/>
  <c r="E174" i="44"/>
  <c r="E174" i="36"/>
  <c r="D174" i="44" l="1"/>
  <c r="F174" i="44"/>
  <c r="G174" i="44" s="1"/>
  <c r="F174" i="36"/>
  <c r="G174" i="36" s="1"/>
  <c r="D174" i="36"/>
  <c r="Q71" i="44"/>
  <c r="J72" i="44"/>
  <c r="N70" i="36"/>
  <c r="E175" i="44"/>
  <c r="E175" i="36"/>
  <c r="F175" i="44" l="1"/>
  <c r="G175" i="44" s="1"/>
  <c r="D175" i="44"/>
  <c r="D175" i="36"/>
  <c r="F175" i="36"/>
  <c r="G175" i="36" s="1"/>
  <c r="K72" i="44"/>
  <c r="L72" i="44" s="1"/>
  <c r="M72" i="44" s="1"/>
  <c r="Q70" i="36"/>
  <c r="J71" i="36"/>
  <c r="E176" i="44"/>
  <c r="E176" i="36"/>
  <c r="D176" i="44" l="1"/>
  <c r="F176" i="44"/>
  <c r="G176" i="44" s="1"/>
  <c r="F176" i="36"/>
  <c r="G176" i="36" s="1"/>
  <c r="D176" i="36"/>
  <c r="N72" i="44"/>
  <c r="K71" i="36"/>
  <c r="L71" i="36" s="1"/>
  <c r="M71" i="36" s="1"/>
  <c r="E177" i="44"/>
  <c r="E177" i="36"/>
  <c r="F177" i="44" l="1"/>
  <c r="G177" i="44" s="1"/>
  <c r="D177" i="44"/>
  <c r="F177" i="36"/>
  <c r="G177" i="36" s="1"/>
  <c r="D177" i="36"/>
  <c r="Q72" i="44"/>
  <c r="J73" i="44"/>
  <c r="N71" i="36"/>
  <c r="E178" i="44"/>
  <c r="E178" i="36"/>
  <c r="D178" i="44" l="1"/>
  <c r="F178" i="44"/>
  <c r="G178" i="44" s="1"/>
  <c r="D178" i="36"/>
  <c r="F178" i="36"/>
  <c r="G178" i="36" s="1"/>
  <c r="K73" i="44"/>
  <c r="Q71" i="36"/>
  <c r="J72" i="36"/>
  <c r="E179" i="44"/>
  <c r="E179" i="36"/>
  <c r="F179" i="44" l="1"/>
  <c r="G179" i="44" s="1"/>
  <c r="D179" i="44"/>
  <c r="F179" i="36"/>
  <c r="G179" i="36" s="1"/>
  <c r="D179" i="36"/>
  <c r="L73" i="44"/>
  <c r="M73" i="44" s="1"/>
  <c r="K72" i="36"/>
  <c r="L72" i="36" s="1"/>
  <c r="E180" i="36"/>
  <c r="E180" i="44"/>
  <c r="F180" i="44" l="1"/>
  <c r="G180" i="44" s="1"/>
  <c r="D180" i="44"/>
  <c r="D180" i="36"/>
  <c r="F180" i="36"/>
  <c r="G180" i="36" s="1"/>
  <c r="M72" i="36"/>
  <c r="N72" i="36" s="1"/>
  <c r="N73" i="44"/>
  <c r="E181" i="36"/>
  <c r="E181" i="44"/>
  <c r="D181" i="44" l="1"/>
  <c r="F181" i="44"/>
  <c r="G181" i="44" s="1"/>
  <c r="D181" i="36"/>
  <c r="F181" i="36"/>
  <c r="G181" i="36" s="1"/>
  <c r="Q73" i="44"/>
  <c r="J74" i="44"/>
  <c r="Q72" i="36"/>
  <c r="J73" i="36"/>
  <c r="E182" i="36"/>
  <c r="E182" i="44"/>
  <c r="F182" i="44" l="1"/>
  <c r="G182" i="44" s="1"/>
  <c r="D182" i="44"/>
  <c r="D182" i="36"/>
  <c r="F182" i="36"/>
  <c r="G182" i="36" s="1"/>
  <c r="K74" i="44"/>
  <c r="L74" i="44" s="1"/>
  <c r="K73" i="36"/>
  <c r="L73" i="36" s="1"/>
  <c r="M73" i="36" s="1"/>
  <c r="N73" i="36" s="1"/>
  <c r="E183" i="44"/>
  <c r="E183" i="36"/>
  <c r="F183" i="44" l="1"/>
  <c r="G183" i="44" s="1"/>
  <c r="D183" i="44"/>
  <c r="D183" i="36"/>
  <c r="F183" i="36"/>
  <c r="G183" i="36" s="1"/>
  <c r="Q73" i="36"/>
  <c r="J74" i="36"/>
  <c r="M74" i="44"/>
  <c r="N74" i="44" s="1"/>
  <c r="E184" i="36"/>
  <c r="E184" i="44"/>
  <c r="F184" i="44" l="1"/>
  <c r="G184" i="44" s="1"/>
  <c r="D184" i="44"/>
  <c r="F184" i="36"/>
  <c r="G184" i="36" s="1"/>
  <c r="D184" i="36"/>
  <c r="Q74" i="44"/>
  <c r="J75" i="44"/>
  <c r="K74" i="36"/>
  <c r="L74" i="36" s="1"/>
  <c r="M74" i="36" s="1"/>
  <c r="E185" i="44"/>
  <c r="E185" i="36"/>
  <c r="F185" i="44" l="1"/>
  <c r="G185" i="44" s="1"/>
  <c r="D185" i="44"/>
  <c r="D185" i="36"/>
  <c r="F185" i="36"/>
  <c r="G185" i="36" s="1"/>
  <c r="K75" i="44"/>
  <c r="L75" i="44" s="1"/>
  <c r="M75" i="44" s="1"/>
  <c r="N74" i="36"/>
  <c r="E186" i="44"/>
  <c r="E186" i="36"/>
  <c r="D186" i="44" l="1"/>
  <c r="F186" i="44"/>
  <c r="G186" i="44" s="1"/>
  <c r="D186" i="36"/>
  <c r="F186" i="36"/>
  <c r="G186" i="36" s="1"/>
  <c r="Q74" i="36"/>
  <c r="J75" i="36"/>
  <c r="N75" i="44"/>
  <c r="E187" i="36"/>
  <c r="E187" i="44"/>
  <c r="F187" i="44" l="1"/>
  <c r="G187" i="44" s="1"/>
  <c r="D187" i="44"/>
  <c r="D187" i="36"/>
  <c r="F187" i="36"/>
  <c r="G187" i="36" s="1"/>
  <c r="K75" i="36"/>
  <c r="L75" i="36" s="1"/>
  <c r="M75" i="36" s="1"/>
  <c r="N75" i="36" s="1"/>
  <c r="Q75" i="44"/>
  <c r="J76" i="44"/>
  <c r="E188" i="36"/>
  <c r="E188" i="44"/>
  <c r="D188" i="44" l="1"/>
  <c r="F188" i="44"/>
  <c r="G188" i="44" s="1"/>
  <c r="F188" i="36"/>
  <c r="G188" i="36" s="1"/>
  <c r="D188" i="36"/>
  <c r="Q75" i="36"/>
  <c r="J76" i="36"/>
  <c r="K76" i="44"/>
  <c r="L76" i="44" s="1"/>
  <c r="M76" i="44" s="1"/>
  <c r="E189" i="36"/>
  <c r="E189" i="44"/>
  <c r="D189" i="44" l="1"/>
  <c r="F189" i="44"/>
  <c r="G189" i="44" s="1"/>
  <c r="D189" i="36"/>
  <c r="F189" i="36"/>
  <c r="G189" i="36" s="1"/>
  <c r="N76" i="44"/>
  <c r="K76" i="36"/>
  <c r="L76" i="36" s="1"/>
  <c r="E190" i="44"/>
  <c r="E190" i="36"/>
  <c r="D190" i="44" l="1"/>
  <c r="F190" i="44"/>
  <c r="G190" i="44" s="1"/>
  <c r="F190" i="36"/>
  <c r="G190" i="36" s="1"/>
  <c r="D190" i="36"/>
  <c r="M76" i="36"/>
  <c r="N76" i="36" s="1"/>
  <c r="Q76" i="44"/>
  <c r="J77" i="44"/>
  <c r="E191" i="36"/>
  <c r="E191" i="44"/>
  <c r="D191" i="44" l="1"/>
  <c r="F191" i="44"/>
  <c r="G191" i="44" s="1"/>
  <c r="D191" i="36"/>
  <c r="F191" i="36"/>
  <c r="G191" i="36" s="1"/>
  <c r="Q76" i="36"/>
  <c r="J77" i="36"/>
  <c r="K77" i="44"/>
  <c r="L77" i="44" s="1"/>
  <c r="M77" i="44" s="1"/>
  <c r="E192" i="36"/>
  <c r="E192" i="44"/>
  <c r="F192" i="44" l="1"/>
  <c r="G192" i="44" s="1"/>
  <c r="D192" i="44"/>
  <c r="F192" i="36"/>
  <c r="G192" i="36" s="1"/>
  <c r="D192" i="36"/>
  <c r="N77" i="44"/>
  <c r="K77" i="36"/>
  <c r="L77" i="36" s="1"/>
  <c r="E193" i="44"/>
  <c r="E193" i="36"/>
  <c r="D193" i="44" l="1"/>
  <c r="F193" i="44"/>
  <c r="G193" i="44" s="1"/>
  <c r="D193" i="36"/>
  <c r="F193" i="36"/>
  <c r="G193" i="36" s="1"/>
  <c r="M77" i="36"/>
  <c r="N77" i="36" s="1"/>
  <c r="Q77" i="44"/>
  <c r="J78" i="44"/>
  <c r="E194" i="36"/>
  <c r="E194" i="44"/>
  <c r="F194" i="44" l="1"/>
  <c r="G194" i="44" s="1"/>
  <c r="D194" i="44"/>
  <c r="D194" i="36"/>
  <c r="F194" i="36"/>
  <c r="G194" i="36" s="1"/>
  <c r="Q77" i="36"/>
  <c r="J78" i="36"/>
  <c r="K78" i="44"/>
  <c r="L78" i="44" s="1"/>
  <c r="M78" i="44" s="1"/>
  <c r="E195" i="36"/>
  <c r="E195" i="44"/>
  <c r="F195" i="44" l="1"/>
  <c r="G195" i="44" s="1"/>
  <c r="D195" i="44"/>
  <c r="D195" i="36"/>
  <c r="F195" i="36"/>
  <c r="G195" i="36" s="1"/>
  <c r="K78" i="36"/>
  <c r="L78" i="36" s="1"/>
  <c r="M78" i="36" s="1"/>
  <c r="N78" i="36" s="1"/>
  <c r="N78" i="44"/>
  <c r="E196" i="36"/>
  <c r="E196" i="44"/>
  <c r="F196" i="44" l="1"/>
  <c r="G196" i="44" s="1"/>
  <c r="D196" i="44"/>
  <c r="F196" i="36"/>
  <c r="G196" i="36" s="1"/>
  <c r="D196" i="36"/>
  <c r="Q78" i="36"/>
  <c r="J79" i="36"/>
  <c r="Q78" i="44"/>
  <c r="J79" i="44"/>
  <c r="E197" i="44"/>
  <c r="E197" i="36"/>
  <c r="D197" i="44" l="1"/>
  <c r="F197" i="44"/>
  <c r="G197" i="44" s="1"/>
  <c r="F197" i="36"/>
  <c r="G197" i="36" s="1"/>
  <c r="D197" i="36"/>
  <c r="K79" i="36"/>
  <c r="L79" i="36" s="1"/>
  <c r="M79" i="36" s="1"/>
  <c r="K79" i="44"/>
  <c r="L79" i="44" s="1"/>
  <c r="E198" i="36"/>
  <c r="E198" i="44"/>
  <c r="D198" i="44" l="1"/>
  <c r="F198" i="44"/>
  <c r="G198" i="44" s="1"/>
  <c r="D198" i="36"/>
  <c r="F198" i="36"/>
  <c r="G198" i="36" s="1"/>
  <c r="N79" i="36"/>
  <c r="M79" i="44"/>
  <c r="N79" i="44" s="1"/>
  <c r="E199" i="36"/>
  <c r="E199" i="44"/>
  <c r="F199" i="44" l="1"/>
  <c r="G199" i="44" s="1"/>
  <c r="D199" i="44"/>
  <c r="D199" i="36"/>
  <c r="F199" i="36"/>
  <c r="G199" i="36" s="1"/>
  <c r="Q79" i="44"/>
  <c r="J80" i="44"/>
  <c r="Q79" i="36"/>
  <c r="J80" i="36"/>
  <c r="E200" i="36"/>
  <c r="E200" i="44"/>
  <c r="D200" i="44" l="1"/>
  <c r="F200" i="44"/>
  <c r="G200" i="44" s="1"/>
  <c r="D200" i="36"/>
  <c r="F200" i="36"/>
  <c r="G200" i="36" s="1"/>
  <c r="K80" i="36"/>
  <c r="K80" i="44"/>
  <c r="L80" i="44" s="1"/>
  <c r="M80" i="44" s="1"/>
  <c r="E201" i="44"/>
  <c r="E201" i="36"/>
  <c r="F201" i="44" l="1"/>
  <c r="G201" i="44" s="1"/>
  <c r="D201" i="44"/>
  <c r="D201" i="36"/>
  <c r="F201" i="36"/>
  <c r="G201" i="36" s="1"/>
  <c r="N80" i="44"/>
  <c r="L80" i="36"/>
  <c r="E202" i="36"/>
  <c r="E202" i="44"/>
  <c r="D202" i="44" l="1"/>
  <c r="F202" i="44"/>
  <c r="G202" i="44" s="1"/>
  <c r="D202" i="36"/>
  <c r="F202" i="36"/>
  <c r="G202" i="36" s="1"/>
  <c r="M80" i="36"/>
  <c r="N80" i="36" s="1"/>
  <c r="Q80" i="44"/>
  <c r="J81" i="44"/>
  <c r="E203" i="36"/>
  <c r="E203" i="44"/>
  <c r="F203" i="44" l="1"/>
  <c r="G203" i="44" s="1"/>
  <c r="D203" i="44"/>
  <c r="F203" i="36"/>
  <c r="G203" i="36" s="1"/>
  <c r="D203" i="36"/>
  <c r="Q80" i="36"/>
  <c r="J81" i="36"/>
  <c r="K81" i="44"/>
  <c r="E204" i="36"/>
  <c r="E204" i="44"/>
  <c r="F204" i="44" l="1"/>
  <c r="G204" i="44" s="1"/>
  <c r="D204" i="44"/>
  <c r="D204" i="36"/>
  <c r="F204" i="36"/>
  <c r="G204" i="36" s="1"/>
  <c r="L81" i="44"/>
  <c r="M81" i="44" s="1"/>
  <c r="N81" i="44" s="1"/>
  <c r="K81" i="36"/>
  <c r="E205" i="44"/>
  <c r="E205" i="36"/>
  <c r="D205" i="44" l="1"/>
  <c r="F205" i="44"/>
  <c r="G205" i="44" s="1"/>
  <c r="F205" i="36"/>
  <c r="G205" i="36" s="1"/>
  <c r="D205" i="36"/>
  <c r="Q81" i="44"/>
  <c r="J82" i="44"/>
  <c r="L81" i="36"/>
  <c r="M81" i="36" s="1"/>
  <c r="E206" i="36"/>
  <c r="E206" i="44"/>
  <c r="F206" i="44" l="1"/>
  <c r="G206" i="44" s="1"/>
  <c r="D206" i="44"/>
  <c r="D206" i="36"/>
  <c r="F206" i="36"/>
  <c r="G206" i="36" s="1"/>
  <c r="N81" i="36"/>
  <c r="K82" i="44"/>
  <c r="E207" i="44"/>
  <c r="E207" i="36"/>
  <c r="F207" i="44" l="1"/>
  <c r="G207" i="44" s="1"/>
  <c r="D207" i="44"/>
  <c r="D207" i="36"/>
  <c r="F207" i="36"/>
  <c r="G207" i="36" s="1"/>
  <c r="Q81" i="36"/>
  <c r="J82" i="36"/>
  <c r="L82" i="44"/>
  <c r="M82" i="44" s="1"/>
  <c r="E208" i="44"/>
  <c r="E208" i="36"/>
  <c r="D208" i="44" l="1"/>
  <c r="F208" i="44"/>
  <c r="G208" i="44" s="1"/>
  <c r="F208" i="36"/>
  <c r="G208" i="36" s="1"/>
  <c r="D208" i="36"/>
  <c r="K82" i="36"/>
  <c r="N82" i="44"/>
  <c r="E209" i="44"/>
  <c r="E209" i="36"/>
  <c r="D209" i="44" l="1"/>
  <c r="F209" i="44"/>
  <c r="G209" i="44" s="1"/>
  <c r="D209" i="36"/>
  <c r="F209" i="36"/>
  <c r="G209" i="36" s="1"/>
  <c r="L82" i="36"/>
  <c r="M82" i="36" s="1"/>
  <c r="Q82" i="44"/>
  <c r="J83" i="44"/>
  <c r="E210" i="44"/>
  <c r="E210" i="36"/>
  <c r="D210" i="44" l="1"/>
  <c r="F210" i="44"/>
  <c r="G210" i="44" s="1"/>
  <c r="D210" i="36"/>
  <c r="F210" i="36"/>
  <c r="G210" i="36" s="1"/>
  <c r="K83" i="44"/>
  <c r="L83" i="44" s="1"/>
  <c r="M83" i="44" s="1"/>
  <c r="N82" i="36"/>
  <c r="E211" i="44"/>
  <c r="E211" i="36"/>
  <c r="F211" i="44" l="1"/>
  <c r="G211" i="44" s="1"/>
  <c r="D211" i="44"/>
  <c r="D211" i="36"/>
  <c r="F211" i="36"/>
  <c r="G211" i="36" s="1"/>
  <c r="N83" i="44"/>
  <c r="Q82" i="36"/>
  <c r="J83" i="36"/>
  <c r="E212" i="44"/>
  <c r="E212" i="36"/>
  <c r="F212" i="44" l="1"/>
  <c r="G212" i="44" s="1"/>
  <c r="D212" i="44"/>
  <c r="F212" i="36"/>
  <c r="G212" i="36" s="1"/>
  <c r="D212" i="36"/>
  <c r="K83" i="36"/>
  <c r="L83" i="36" s="1"/>
  <c r="Q83" i="44"/>
  <c r="J84" i="44"/>
  <c r="E213" i="36"/>
  <c r="E213" i="44"/>
  <c r="D213" i="44" l="1"/>
  <c r="F213" i="44"/>
  <c r="G213" i="44" s="1"/>
  <c r="D213" i="36"/>
  <c r="F213" i="36"/>
  <c r="G213" i="36" s="1"/>
  <c r="M83" i="36"/>
  <c r="N83" i="36" s="1"/>
  <c r="K84" i="44"/>
  <c r="L84" i="44" s="1"/>
  <c r="M84" i="44" s="1"/>
  <c r="N84" i="44" s="1"/>
  <c r="E214" i="36"/>
  <c r="E214" i="44"/>
  <c r="F214" i="44" l="1"/>
  <c r="G214" i="44" s="1"/>
  <c r="D214" i="44"/>
  <c r="D214" i="36"/>
  <c r="F214" i="36"/>
  <c r="G214" i="36" s="1"/>
  <c r="Q83" i="36"/>
  <c r="J84" i="36"/>
  <c r="K84" i="36" s="1"/>
  <c r="Q84" i="44"/>
  <c r="J85" i="44"/>
  <c r="E215" i="36"/>
  <c r="E215" i="44"/>
  <c r="D215" i="44" l="1"/>
  <c r="F215" i="44"/>
  <c r="G215" i="44" s="1"/>
  <c r="F215" i="36"/>
  <c r="G215" i="36" s="1"/>
  <c r="D215" i="36"/>
  <c r="L84" i="36"/>
  <c r="M84" i="36" s="1"/>
  <c r="N84" i="36" s="1"/>
  <c r="K85" i="44"/>
  <c r="L85" i="44" s="1"/>
  <c r="M85" i="44" s="1"/>
  <c r="N85" i="44" s="1"/>
  <c r="E216" i="36"/>
  <c r="E216" i="44"/>
  <c r="D216" i="44" l="1"/>
  <c r="F216" i="44"/>
  <c r="G216" i="44" s="1"/>
  <c r="D216" i="36"/>
  <c r="F216" i="36"/>
  <c r="G216" i="36" s="1"/>
  <c r="Q85" i="44"/>
  <c r="J86" i="44"/>
  <c r="Q84" i="36"/>
  <c r="J85" i="36"/>
  <c r="E217" i="44"/>
  <c r="E217" i="36"/>
  <c r="F217" i="44" l="1"/>
  <c r="G217" i="44" s="1"/>
  <c r="D217" i="44"/>
  <c r="D217" i="36"/>
  <c r="F217" i="36"/>
  <c r="G217" i="36" s="1"/>
  <c r="K85" i="36"/>
  <c r="L85" i="36" s="1"/>
  <c r="K86" i="44"/>
  <c r="L86" i="44" s="1"/>
  <c r="M86" i="44" s="1"/>
  <c r="E218" i="44"/>
  <c r="E218" i="36"/>
  <c r="D218" i="44" l="1"/>
  <c r="F218" i="44"/>
  <c r="G218" i="44" s="1"/>
  <c r="F218" i="36"/>
  <c r="G218" i="36" s="1"/>
  <c r="D218" i="36"/>
  <c r="M85" i="36"/>
  <c r="N85" i="36" s="1"/>
  <c r="N86" i="44"/>
  <c r="E219" i="36"/>
  <c r="E219" i="44"/>
  <c r="D219" i="44" l="1"/>
  <c r="F219" i="44"/>
  <c r="G219" i="44" s="1"/>
  <c r="F219" i="36"/>
  <c r="G219" i="36" s="1"/>
  <c r="D219" i="36"/>
  <c r="Q85" i="36"/>
  <c r="J86" i="36"/>
  <c r="Q86" i="44"/>
  <c r="J87" i="44"/>
  <c r="E220" i="44"/>
  <c r="E220" i="36"/>
  <c r="D220" i="44" l="1"/>
  <c r="F220" i="44"/>
  <c r="G220" i="44" s="1"/>
  <c r="F220" i="36"/>
  <c r="G220" i="36" s="1"/>
  <c r="D220" i="36"/>
  <c r="K86" i="36"/>
  <c r="L86" i="36" s="1"/>
  <c r="K87" i="44"/>
  <c r="L87" i="44" s="1"/>
  <c r="E221" i="36"/>
  <c r="E221" i="44"/>
  <c r="F221" i="44" l="1"/>
  <c r="G221" i="44" s="1"/>
  <c r="D221" i="44"/>
  <c r="D221" i="36"/>
  <c r="F221" i="36"/>
  <c r="G221" i="36" s="1"/>
  <c r="M86" i="36"/>
  <c r="N86" i="36" s="1"/>
  <c r="M87" i="44"/>
  <c r="N87" i="44" s="1"/>
  <c r="E222" i="36"/>
  <c r="E222" i="44"/>
  <c r="F222" i="44" l="1"/>
  <c r="G222" i="44" s="1"/>
  <c r="D222" i="44"/>
  <c r="D222" i="36"/>
  <c r="F222" i="36"/>
  <c r="G222" i="36" s="1"/>
  <c r="Q87" i="44"/>
  <c r="J88" i="44"/>
  <c r="Q86" i="36"/>
  <c r="J87" i="36"/>
  <c r="E223" i="44"/>
  <c r="E223" i="36"/>
  <c r="D223" i="44" l="1"/>
  <c r="F223" i="44"/>
  <c r="G223" i="44" s="1"/>
  <c r="F223" i="36"/>
  <c r="G223" i="36" s="1"/>
  <c r="D223" i="36"/>
  <c r="K88" i="44"/>
  <c r="L88" i="44" s="1"/>
  <c r="K87" i="36"/>
  <c r="L87" i="36" s="1"/>
  <c r="E224" i="44"/>
  <c r="E224" i="36"/>
  <c r="F224" i="44" l="1"/>
  <c r="G224" i="44" s="1"/>
  <c r="D224" i="44"/>
  <c r="D224" i="36"/>
  <c r="F224" i="36"/>
  <c r="G224" i="36" s="1"/>
  <c r="M87" i="36"/>
  <c r="N87" i="36" s="1"/>
  <c r="J88" i="36" s="1"/>
  <c r="M88" i="44"/>
  <c r="N88" i="44" s="1"/>
  <c r="E225" i="36"/>
  <c r="E225" i="44"/>
  <c r="D225" i="44" l="1"/>
  <c r="F225" i="44"/>
  <c r="G225" i="44" s="1"/>
  <c r="Q87" i="36"/>
  <c r="D225" i="36"/>
  <c r="F225" i="36"/>
  <c r="G225" i="36" s="1"/>
  <c r="Q88" i="44"/>
  <c r="J89" i="44"/>
  <c r="K88" i="36"/>
  <c r="E226" i="36"/>
  <c r="E226" i="44"/>
  <c r="D226" i="44" l="1"/>
  <c r="F226" i="44"/>
  <c r="G226" i="44" s="1"/>
  <c r="F226" i="36"/>
  <c r="G226" i="36" s="1"/>
  <c r="D226" i="36"/>
  <c r="K89" i="44"/>
  <c r="L89" i="44" s="1"/>
  <c r="M89" i="44" s="1"/>
  <c r="L88" i="36"/>
  <c r="M88" i="36" s="1"/>
  <c r="E227" i="44"/>
  <c r="E227" i="36"/>
  <c r="F227" i="44" l="1"/>
  <c r="G227" i="44" s="1"/>
  <c r="D227" i="44"/>
  <c r="D227" i="36"/>
  <c r="F227" i="36"/>
  <c r="G227" i="36" s="1"/>
  <c r="N88" i="36"/>
  <c r="N89" i="44"/>
  <c r="E228" i="44"/>
  <c r="E228" i="36"/>
  <c r="D228" i="44" l="1"/>
  <c r="F228" i="44"/>
  <c r="G228" i="44" s="1"/>
  <c r="F228" i="36"/>
  <c r="G228" i="36" s="1"/>
  <c r="D228" i="36"/>
  <c r="Q89" i="44"/>
  <c r="J90" i="44"/>
  <c r="Q88" i="36"/>
  <c r="J89" i="36"/>
  <c r="E229" i="36"/>
  <c r="E229" i="44"/>
  <c r="F229" i="44" l="1"/>
  <c r="G229" i="44" s="1"/>
  <c r="D229" i="44"/>
  <c r="F229" i="36"/>
  <c r="G229" i="36" s="1"/>
  <c r="D229" i="36"/>
  <c r="K89" i="36"/>
  <c r="L89" i="36" s="1"/>
  <c r="K90" i="44"/>
  <c r="L90" i="44" s="1"/>
  <c r="E230" i="44"/>
  <c r="E230" i="36"/>
  <c r="D230" i="44" l="1"/>
  <c r="F230" i="44"/>
  <c r="G230" i="44" s="1"/>
  <c r="D230" i="36"/>
  <c r="F230" i="36"/>
  <c r="G230" i="36" s="1"/>
  <c r="M89" i="36"/>
  <c r="N89" i="36" s="1"/>
  <c r="M90" i="44"/>
  <c r="N90" i="44" s="1"/>
  <c r="E231" i="36"/>
  <c r="E231" i="44"/>
  <c r="D231" i="44" l="1"/>
  <c r="F231" i="44"/>
  <c r="G231" i="44" s="1"/>
  <c r="F231" i="36"/>
  <c r="G231" i="36" s="1"/>
  <c r="D231" i="36"/>
  <c r="J90" i="36"/>
  <c r="K90" i="36" s="1"/>
  <c r="Q89" i="36"/>
  <c r="Q90" i="44"/>
  <c r="J91" i="44"/>
  <c r="E232" i="44"/>
  <c r="E232" i="36"/>
  <c r="D232" i="44" l="1"/>
  <c r="F232" i="44"/>
  <c r="G232" i="44" s="1"/>
  <c r="D232" i="36"/>
  <c r="F232" i="36"/>
  <c r="G232" i="36" s="1"/>
  <c r="K91" i="44"/>
  <c r="L90" i="36"/>
  <c r="E233" i="36"/>
  <c r="E233" i="44"/>
  <c r="F233" i="44" l="1"/>
  <c r="G233" i="44" s="1"/>
  <c r="D233" i="44"/>
  <c r="D233" i="36"/>
  <c r="F233" i="36"/>
  <c r="G233" i="36" s="1"/>
  <c r="M90" i="36"/>
  <c r="N90" i="36" s="1"/>
  <c r="L91" i="44"/>
  <c r="M91" i="44" s="1"/>
  <c r="E234" i="36"/>
  <c r="E234" i="44"/>
  <c r="D234" i="44" l="1"/>
  <c r="F234" i="44"/>
  <c r="G234" i="44" s="1"/>
  <c r="D234" i="36"/>
  <c r="F234" i="36"/>
  <c r="G234" i="36" s="1"/>
  <c r="N91" i="44"/>
  <c r="Q90" i="36"/>
  <c r="J91" i="36"/>
  <c r="E235" i="36"/>
  <c r="E235" i="44"/>
  <c r="F235" i="44" l="1"/>
  <c r="G235" i="44" s="1"/>
  <c r="D235" i="44"/>
  <c r="F235" i="36"/>
  <c r="G235" i="36" s="1"/>
  <c r="D235" i="36"/>
  <c r="Q91" i="44"/>
  <c r="J92" i="44"/>
  <c r="K91" i="36"/>
  <c r="L91" i="36" s="1"/>
  <c r="M91" i="36" s="1"/>
  <c r="E236" i="36"/>
  <c r="E236" i="44"/>
  <c r="D236" i="44" l="1"/>
  <c r="F236" i="44"/>
  <c r="G236" i="44" s="1"/>
  <c r="F236" i="36"/>
  <c r="G236" i="36" s="1"/>
  <c r="D236" i="36"/>
  <c r="N91" i="36"/>
  <c r="K92" i="44"/>
  <c r="L92" i="44" s="1"/>
  <c r="E237" i="36"/>
  <c r="E237" i="44"/>
  <c r="D237" i="44" l="1"/>
  <c r="F237" i="44"/>
  <c r="G237" i="44" s="1"/>
  <c r="D237" i="36"/>
  <c r="F237" i="36"/>
  <c r="G237" i="36" s="1"/>
  <c r="M92" i="44"/>
  <c r="N92" i="44" s="1"/>
  <c r="Q91" i="36"/>
  <c r="J92" i="36"/>
  <c r="E238" i="36"/>
  <c r="E238" i="44"/>
  <c r="F238" i="44" l="1"/>
  <c r="G238" i="44" s="1"/>
  <c r="D238" i="44"/>
  <c r="F238" i="36"/>
  <c r="G238" i="36" s="1"/>
  <c r="D238" i="36"/>
  <c r="Q92" i="44"/>
  <c r="J93" i="44"/>
  <c r="K92" i="36"/>
  <c r="L92" i="36" s="1"/>
  <c r="M92" i="36" s="1"/>
  <c r="N92" i="36" s="1"/>
  <c r="E239" i="44"/>
  <c r="E239" i="36"/>
  <c r="D239" i="44" l="1"/>
  <c r="F239" i="44"/>
  <c r="G239" i="44" s="1"/>
  <c r="D239" i="36"/>
  <c r="F239" i="36"/>
  <c r="G239" i="36" s="1"/>
  <c r="Q92" i="36"/>
  <c r="J93" i="36"/>
  <c r="K93" i="44"/>
  <c r="L93" i="44" s="1"/>
  <c r="E240" i="44"/>
  <c r="E240" i="36"/>
  <c r="F240" i="44" l="1"/>
  <c r="G240" i="44" s="1"/>
  <c r="D240" i="44"/>
  <c r="D240" i="36"/>
  <c r="F240" i="36"/>
  <c r="G240" i="36" s="1"/>
  <c r="M93" i="44"/>
  <c r="N93" i="44" s="1"/>
  <c r="K93" i="36"/>
  <c r="L93" i="36" s="1"/>
  <c r="E241" i="44"/>
  <c r="E241" i="36"/>
  <c r="F241" i="44" l="1"/>
  <c r="G241" i="44" s="1"/>
  <c r="D241" i="44"/>
  <c r="D241" i="36"/>
  <c r="F241" i="36"/>
  <c r="G241" i="36" s="1"/>
  <c r="M93" i="36"/>
  <c r="N93" i="36" s="1"/>
  <c r="Q93" i="36" s="1"/>
  <c r="Q93" i="44"/>
  <c r="J94" i="44"/>
  <c r="E242" i="44"/>
  <c r="E242" i="36"/>
  <c r="D242" i="44" l="1"/>
  <c r="F242" i="44"/>
  <c r="G242" i="44" s="1"/>
  <c r="J94" i="36"/>
  <c r="K94" i="36" s="1"/>
  <c r="L94" i="36" s="1"/>
  <c r="M94" i="36" s="1"/>
  <c r="N94" i="36" s="1"/>
  <c r="D242" i="36"/>
  <c r="F242" i="36"/>
  <c r="G242" i="36" s="1"/>
  <c r="K94" i="44"/>
  <c r="L94" i="44" s="1"/>
  <c r="M94" i="44" s="1"/>
  <c r="E243" i="44"/>
  <c r="E243" i="36"/>
  <c r="F243" i="44" l="1"/>
  <c r="G243" i="44" s="1"/>
  <c r="D243" i="44"/>
  <c r="D243" i="36"/>
  <c r="F243" i="36"/>
  <c r="G243" i="36" s="1"/>
  <c r="Q94" i="36"/>
  <c r="J95" i="36"/>
  <c r="N94" i="44"/>
  <c r="E244" i="44"/>
  <c r="E244" i="36"/>
  <c r="D244" i="44" l="1"/>
  <c r="F244" i="44"/>
  <c r="G244" i="44" s="1"/>
  <c r="D244" i="36"/>
  <c r="F244" i="36"/>
  <c r="G244" i="36" s="1"/>
  <c r="K95" i="36"/>
  <c r="L95" i="36" s="1"/>
  <c r="Q94" i="44"/>
  <c r="J95" i="44"/>
  <c r="E245" i="44"/>
  <c r="E245" i="36"/>
  <c r="F245" i="44" l="1"/>
  <c r="G245" i="44" s="1"/>
  <c r="D245" i="44"/>
  <c r="D245" i="36"/>
  <c r="F245" i="36"/>
  <c r="G245" i="36" s="1"/>
  <c r="M95" i="36"/>
  <c r="N95" i="36" s="1"/>
  <c r="K95" i="44"/>
  <c r="L95" i="44" s="1"/>
  <c r="M95" i="44" s="1"/>
  <c r="E246" i="44"/>
  <c r="E246" i="36"/>
  <c r="F246" i="44" l="1"/>
  <c r="G246" i="44" s="1"/>
  <c r="D246" i="44"/>
  <c r="D246" i="36"/>
  <c r="F246" i="36"/>
  <c r="G246" i="36" s="1"/>
  <c r="Q95" i="36"/>
  <c r="J96" i="36"/>
  <c r="K96" i="36" s="1"/>
  <c r="N95" i="44"/>
  <c r="E247" i="44"/>
  <c r="E247" i="36"/>
  <c r="D247" i="44" l="1"/>
  <c r="F247" i="44"/>
  <c r="G247" i="44" s="1"/>
  <c r="F247" i="36"/>
  <c r="G247" i="36" s="1"/>
  <c r="D247" i="36"/>
  <c r="L96" i="36"/>
  <c r="M96" i="36" s="1"/>
  <c r="N96" i="36" s="1"/>
  <c r="Q95" i="44"/>
  <c r="J96" i="44"/>
  <c r="E248" i="44"/>
  <c r="E248" i="36"/>
  <c r="F248" i="44" l="1"/>
  <c r="G248" i="44" s="1"/>
  <c r="D248" i="44"/>
  <c r="F248" i="36"/>
  <c r="G248" i="36" s="1"/>
  <c r="D248" i="36"/>
  <c r="K96" i="44"/>
  <c r="L96" i="44" s="1"/>
  <c r="M96" i="44" s="1"/>
  <c r="Q96" i="36"/>
  <c r="J97" i="36"/>
  <c r="E249" i="36"/>
  <c r="E249" i="44"/>
  <c r="F249" i="44" l="1"/>
  <c r="G249" i="44" s="1"/>
  <c r="D249" i="44"/>
  <c r="F249" i="36"/>
  <c r="G249" i="36" s="1"/>
  <c r="D249" i="36"/>
  <c r="N96" i="44"/>
  <c r="K97" i="36"/>
  <c r="L97" i="36" s="1"/>
  <c r="M97" i="36" s="1"/>
  <c r="E250" i="44"/>
  <c r="E250" i="36"/>
  <c r="F250" i="44" l="1"/>
  <c r="G250" i="44" s="1"/>
  <c r="D250" i="44"/>
  <c r="D250" i="36"/>
  <c r="F250" i="36"/>
  <c r="G250" i="36" s="1"/>
  <c r="Q96" i="44"/>
  <c r="J97" i="44"/>
  <c r="N97" i="36"/>
  <c r="E251" i="36"/>
  <c r="E251" i="44"/>
  <c r="D251" i="44" l="1"/>
  <c r="F251" i="44"/>
  <c r="G251" i="44" s="1"/>
  <c r="D251" i="36"/>
  <c r="F251" i="36"/>
  <c r="G251" i="36" s="1"/>
  <c r="K97" i="44"/>
  <c r="L97" i="44" s="1"/>
  <c r="Q97" i="36"/>
  <c r="J98" i="36"/>
  <c r="E252" i="44"/>
  <c r="E252" i="36"/>
  <c r="D252" i="44" l="1"/>
  <c r="F252" i="44"/>
  <c r="G252" i="44" s="1"/>
  <c r="D252" i="36"/>
  <c r="F252" i="36"/>
  <c r="G252" i="36" s="1"/>
  <c r="M97" i="44"/>
  <c r="N97" i="44" s="1"/>
  <c r="K98" i="36"/>
  <c r="L98" i="36" s="1"/>
  <c r="E253" i="44"/>
  <c r="E253" i="36"/>
  <c r="F253" i="44" l="1"/>
  <c r="G253" i="44" s="1"/>
  <c r="D253" i="44"/>
  <c r="D253" i="36"/>
  <c r="F253" i="36"/>
  <c r="G253" i="36" s="1"/>
  <c r="M98" i="36"/>
  <c r="N98" i="36" s="1"/>
  <c r="Q97" i="44"/>
  <c r="J98" i="44"/>
  <c r="E254" i="44"/>
  <c r="E254" i="36"/>
  <c r="F254" i="44" l="1"/>
  <c r="G254" i="44" s="1"/>
  <c r="D254" i="44"/>
  <c r="F254" i="36"/>
  <c r="G254" i="36" s="1"/>
  <c r="D254" i="36"/>
  <c r="Q98" i="36"/>
  <c r="J99" i="36"/>
  <c r="K99" i="36" s="1"/>
  <c r="K98" i="44"/>
  <c r="L98" i="44" s="1"/>
  <c r="E255" i="36"/>
  <c r="E255" i="44"/>
  <c r="D255" i="44" l="1"/>
  <c r="F255" i="44"/>
  <c r="G255" i="44" s="1"/>
  <c r="D255" i="36"/>
  <c r="F255" i="36"/>
  <c r="G255" i="36" s="1"/>
  <c r="M98" i="44"/>
  <c r="N98" i="44" s="1"/>
  <c r="Q98" i="44" s="1"/>
  <c r="L99" i="36"/>
  <c r="M99" i="36" s="1"/>
  <c r="N99" i="36" s="1"/>
  <c r="E256" i="36"/>
  <c r="E256" i="44"/>
  <c r="D256" i="44" l="1"/>
  <c r="F256" i="44"/>
  <c r="G256" i="44" s="1"/>
  <c r="J99" i="44"/>
  <c r="K99" i="44" s="1"/>
  <c r="L99" i="44" s="1"/>
  <c r="M99" i="44" s="1"/>
  <c r="D256" i="36"/>
  <c r="F256" i="36"/>
  <c r="G256" i="36" s="1"/>
  <c r="J100" i="36"/>
  <c r="K100" i="36" s="1"/>
  <c r="Q99" i="36"/>
  <c r="E257" i="44"/>
  <c r="E257" i="36"/>
  <c r="D257" i="44" l="1"/>
  <c r="F257" i="44"/>
  <c r="G257" i="44" s="1"/>
  <c r="D257" i="36"/>
  <c r="F257" i="36"/>
  <c r="G257" i="36" s="1"/>
  <c r="N99" i="44"/>
  <c r="L100" i="36"/>
  <c r="M100" i="36" s="1"/>
  <c r="N100" i="36" s="1"/>
  <c r="E258" i="44"/>
  <c r="E258" i="36"/>
  <c r="D258" i="44" l="1"/>
  <c r="F258" i="44"/>
  <c r="G258" i="44" s="1"/>
  <c r="D258" i="36"/>
  <c r="F258" i="36"/>
  <c r="G258" i="36" s="1"/>
  <c r="Q100" i="36"/>
  <c r="J101" i="36"/>
  <c r="Q99" i="44"/>
  <c r="J100" i="44"/>
  <c r="E259" i="36"/>
  <c r="E259" i="44"/>
  <c r="F259" i="44" l="1"/>
  <c r="G259" i="44" s="1"/>
  <c r="D259" i="44"/>
  <c r="F259" i="36"/>
  <c r="G259" i="36" s="1"/>
  <c r="D259" i="36"/>
  <c r="K101" i="36"/>
  <c r="L101" i="36" s="1"/>
  <c r="M101" i="36" s="1"/>
  <c r="K100" i="44"/>
  <c r="L100" i="44" s="1"/>
  <c r="M100" i="44" s="1"/>
  <c r="N100" i="44" s="1"/>
  <c r="E260" i="44"/>
  <c r="E260" i="36"/>
  <c r="D260" i="44" l="1"/>
  <c r="F260" i="44"/>
  <c r="G260" i="44" s="1"/>
  <c r="F260" i="36"/>
  <c r="G260" i="36" s="1"/>
  <c r="D260" i="36"/>
  <c r="Q100" i="44"/>
  <c r="J101" i="44"/>
  <c r="N101" i="36"/>
  <c r="E261" i="36"/>
  <c r="E261" i="44"/>
  <c r="F261" i="44" l="1"/>
  <c r="G261" i="44" s="1"/>
  <c r="D261" i="44"/>
  <c r="D261" i="36"/>
  <c r="F261" i="36"/>
  <c r="G261" i="36" s="1"/>
  <c r="Q101" i="36"/>
  <c r="J102" i="36"/>
  <c r="K101" i="44"/>
  <c r="L101" i="44" s="1"/>
  <c r="M101" i="44" s="1"/>
  <c r="N101" i="44" s="1"/>
  <c r="E262" i="36"/>
  <c r="E262" i="44"/>
  <c r="F262" i="44" l="1"/>
  <c r="G262" i="44" s="1"/>
  <c r="D262" i="44"/>
  <c r="F262" i="36"/>
  <c r="G262" i="36" s="1"/>
  <c r="D262" i="36"/>
  <c r="Q101" i="44"/>
  <c r="J102" i="44"/>
  <c r="K102" i="36"/>
  <c r="L102" i="36" s="1"/>
  <c r="E263" i="44"/>
  <c r="E263" i="36"/>
  <c r="F263" i="44" l="1"/>
  <c r="G263" i="44" s="1"/>
  <c r="D263" i="44"/>
  <c r="F263" i="36"/>
  <c r="G263" i="36" s="1"/>
  <c r="D263" i="36"/>
  <c r="M102" i="36"/>
  <c r="N102" i="36" s="1"/>
  <c r="K102" i="44"/>
  <c r="L102" i="44" s="1"/>
  <c r="M102" i="44" s="1"/>
  <c r="E264" i="44"/>
  <c r="E264" i="36"/>
  <c r="F264" i="44" l="1"/>
  <c r="G264" i="44" s="1"/>
  <c r="D264" i="44"/>
  <c r="D264" i="36"/>
  <c r="F264" i="36"/>
  <c r="G264" i="36" s="1"/>
  <c r="Q102" i="36"/>
  <c r="J103" i="36"/>
  <c r="N102" i="44"/>
  <c r="E265" i="36"/>
  <c r="E265" i="44"/>
  <c r="D265" i="44" l="1"/>
  <c r="F265" i="44"/>
  <c r="G265" i="44" s="1"/>
  <c r="D265" i="36"/>
  <c r="F265" i="36"/>
  <c r="G265" i="36" s="1"/>
  <c r="K103" i="36"/>
  <c r="L103" i="36" s="1"/>
  <c r="M103" i="36" s="1"/>
  <c r="Q102" i="44"/>
  <c r="J103" i="44"/>
  <c r="E266" i="44"/>
  <c r="E266" i="36"/>
  <c r="F266" i="44" l="1"/>
  <c r="G266" i="44" s="1"/>
  <c r="D266" i="44"/>
  <c r="D266" i="36"/>
  <c r="F266" i="36"/>
  <c r="G266" i="36" s="1"/>
  <c r="N103" i="36"/>
  <c r="Q103" i="36" s="1"/>
  <c r="K103" i="44"/>
  <c r="L103" i="44" s="1"/>
  <c r="E267" i="36"/>
  <c r="E267" i="44"/>
  <c r="F267" i="44" l="1"/>
  <c r="G267" i="44" s="1"/>
  <c r="D267" i="44"/>
  <c r="J104" i="36"/>
  <c r="K104" i="36" s="1"/>
  <c r="L104" i="36" s="1"/>
  <c r="D267" i="36"/>
  <c r="F267" i="36"/>
  <c r="G267" i="36" s="1"/>
  <c r="M103" i="44"/>
  <c r="N103" i="44" s="1"/>
  <c r="E268" i="44"/>
  <c r="E268" i="36"/>
  <c r="F268" i="44" l="1"/>
  <c r="G268" i="44" s="1"/>
  <c r="D268" i="44"/>
  <c r="F268" i="36"/>
  <c r="G268" i="36" s="1"/>
  <c r="D268" i="36"/>
  <c r="M104" i="36"/>
  <c r="N104" i="36" s="1"/>
  <c r="Q103" i="44"/>
  <c r="J104" i="44"/>
  <c r="E269" i="44"/>
  <c r="E269" i="36"/>
  <c r="D269" i="44" l="1"/>
  <c r="F269" i="44"/>
  <c r="G269" i="44" s="1"/>
  <c r="D269" i="36"/>
  <c r="F269" i="36"/>
  <c r="G269" i="36" s="1"/>
  <c r="Q104" i="36"/>
  <c r="J105" i="36"/>
  <c r="K104" i="44"/>
  <c r="L104" i="44" s="1"/>
  <c r="E270" i="44"/>
  <c r="E270" i="36"/>
  <c r="F270" i="44" l="1"/>
  <c r="G270" i="44" s="1"/>
  <c r="D270" i="44"/>
  <c r="F270" i="36"/>
  <c r="G270" i="36" s="1"/>
  <c r="D270" i="36"/>
  <c r="K105" i="36"/>
  <c r="L105" i="36" s="1"/>
  <c r="M105" i="36" s="1"/>
  <c r="N105" i="36" s="1"/>
  <c r="M104" i="44"/>
  <c r="N104" i="44" s="1"/>
  <c r="E271" i="44"/>
  <c r="E271" i="36"/>
  <c r="F271" i="44" l="1"/>
  <c r="G271" i="44" s="1"/>
  <c r="D271" i="44"/>
  <c r="D271" i="36"/>
  <c r="F271" i="36"/>
  <c r="G271" i="36" s="1"/>
  <c r="Q105" i="36"/>
  <c r="J106" i="36"/>
  <c r="Q104" i="44"/>
  <c r="J105" i="44"/>
  <c r="E272" i="36"/>
  <c r="E272" i="44"/>
  <c r="F272" i="44" l="1"/>
  <c r="G272" i="44" s="1"/>
  <c r="D272" i="44"/>
  <c r="F272" i="36"/>
  <c r="G272" i="36" s="1"/>
  <c r="D272" i="36"/>
  <c r="K105" i="44"/>
  <c r="L105" i="44" s="1"/>
  <c r="M105" i="44" s="1"/>
  <c r="K106" i="36"/>
  <c r="L106" i="36" s="1"/>
  <c r="M106" i="36" s="1"/>
  <c r="N106" i="36" s="1"/>
  <c r="E273" i="36"/>
  <c r="E273" i="44"/>
  <c r="D273" i="44" l="1"/>
  <c r="F273" i="44"/>
  <c r="G273" i="44" s="1"/>
  <c r="F273" i="36"/>
  <c r="G273" i="36" s="1"/>
  <c r="D273" i="36"/>
  <c r="Q106" i="36"/>
  <c r="J107" i="36"/>
  <c r="N105" i="44"/>
  <c r="E274" i="36"/>
  <c r="E274" i="44"/>
  <c r="F274" i="44" l="1"/>
  <c r="G274" i="44" s="1"/>
  <c r="D274" i="44"/>
  <c r="F274" i="36"/>
  <c r="G274" i="36" s="1"/>
  <c r="D274" i="36"/>
  <c r="Q105" i="44"/>
  <c r="J106" i="44"/>
  <c r="K107" i="36"/>
  <c r="L107" i="36" s="1"/>
  <c r="E275" i="36"/>
  <c r="E275" i="44"/>
  <c r="D275" i="44" l="1"/>
  <c r="F275" i="44"/>
  <c r="G275" i="44" s="1"/>
  <c r="D275" i="36"/>
  <c r="F275" i="36"/>
  <c r="G275" i="36" s="1"/>
  <c r="K106" i="44"/>
  <c r="L106" i="44" s="1"/>
  <c r="M106" i="44" s="1"/>
  <c r="M107" i="36"/>
  <c r="N107" i="36" s="1"/>
  <c r="E276" i="36"/>
  <c r="E276" i="44"/>
  <c r="D276" i="44" l="1"/>
  <c r="F276" i="44"/>
  <c r="G276" i="44" s="1"/>
  <c r="D276" i="36"/>
  <c r="F276" i="36"/>
  <c r="G276" i="36" s="1"/>
  <c r="Q107" i="36"/>
  <c r="J108" i="36"/>
  <c r="N106" i="44"/>
  <c r="E277" i="36"/>
  <c r="E277" i="44"/>
  <c r="D277" i="44" l="1"/>
  <c r="F277" i="44"/>
  <c r="G277" i="44" s="1"/>
  <c r="F277" i="36"/>
  <c r="G277" i="36" s="1"/>
  <c r="D277" i="36"/>
  <c r="Q106" i="44"/>
  <c r="J107" i="44"/>
  <c r="K108" i="36"/>
  <c r="L108" i="36" s="1"/>
  <c r="M108" i="36" s="1"/>
  <c r="E278" i="44"/>
  <c r="E278" i="36"/>
  <c r="F278" i="44" l="1"/>
  <c r="G278" i="44" s="1"/>
  <c r="D278" i="44"/>
  <c r="D278" i="36"/>
  <c r="F278" i="36"/>
  <c r="G278" i="36" s="1"/>
  <c r="K107" i="44"/>
  <c r="L107" i="44" s="1"/>
  <c r="N108" i="36"/>
  <c r="E279" i="44"/>
  <c r="E279" i="36"/>
  <c r="D279" i="44" l="1"/>
  <c r="F279" i="44"/>
  <c r="G279" i="44" s="1"/>
  <c r="D279" i="36"/>
  <c r="F279" i="36"/>
  <c r="G279" i="36" s="1"/>
  <c r="M107" i="44"/>
  <c r="N107" i="44" s="1"/>
  <c r="Q108" i="36"/>
  <c r="J109" i="36"/>
  <c r="E280" i="36"/>
  <c r="E280" i="44"/>
  <c r="D280" i="44" l="1"/>
  <c r="F280" i="44"/>
  <c r="G280" i="44" s="1"/>
  <c r="D280" i="36"/>
  <c r="F280" i="36"/>
  <c r="G280" i="36" s="1"/>
  <c r="Q107" i="44"/>
  <c r="J108" i="44"/>
  <c r="K109" i="36"/>
  <c r="E281" i="44"/>
  <c r="E281" i="36"/>
  <c r="D281" i="44" l="1"/>
  <c r="F281" i="44"/>
  <c r="G281" i="44" s="1"/>
  <c r="D281" i="36"/>
  <c r="F281" i="36"/>
  <c r="G281" i="36" s="1"/>
  <c r="L109" i="36"/>
  <c r="M109" i="36" s="1"/>
  <c r="N109" i="36" s="1"/>
  <c r="K108" i="44"/>
  <c r="L108" i="44" s="1"/>
  <c r="M108" i="44" s="1"/>
  <c r="E282" i="36"/>
  <c r="E282" i="44"/>
  <c r="D282" i="44" l="1"/>
  <c r="F282" i="44"/>
  <c r="G282" i="44" s="1"/>
  <c r="D282" i="36"/>
  <c r="F282" i="36"/>
  <c r="G282" i="36" s="1"/>
  <c r="Q109" i="36"/>
  <c r="J110" i="36"/>
  <c r="K110" i="36" s="1"/>
  <c r="L110" i="36" s="1"/>
  <c r="M110" i="36" s="1"/>
  <c r="N108" i="44"/>
  <c r="E283" i="44"/>
  <c r="E283" i="36"/>
  <c r="F283" i="44" l="1"/>
  <c r="G283" i="44" s="1"/>
  <c r="D283" i="44"/>
  <c r="D283" i="36"/>
  <c r="F283" i="36"/>
  <c r="G283" i="36" s="1"/>
  <c r="N110" i="36"/>
  <c r="Q108" i="44"/>
  <c r="J109" i="44"/>
  <c r="E284" i="36"/>
  <c r="E284" i="44"/>
  <c r="D284" i="44" l="1"/>
  <c r="F284" i="44"/>
  <c r="G284" i="44" s="1"/>
  <c r="D284" i="36"/>
  <c r="F284" i="36"/>
  <c r="G284" i="36" s="1"/>
  <c r="Q110" i="36"/>
  <c r="J111" i="36"/>
  <c r="K109" i="44"/>
  <c r="L109" i="44" s="1"/>
  <c r="M109" i="44" s="1"/>
  <c r="E285" i="44"/>
  <c r="E285" i="36"/>
  <c r="F285" i="44" l="1"/>
  <c r="G285" i="44" s="1"/>
  <c r="D285" i="44"/>
  <c r="D285" i="36"/>
  <c r="F285" i="36"/>
  <c r="G285" i="36" s="1"/>
  <c r="N109" i="44"/>
  <c r="K111" i="36"/>
  <c r="L111" i="36" s="1"/>
  <c r="E286" i="44"/>
  <c r="E286" i="36"/>
  <c r="F286" i="44" l="1"/>
  <c r="G286" i="44" s="1"/>
  <c r="D286" i="44"/>
  <c r="F286" i="36"/>
  <c r="G286" i="36" s="1"/>
  <c r="D286" i="36"/>
  <c r="M111" i="36"/>
  <c r="N111" i="36" s="1"/>
  <c r="Q111" i="36" s="1"/>
  <c r="Q109" i="44"/>
  <c r="J110" i="44"/>
  <c r="E287" i="44"/>
  <c r="E287" i="36"/>
  <c r="F287" i="44" l="1"/>
  <c r="G287" i="44" s="1"/>
  <c r="D287" i="44"/>
  <c r="D287" i="36"/>
  <c r="F287" i="36"/>
  <c r="G287" i="36" s="1"/>
  <c r="J112" i="36"/>
  <c r="K112" i="36" s="1"/>
  <c r="K110" i="44"/>
  <c r="E288" i="44"/>
  <c r="E288" i="36"/>
  <c r="F288" i="44" l="1"/>
  <c r="G288" i="44" s="1"/>
  <c r="D288" i="44"/>
  <c r="F288" i="36"/>
  <c r="G288" i="36" s="1"/>
  <c r="D288" i="36"/>
  <c r="L112" i="36"/>
  <c r="M112" i="36" s="1"/>
  <c r="L110" i="44"/>
  <c r="M110" i="44" s="1"/>
  <c r="E289" i="36"/>
  <c r="E289" i="44"/>
  <c r="F289" i="44" l="1"/>
  <c r="G289" i="44" s="1"/>
  <c r="D289" i="44"/>
  <c r="D289" i="36"/>
  <c r="F289" i="36"/>
  <c r="G289" i="36" s="1"/>
  <c r="N112" i="36"/>
  <c r="N110" i="44"/>
  <c r="E290" i="36"/>
  <c r="E290" i="44"/>
  <c r="D290" i="44" l="1"/>
  <c r="F290" i="44"/>
  <c r="G290" i="44" s="1"/>
  <c r="D290" i="36"/>
  <c r="F290" i="36"/>
  <c r="G290" i="36" s="1"/>
  <c r="Q110" i="44"/>
  <c r="J111" i="44"/>
  <c r="Q112" i="36"/>
  <c r="J113" i="36"/>
  <c r="E291" i="36"/>
  <c r="E291" i="44"/>
  <c r="D291" i="44" l="1"/>
  <c r="F291" i="44"/>
  <c r="G291" i="44" s="1"/>
  <c r="D291" i="36"/>
  <c r="F291" i="36"/>
  <c r="G291" i="36" s="1"/>
  <c r="K111" i="44"/>
  <c r="L111" i="44" s="1"/>
  <c r="M111" i="44" s="1"/>
  <c r="K113" i="36"/>
  <c r="L113" i="36" s="1"/>
  <c r="M113" i="36" s="1"/>
  <c r="N113" i="36" s="1"/>
  <c r="E292" i="44"/>
  <c r="E292" i="36"/>
  <c r="F292" i="44" l="1"/>
  <c r="G292" i="44" s="1"/>
  <c r="D292" i="44"/>
  <c r="D292" i="36"/>
  <c r="F292" i="36"/>
  <c r="G292" i="36" s="1"/>
  <c r="Q113" i="36"/>
  <c r="J114" i="36"/>
  <c r="N111" i="44"/>
  <c r="E293" i="44"/>
  <c r="E293" i="36"/>
  <c r="D293" i="44" l="1"/>
  <c r="F293" i="44"/>
  <c r="G293" i="44" s="1"/>
  <c r="F293" i="36"/>
  <c r="G293" i="36" s="1"/>
  <c r="D293" i="36"/>
  <c r="K114" i="36"/>
  <c r="L114" i="36" s="1"/>
  <c r="M114" i="36" s="1"/>
  <c r="Q111" i="44"/>
  <c r="J112" i="44"/>
  <c r="E294" i="36"/>
  <c r="E294" i="44"/>
  <c r="D294" i="44" l="1"/>
  <c r="F294" i="44"/>
  <c r="G294" i="44" s="1"/>
  <c r="F294" i="36"/>
  <c r="G294" i="36" s="1"/>
  <c r="D294" i="36"/>
  <c r="N114" i="36"/>
  <c r="K112" i="44"/>
  <c r="E295" i="44"/>
  <c r="E295" i="36"/>
  <c r="D295" i="44" l="1"/>
  <c r="F295" i="44"/>
  <c r="G295" i="44" s="1"/>
  <c r="D295" i="36"/>
  <c r="F295" i="36"/>
  <c r="G295" i="36" s="1"/>
  <c r="L112" i="44"/>
  <c r="M112" i="44" s="1"/>
  <c r="N112" i="44" s="1"/>
  <c r="Q114" i="36"/>
  <c r="J115" i="36"/>
  <c r="E296" i="36"/>
  <c r="E296" i="44"/>
  <c r="F296" i="44" l="1"/>
  <c r="G296" i="44" s="1"/>
  <c r="D296" i="44"/>
  <c r="F296" i="36"/>
  <c r="G296" i="36" s="1"/>
  <c r="D296" i="36"/>
  <c r="K115" i="36"/>
  <c r="L115" i="36" s="1"/>
  <c r="M115" i="36" s="1"/>
  <c r="Q112" i="44"/>
  <c r="J113" i="44"/>
  <c r="E297" i="44"/>
  <c r="E297" i="36"/>
  <c r="F297" i="44" l="1"/>
  <c r="G297" i="44" s="1"/>
  <c r="D297" i="44"/>
  <c r="D297" i="36"/>
  <c r="F297" i="36"/>
  <c r="G297" i="36" s="1"/>
  <c r="N115" i="36"/>
  <c r="K113" i="44"/>
  <c r="E298" i="36"/>
  <c r="E298" i="44"/>
  <c r="F298" i="44" l="1"/>
  <c r="G298" i="44" s="1"/>
  <c r="D298" i="44"/>
  <c r="D298" i="36"/>
  <c r="F298" i="36"/>
  <c r="G298" i="36" s="1"/>
  <c r="L113" i="44"/>
  <c r="M113" i="44" s="1"/>
  <c r="N113" i="44" s="1"/>
  <c r="Q115" i="36"/>
  <c r="J116" i="36"/>
  <c r="E299" i="44"/>
  <c r="E299" i="36"/>
  <c r="F299" i="44" l="1"/>
  <c r="G299" i="44" s="1"/>
  <c r="D299" i="44"/>
  <c r="D299" i="36"/>
  <c r="F299" i="36"/>
  <c r="G299" i="36" s="1"/>
  <c r="Q113" i="44"/>
  <c r="J114" i="44"/>
  <c r="K116" i="36"/>
  <c r="L116" i="36" s="1"/>
  <c r="E300" i="36"/>
  <c r="E300" i="44"/>
  <c r="F300" i="44" l="1"/>
  <c r="G300" i="44" s="1"/>
  <c r="D300" i="44"/>
  <c r="D300" i="36"/>
  <c r="F300" i="36"/>
  <c r="G300" i="36" s="1"/>
  <c r="M116" i="36"/>
  <c r="N116" i="36" s="1"/>
  <c r="K114" i="44"/>
  <c r="L114" i="44" s="1"/>
  <c r="M114" i="44" s="1"/>
  <c r="E301" i="44"/>
  <c r="E301" i="36"/>
  <c r="D301" i="44" l="1"/>
  <c r="F301" i="44"/>
  <c r="G301" i="44" s="1"/>
  <c r="F301" i="36"/>
  <c r="G301" i="36" s="1"/>
  <c r="D301" i="36"/>
  <c r="Q116" i="36"/>
  <c r="J117" i="36"/>
  <c r="N114" i="44"/>
  <c r="E302" i="44"/>
  <c r="E302" i="36"/>
  <c r="D302" i="44" l="1"/>
  <c r="F302" i="44"/>
  <c r="G302" i="44" s="1"/>
  <c r="F302" i="36"/>
  <c r="G302" i="36" s="1"/>
  <c r="D302" i="36"/>
  <c r="K117" i="36"/>
  <c r="L117" i="36" s="1"/>
  <c r="M117" i="36" s="1"/>
  <c r="Q114" i="44"/>
  <c r="J115" i="44"/>
  <c r="E303" i="36"/>
  <c r="E303" i="44"/>
  <c r="F303" i="44" l="1"/>
  <c r="G303" i="44" s="1"/>
  <c r="D303" i="44"/>
  <c r="F303" i="36"/>
  <c r="G303" i="36" s="1"/>
  <c r="D303" i="36"/>
  <c r="N117" i="36"/>
  <c r="K115" i="44"/>
  <c r="L115" i="44" s="1"/>
  <c r="E304" i="44"/>
  <c r="E304" i="36"/>
  <c r="D304" i="44" l="1"/>
  <c r="F304" i="44"/>
  <c r="G304" i="44" s="1"/>
  <c r="F304" i="36"/>
  <c r="G304" i="36" s="1"/>
  <c r="D304" i="36"/>
  <c r="Q117" i="36"/>
  <c r="J118" i="36"/>
  <c r="M115" i="44"/>
  <c r="N115" i="44" s="1"/>
  <c r="E305" i="44"/>
  <c r="E305" i="36"/>
  <c r="D305" i="44" l="1"/>
  <c r="F305" i="44"/>
  <c r="G305" i="44" s="1"/>
  <c r="D305" i="36"/>
  <c r="F305" i="36"/>
  <c r="G305" i="36" s="1"/>
  <c r="K118" i="36"/>
  <c r="L118" i="36" s="1"/>
  <c r="Q115" i="44"/>
  <c r="J116" i="44"/>
  <c r="E306" i="44"/>
  <c r="E306" i="36"/>
  <c r="F306" i="44" l="1"/>
  <c r="G306" i="44" s="1"/>
  <c r="D306" i="44"/>
  <c r="F306" i="36"/>
  <c r="G306" i="36" s="1"/>
  <c r="D306" i="36"/>
  <c r="M118" i="36"/>
  <c r="N118" i="36" s="1"/>
  <c r="K116" i="44"/>
  <c r="L116" i="44" s="1"/>
  <c r="M116" i="44" s="1"/>
  <c r="E307" i="44"/>
  <c r="E307" i="36"/>
  <c r="D307" i="44" l="1"/>
  <c r="F307" i="44"/>
  <c r="G307" i="44" s="1"/>
  <c r="D307" i="36"/>
  <c r="F307" i="36"/>
  <c r="G307" i="36" s="1"/>
  <c r="Q118" i="36"/>
  <c r="J119" i="36"/>
  <c r="K119" i="36" s="1"/>
  <c r="N116" i="44"/>
  <c r="E308" i="44"/>
  <c r="E308" i="36"/>
  <c r="D308" i="44" l="1"/>
  <c r="F308" i="44"/>
  <c r="G308" i="44" s="1"/>
  <c r="F308" i="36"/>
  <c r="G308" i="36" s="1"/>
  <c r="D308" i="36"/>
  <c r="L119" i="36"/>
  <c r="Q116" i="44"/>
  <c r="J117" i="44"/>
  <c r="E309" i="44"/>
  <c r="E309" i="36"/>
  <c r="F309" i="44" l="1"/>
  <c r="G309" i="44" s="1"/>
  <c r="D309" i="44"/>
  <c r="D309" i="36"/>
  <c r="F309" i="36"/>
  <c r="G309" i="36" s="1"/>
  <c r="M119" i="36"/>
  <c r="N119" i="36" s="1"/>
  <c r="K117" i="44"/>
  <c r="E310" i="36"/>
  <c r="E310" i="44"/>
  <c r="F310" i="44" l="1"/>
  <c r="G310" i="44" s="1"/>
  <c r="D310" i="44"/>
  <c r="F310" i="36"/>
  <c r="G310" i="36" s="1"/>
  <c r="D310" i="36"/>
  <c r="Q119" i="36"/>
  <c r="J120" i="36"/>
  <c r="L117" i="44"/>
  <c r="M117" i="44" s="1"/>
  <c r="E311" i="36"/>
  <c r="E311" i="44"/>
  <c r="F311" i="44" l="1"/>
  <c r="G311" i="44" s="1"/>
  <c r="D311" i="44"/>
  <c r="D311" i="36"/>
  <c r="F311" i="36"/>
  <c r="G311" i="36" s="1"/>
  <c r="K120" i="36"/>
  <c r="N117" i="44"/>
  <c r="E312" i="36"/>
  <c r="E312" i="44"/>
  <c r="F312" i="44" l="1"/>
  <c r="G312" i="44" s="1"/>
  <c r="D312" i="44"/>
  <c r="F312" i="36"/>
  <c r="G312" i="36" s="1"/>
  <c r="D312" i="36"/>
  <c r="L120" i="36"/>
  <c r="Q117" i="44"/>
  <c r="J118" i="44"/>
  <c r="E313" i="36"/>
  <c r="E313" i="44"/>
  <c r="D313" i="44" l="1"/>
  <c r="F313" i="44"/>
  <c r="G313" i="44" s="1"/>
  <c r="D313" i="36"/>
  <c r="F313" i="36"/>
  <c r="G313" i="36" s="1"/>
  <c r="M120" i="36"/>
  <c r="N120" i="36" s="1"/>
  <c r="K118" i="44"/>
  <c r="E314" i="44"/>
  <c r="E314" i="36"/>
  <c r="D314" i="44" l="1"/>
  <c r="F314" i="44"/>
  <c r="G314" i="44" s="1"/>
  <c r="D314" i="36"/>
  <c r="F314" i="36"/>
  <c r="G314" i="36" s="1"/>
  <c r="Q120" i="36"/>
  <c r="J121" i="36"/>
  <c r="L118" i="44"/>
  <c r="M118" i="44" s="1"/>
  <c r="E315" i="36"/>
  <c r="E315" i="44"/>
  <c r="F315" i="44" l="1"/>
  <c r="G315" i="44" s="1"/>
  <c r="D315" i="44"/>
  <c r="D315" i="36"/>
  <c r="F315" i="36"/>
  <c r="G315" i="36" s="1"/>
  <c r="N118" i="44"/>
  <c r="K121" i="36"/>
  <c r="L121" i="36" s="1"/>
  <c r="E316" i="44"/>
  <c r="E316" i="36"/>
  <c r="F316" i="44" l="1"/>
  <c r="G316" i="44" s="1"/>
  <c r="D316" i="44"/>
  <c r="J119" i="44"/>
  <c r="K119" i="44" s="1"/>
  <c r="L119" i="44" s="1"/>
  <c r="D316" i="36"/>
  <c r="F316" i="36"/>
  <c r="G316" i="36" s="1"/>
  <c r="Q118" i="44"/>
  <c r="M121" i="36"/>
  <c r="N121" i="36" s="1"/>
  <c r="E317" i="44"/>
  <c r="E317" i="36"/>
  <c r="F317" i="44" l="1"/>
  <c r="G317" i="44" s="1"/>
  <c r="D317" i="44"/>
  <c r="D317" i="36"/>
  <c r="F317" i="36"/>
  <c r="G317" i="36" s="1"/>
  <c r="Q121" i="36"/>
  <c r="J122" i="36"/>
  <c r="M119" i="44"/>
  <c r="N119" i="44" s="1"/>
  <c r="E318" i="36"/>
  <c r="E318" i="44"/>
  <c r="F318" i="44" l="1"/>
  <c r="G318" i="44" s="1"/>
  <c r="D318" i="44"/>
  <c r="D318" i="36"/>
  <c r="F318" i="36"/>
  <c r="G318" i="36" s="1"/>
  <c r="Q119" i="44"/>
  <c r="J120" i="44"/>
  <c r="K120" i="44" s="1"/>
  <c r="K122" i="36"/>
  <c r="L122" i="36" s="1"/>
  <c r="E319" i="36"/>
  <c r="E319" i="44"/>
  <c r="F319" i="44" l="1"/>
  <c r="G319" i="44" s="1"/>
  <c r="D319" i="44"/>
  <c r="D319" i="36"/>
  <c r="F319" i="36"/>
  <c r="G319" i="36" s="1"/>
  <c r="M122" i="36"/>
  <c r="N122" i="36" s="1"/>
  <c r="L120" i="44"/>
  <c r="M120" i="44" s="1"/>
  <c r="N120" i="44" s="1"/>
  <c r="E320" i="44"/>
  <c r="E320" i="36"/>
  <c r="D320" i="44" l="1"/>
  <c r="F320" i="44"/>
  <c r="G320" i="44" s="1"/>
  <c r="D320" i="36"/>
  <c r="F320" i="36"/>
  <c r="G320" i="36" s="1"/>
  <c r="Q122" i="36"/>
  <c r="J123" i="36"/>
  <c r="Q120" i="44"/>
  <c r="J121" i="44"/>
  <c r="E321" i="36"/>
  <c r="E321" i="44"/>
  <c r="D321" i="44" l="1"/>
  <c r="F321" i="44"/>
  <c r="G321" i="44" s="1"/>
  <c r="D321" i="36"/>
  <c r="F321" i="36"/>
  <c r="G321" i="36" s="1"/>
  <c r="K123" i="36"/>
  <c r="L123" i="36" s="1"/>
  <c r="M123" i="36" s="1"/>
  <c r="N123" i="36" s="1"/>
  <c r="K121" i="44"/>
  <c r="E322" i="36"/>
  <c r="E322" i="44"/>
  <c r="F322" i="44" l="1"/>
  <c r="G322" i="44" s="1"/>
  <c r="D322" i="44"/>
  <c r="D322" i="36"/>
  <c r="F322" i="36"/>
  <c r="G322" i="36" s="1"/>
  <c r="J124" i="36"/>
  <c r="Q123" i="36"/>
  <c r="L121" i="44"/>
  <c r="M121" i="44" s="1"/>
  <c r="E323" i="44"/>
  <c r="E323" i="36"/>
  <c r="F323" i="44" l="1"/>
  <c r="G323" i="44" s="1"/>
  <c r="D323" i="44"/>
  <c r="F323" i="36"/>
  <c r="G323" i="36" s="1"/>
  <c r="D323" i="36"/>
  <c r="K124" i="36"/>
  <c r="L124" i="36" s="1"/>
  <c r="M124" i="36" s="1"/>
  <c r="N124" i="36" s="1"/>
  <c r="N121" i="44"/>
  <c r="E324" i="44"/>
  <c r="E324" i="36"/>
  <c r="F324" i="44" l="1"/>
  <c r="G324" i="44" s="1"/>
  <c r="D324" i="44"/>
  <c r="F324" i="36"/>
  <c r="G324" i="36" s="1"/>
  <c r="D324" i="36"/>
  <c r="Q124" i="36"/>
  <c r="J125" i="36"/>
  <c r="Q121" i="44"/>
  <c r="J122" i="44"/>
  <c r="E325" i="44"/>
  <c r="E325" i="36"/>
  <c r="D325" i="44" l="1"/>
  <c r="F325" i="44"/>
  <c r="G325" i="44" s="1"/>
  <c r="D325" i="36"/>
  <c r="F325" i="36"/>
  <c r="G325" i="36" s="1"/>
  <c r="K125" i="36"/>
  <c r="L125" i="36" s="1"/>
  <c r="M125" i="36" s="1"/>
  <c r="K122" i="44"/>
  <c r="L122" i="44" s="1"/>
  <c r="M122" i="44" s="1"/>
  <c r="E326" i="44"/>
  <c r="E326" i="36"/>
  <c r="F326" i="44" l="1"/>
  <c r="G326" i="44" s="1"/>
  <c r="D326" i="44"/>
  <c r="D326" i="36"/>
  <c r="F326" i="36"/>
  <c r="G326" i="36" s="1"/>
  <c r="N125" i="36"/>
  <c r="Q125" i="36" s="1"/>
  <c r="N122" i="44"/>
  <c r="E327" i="44"/>
  <c r="E327" i="36"/>
  <c r="F327" i="44" l="1"/>
  <c r="G327" i="44" s="1"/>
  <c r="D327" i="44"/>
  <c r="D327" i="36"/>
  <c r="F327" i="36"/>
  <c r="G327" i="36" s="1"/>
  <c r="J126" i="36"/>
  <c r="K126" i="36" s="1"/>
  <c r="L126" i="36" s="1"/>
  <c r="M126" i="36" s="1"/>
  <c r="N126" i="36" s="1"/>
  <c r="Q122" i="44"/>
  <c r="J123" i="44"/>
  <c r="E328" i="44"/>
  <c r="E328" i="36"/>
  <c r="F328" i="44" l="1"/>
  <c r="G328" i="44" s="1"/>
  <c r="D328" i="44"/>
  <c r="F328" i="36"/>
  <c r="G328" i="36" s="1"/>
  <c r="D328" i="36"/>
  <c r="Q126" i="36"/>
  <c r="J127" i="36"/>
  <c r="K123" i="44"/>
  <c r="L123" i="44" s="1"/>
  <c r="M123" i="44" s="1"/>
  <c r="E329" i="44"/>
  <c r="E329" i="36"/>
  <c r="D329" i="44" l="1"/>
  <c r="F329" i="44"/>
  <c r="G329" i="44" s="1"/>
  <c r="F329" i="36"/>
  <c r="G329" i="36" s="1"/>
  <c r="D329" i="36"/>
  <c r="K127" i="36"/>
  <c r="L127" i="36" s="1"/>
  <c r="M127" i="36" s="1"/>
  <c r="N127" i="36" s="1"/>
  <c r="N123" i="44"/>
  <c r="E330" i="36"/>
  <c r="E330" i="44"/>
  <c r="D330" i="44" l="1"/>
  <c r="F330" i="44"/>
  <c r="G330" i="44" s="1"/>
  <c r="D330" i="36"/>
  <c r="F330" i="36"/>
  <c r="G330" i="36" s="1"/>
  <c r="Q127" i="36"/>
  <c r="J128" i="36"/>
  <c r="Q123" i="44"/>
  <c r="J124" i="44"/>
  <c r="E331" i="44"/>
  <c r="E331" i="36"/>
  <c r="D331" i="44" l="1"/>
  <c r="F331" i="44"/>
  <c r="G331" i="44" s="1"/>
  <c r="D331" i="36"/>
  <c r="F331" i="36"/>
  <c r="G331" i="36" s="1"/>
  <c r="K128" i="36"/>
  <c r="L128" i="36" s="1"/>
  <c r="K124" i="44"/>
  <c r="L124" i="44" s="1"/>
  <c r="M124" i="44" s="1"/>
  <c r="E332" i="36"/>
  <c r="E332" i="44"/>
  <c r="D332" i="44" l="1"/>
  <c r="F332" i="44"/>
  <c r="G332" i="44" s="1"/>
  <c r="F332" i="36"/>
  <c r="G332" i="36" s="1"/>
  <c r="D332" i="36"/>
  <c r="M128" i="36"/>
  <c r="N128" i="36" s="1"/>
  <c r="N124" i="44"/>
  <c r="E333" i="44"/>
  <c r="E333" i="36"/>
  <c r="D333" i="44" l="1"/>
  <c r="F333" i="44"/>
  <c r="G333" i="44" s="1"/>
  <c r="F333" i="36"/>
  <c r="G333" i="36" s="1"/>
  <c r="D333" i="36"/>
  <c r="J129" i="36"/>
  <c r="Q128" i="36"/>
  <c r="Q124" i="44"/>
  <c r="J125" i="44"/>
  <c r="E334" i="44"/>
  <c r="E334" i="36"/>
  <c r="F334" i="44" l="1"/>
  <c r="G334" i="44" s="1"/>
  <c r="D334" i="44"/>
  <c r="D334" i="36"/>
  <c r="F334" i="36"/>
  <c r="G334" i="36" s="1"/>
  <c r="K129" i="36"/>
  <c r="L129" i="36" s="1"/>
  <c r="M129" i="36" s="1"/>
  <c r="K125" i="44"/>
  <c r="L125" i="44" s="1"/>
  <c r="E335" i="36"/>
  <c r="E335" i="44"/>
  <c r="F335" i="44" l="1"/>
  <c r="G335" i="44" s="1"/>
  <c r="D335" i="44"/>
  <c r="F335" i="36"/>
  <c r="G335" i="36" s="1"/>
  <c r="D335" i="36"/>
  <c r="M125" i="44"/>
  <c r="N125" i="44" s="1"/>
  <c r="N129" i="36"/>
  <c r="E336" i="44"/>
  <c r="E336" i="36"/>
  <c r="F336" i="44" l="1"/>
  <c r="G336" i="44" s="1"/>
  <c r="D336" i="44"/>
  <c r="D336" i="36"/>
  <c r="F336" i="36"/>
  <c r="G336" i="36" s="1"/>
  <c r="J130" i="36"/>
  <c r="Q129" i="36"/>
  <c r="Q125" i="44"/>
  <c r="J126" i="44"/>
  <c r="E337" i="44"/>
  <c r="E337" i="36"/>
  <c r="D337" i="44" l="1"/>
  <c r="F337" i="44"/>
  <c r="G337" i="44" s="1"/>
  <c r="F337" i="36"/>
  <c r="G337" i="36" s="1"/>
  <c r="D337" i="36"/>
  <c r="K130" i="36"/>
  <c r="L130" i="36" s="1"/>
  <c r="M130" i="36" s="1"/>
  <c r="K126" i="44"/>
  <c r="L126" i="44" s="1"/>
  <c r="E338" i="36"/>
  <c r="E338" i="44"/>
  <c r="D338" i="44" l="1"/>
  <c r="F338" i="44"/>
  <c r="G338" i="44" s="1"/>
  <c r="F338" i="36"/>
  <c r="G338" i="36" s="1"/>
  <c r="D338" i="36"/>
  <c r="M126" i="44"/>
  <c r="N126" i="44" s="1"/>
  <c r="N130" i="36"/>
  <c r="E339" i="36"/>
  <c r="E339" i="44"/>
  <c r="D339" i="44" l="1"/>
  <c r="F339" i="44"/>
  <c r="G339" i="44" s="1"/>
  <c r="D339" i="36"/>
  <c r="F339" i="36"/>
  <c r="G339" i="36" s="1"/>
  <c r="Q126" i="44"/>
  <c r="J127" i="44"/>
  <c r="K127" i="44" s="1"/>
  <c r="Q130" i="36"/>
  <c r="J131" i="36"/>
  <c r="E340" i="36"/>
  <c r="E340" i="44"/>
  <c r="D340" i="44" l="1"/>
  <c r="F340" i="44"/>
  <c r="G340" i="44" s="1"/>
  <c r="F340" i="36"/>
  <c r="G340" i="36" s="1"/>
  <c r="D340" i="36"/>
  <c r="L127" i="44"/>
  <c r="M127" i="44" s="1"/>
  <c r="N127" i="44" s="1"/>
  <c r="J128" i="44" s="1"/>
  <c r="K131" i="36"/>
  <c r="L131" i="36" s="1"/>
  <c r="E341" i="44"/>
  <c r="E341" i="36"/>
  <c r="F341" i="44" l="1"/>
  <c r="G341" i="44" s="1"/>
  <c r="D341" i="44"/>
  <c r="D341" i="36"/>
  <c r="F341" i="36"/>
  <c r="G341" i="36" s="1"/>
  <c r="Q127" i="44"/>
  <c r="M131" i="36"/>
  <c r="N131" i="36" s="1"/>
  <c r="J132" i="36" s="1"/>
  <c r="K128" i="44"/>
  <c r="L128" i="44" s="1"/>
  <c r="E342" i="44"/>
  <c r="E342" i="36"/>
  <c r="D342" i="44" l="1"/>
  <c r="F342" i="44"/>
  <c r="G342" i="44" s="1"/>
  <c r="D342" i="36"/>
  <c r="F342" i="36"/>
  <c r="G342" i="36" s="1"/>
  <c r="Q131" i="36"/>
  <c r="K132" i="36"/>
  <c r="L132" i="36" s="1"/>
  <c r="M132" i="36" s="1"/>
  <c r="N132" i="36" s="1"/>
  <c r="M128" i="44"/>
  <c r="N128" i="44" s="1"/>
  <c r="E343" i="44"/>
  <c r="E343" i="36"/>
  <c r="D343" i="44" l="1"/>
  <c r="F343" i="44"/>
  <c r="G343" i="44" s="1"/>
  <c r="F343" i="36"/>
  <c r="G343" i="36" s="1"/>
  <c r="D343" i="36"/>
  <c r="J133" i="36"/>
  <c r="Q132" i="36"/>
  <c r="Q128" i="44"/>
  <c r="J129" i="44"/>
  <c r="E344" i="36"/>
  <c r="E344" i="44"/>
  <c r="D344" i="44" l="1"/>
  <c r="F344" i="44"/>
  <c r="G344" i="44" s="1"/>
  <c r="D344" i="36"/>
  <c r="F344" i="36"/>
  <c r="G344" i="36" s="1"/>
  <c r="K133" i="36"/>
  <c r="L133" i="36" s="1"/>
  <c r="K129" i="44"/>
  <c r="L129" i="44" s="1"/>
  <c r="M129" i="44" s="1"/>
  <c r="N129" i="44" s="1"/>
  <c r="E345" i="44"/>
  <c r="E345" i="36"/>
  <c r="D345" i="44" l="1"/>
  <c r="F345" i="44"/>
  <c r="G345" i="44" s="1"/>
  <c r="F345" i="36"/>
  <c r="G345" i="36" s="1"/>
  <c r="D345" i="36"/>
  <c r="M133" i="36"/>
  <c r="N133" i="36" s="1"/>
  <c r="Q129" i="44"/>
  <c r="J130" i="44"/>
  <c r="E346" i="36"/>
  <c r="E346" i="44"/>
  <c r="D346" i="44" l="1"/>
  <c r="F346" i="44"/>
  <c r="G346" i="44" s="1"/>
  <c r="F346" i="36"/>
  <c r="G346" i="36" s="1"/>
  <c r="D346" i="36"/>
  <c r="J134" i="36"/>
  <c r="Q133" i="36"/>
  <c r="K130" i="44"/>
  <c r="L130" i="44" s="1"/>
  <c r="M130" i="44" s="1"/>
  <c r="E347" i="36"/>
  <c r="E347" i="44"/>
  <c r="D347" i="44" l="1"/>
  <c r="F347" i="44"/>
  <c r="G347" i="44" s="1"/>
  <c r="F347" i="36"/>
  <c r="G347" i="36" s="1"/>
  <c r="D347" i="36"/>
  <c r="K134" i="36"/>
  <c r="L134" i="36" s="1"/>
  <c r="M134" i="36" s="1"/>
  <c r="N134" i="36" s="1"/>
  <c r="N130" i="44"/>
  <c r="E348" i="36"/>
  <c r="E348" i="44"/>
  <c r="D348" i="44" l="1"/>
  <c r="F348" i="44"/>
  <c r="G348" i="44" s="1"/>
  <c r="D348" i="36"/>
  <c r="F348" i="36"/>
  <c r="G348" i="36" s="1"/>
  <c r="J135" i="36"/>
  <c r="Q134" i="36"/>
  <c r="Q130" i="44"/>
  <c r="J131" i="44"/>
  <c r="E349" i="44"/>
  <c r="E349" i="36"/>
  <c r="D349" i="44" l="1"/>
  <c r="F349" i="44"/>
  <c r="G349" i="44" s="1"/>
  <c r="F349" i="36"/>
  <c r="G349" i="36" s="1"/>
  <c r="D349" i="36"/>
  <c r="K135" i="36"/>
  <c r="L135" i="36" s="1"/>
  <c r="M135" i="36" s="1"/>
  <c r="K131" i="44"/>
  <c r="L131" i="44" s="1"/>
  <c r="M131" i="44" s="1"/>
  <c r="E350" i="36"/>
  <c r="E350" i="44"/>
  <c r="D350" i="44" l="1"/>
  <c r="F350" i="44"/>
  <c r="G350" i="44" s="1"/>
  <c r="F350" i="36"/>
  <c r="G350" i="36" s="1"/>
  <c r="D350" i="36"/>
  <c r="N135" i="36"/>
  <c r="J136" i="36" s="1"/>
  <c r="N131" i="44"/>
  <c r="E351" i="44"/>
  <c r="E351" i="36"/>
  <c r="D351" i="44" l="1"/>
  <c r="F351" i="44"/>
  <c r="G351" i="44" s="1"/>
  <c r="F351" i="36"/>
  <c r="G351" i="36" s="1"/>
  <c r="D351" i="36"/>
  <c r="Q135" i="36"/>
  <c r="K136" i="36"/>
  <c r="Q131" i="44"/>
  <c r="J132" i="44"/>
  <c r="E352" i="36"/>
  <c r="E352" i="44"/>
  <c r="F352" i="44" l="1"/>
  <c r="G352" i="44" s="1"/>
  <c r="D352" i="44"/>
  <c r="D352" i="36"/>
  <c r="F352" i="36"/>
  <c r="G352" i="36" s="1"/>
  <c r="L136" i="36"/>
  <c r="M136" i="36" s="1"/>
  <c r="K132" i="44"/>
  <c r="L132" i="44" s="1"/>
  <c r="E353" i="44"/>
  <c r="E353" i="36"/>
  <c r="D353" i="44" l="1"/>
  <c r="F353" i="44"/>
  <c r="G353" i="44" s="1"/>
  <c r="D353" i="36"/>
  <c r="F353" i="36"/>
  <c r="G353" i="36" s="1"/>
  <c r="M132" i="44"/>
  <c r="N132" i="44" s="1"/>
  <c r="Q132" i="44" s="1"/>
  <c r="N136" i="36"/>
  <c r="E354" i="36"/>
  <c r="E354" i="44"/>
  <c r="D354" i="44" l="1"/>
  <c r="F354" i="44"/>
  <c r="G354" i="44" s="1"/>
  <c r="D354" i="36"/>
  <c r="F354" i="36"/>
  <c r="G354" i="36" s="1"/>
  <c r="J133" i="44"/>
  <c r="K133" i="44" s="1"/>
  <c r="L133" i="44" s="1"/>
  <c r="J137" i="36"/>
  <c r="Q136" i="36"/>
  <c r="E355" i="44"/>
  <c r="E355" i="36"/>
  <c r="D355" i="44" l="1"/>
  <c r="F355" i="44"/>
  <c r="G355" i="44" s="1"/>
  <c r="D355" i="36"/>
  <c r="F355" i="36"/>
  <c r="G355" i="36" s="1"/>
  <c r="M133" i="44"/>
  <c r="N133" i="44" s="1"/>
  <c r="Q133" i="44" s="1"/>
  <c r="K137" i="36"/>
  <c r="L137" i="36" s="1"/>
  <c r="M137" i="36" s="1"/>
  <c r="E356" i="36"/>
  <c r="E356" i="44"/>
  <c r="F356" i="44" l="1"/>
  <c r="G356" i="44" s="1"/>
  <c r="D356" i="44"/>
  <c r="F356" i="36"/>
  <c r="G356" i="36" s="1"/>
  <c r="D356" i="36"/>
  <c r="J134" i="44"/>
  <c r="K134" i="44" s="1"/>
  <c r="N137" i="36"/>
  <c r="J138" i="36" s="1"/>
  <c r="E357" i="44"/>
  <c r="E357" i="36"/>
  <c r="F357" i="44" l="1"/>
  <c r="G357" i="44" s="1"/>
  <c r="D357" i="44"/>
  <c r="D357" i="36"/>
  <c r="F357" i="36"/>
  <c r="G357" i="36" s="1"/>
  <c r="Q137" i="36"/>
  <c r="L134" i="44"/>
  <c r="M134" i="44" s="1"/>
  <c r="N134" i="44" s="1"/>
  <c r="K138" i="36"/>
  <c r="E358" i="44"/>
  <c r="E358" i="36"/>
  <c r="D358" i="44" l="1"/>
  <c r="F358" i="44"/>
  <c r="G358" i="44" s="1"/>
  <c r="F358" i="36"/>
  <c r="G358" i="36" s="1"/>
  <c r="D358" i="36"/>
  <c r="Q134" i="44"/>
  <c r="J135" i="44"/>
  <c r="K135" i="44" s="1"/>
  <c r="L138" i="36"/>
  <c r="E359" i="44"/>
  <c r="E359" i="36"/>
  <c r="F359" i="44" l="1"/>
  <c r="G359" i="44" s="1"/>
  <c r="D359" i="44"/>
  <c r="F359" i="36"/>
  <c r="G359" i="36" s="1"/>
  <c r="D359" i="36"/>
  <c r="M138" i="36"/>
  <c r="N138" i="36" s="1"/>
  <c r="L135" i="44"/>
  <c r="M135" i="44" s="1"/>
  <c r="E360" i="36"/>
  <c r="E360" i="44"/>
  <c r="F360" i="44" l="1"/>
  <c r="G360" i="44" s="1"/>
  <c r="D360" i="44"/>
  <c r="D360" i="36"/>
  <c r="F360" i="36"/>
  <c r="G360" i="36" s="1"/>
  <c r="J139" i="36"/>
  <c r="Q138" i="36"/>
  <c r="N135" i="44"/>
  <c r="E361" i="36"/>
  <c r="E361" i="44"/>
  <c r="D361" i="44" l="1"/>
  <c r="F361" i="44"/>
  <c r="G361" i="44" s="1"/>
  <c r="D361" i="36"/>
  <c r="F361" i="36"/>
  <c r="G361" i="36" s="1"/>
  <c r="K139" i="36"/>
  <c r="L139" i="36" s="1"/>
  <c r="M139" i="36" s="1"/>
  <c r="Q135" i="44"/>
  <c r="J136" i="44"/>
  <c r="E362" i="36"/>
  <c r="E362" i="44"/>
  <c r="D362" i="44" l="1"/>
  <c r="F362" i="44"/>
  <c r="G362" i="44" s="1"/>
  <c r="D362" i="36"/>
  <c r="F362" i="36"/>
  <c r="G362" i="36" s="1"/>
  <c r="N139" i="36"/>
  <c r="K136" i="44"/>
  <c r="L136" i="44" s="1"/>
  <c r="E363" i="36"/>
  <c r="E363" i="44"/>
  <c r="F363" i="44" l="1"/>
  <c r="G363" i="44" s="1"/>
  <c r="D363" i="44"/>
  <c r="D363" i="36"/>
  <c r="F363" i="36"/>
  <c r="G363" i="36" s="1"/>
  <c r="J140" i="36"/>
  <c r="Q139" i="36"/>
  <c r="M136" i="44"/>
  <c r="N136" i="44" s="1"/>
  <c r="E364" i="36"/>
  <c r="E364" i="44"/>
  <c r="D364" i="44" l="1"/>
  <c r="F364" i="44"/>
  <c r="G364" i="44" s="1"/>
  <c r="D364" i="36"/>
  <c r="F364" i="36"/>
  <c r="G364" i="36" s="1"/>
  <c r="K140" i="36"/>
  <c r="L140" i="36" s="1"/>
  <c r="Q136" i="44"/>
  <c r="J137" i="44"/>
  <c r="E365" i="44"/>
  <c r="E365" i="36"/>
  <c r="D365" i="44" l="1"/>
  <c r="F365" i="44"/>
  <c r="G365" i="44" s="1"/>
  <c r="D365" i="36"/>
  <c r="F365" i="36"/>
  <c r="G365" i="36" s="1"/>
  <c r="M140" i="36"/>
  <c r="N140" i="36" s="1"/>
  <c r="K137" i="44"/>
  <c r="L137" i="44" s="1"/>
  <c r="E366" i="36"/>
  <c r="E366" i="44"/>
  <c r="D366" i="44" l="1"/>
  <c r="F366" i="44"/>
  <c r="G366" i="44" s="1"/>
  <c r="D366" i="36"/>
  <c r="F366" i="36"/>
  <c r="G366" i="36" s="1"/>
  <c r="J141" i="36"/>
  <c r="Q140" i="36"/>
  <c r="M137" i="44"/>
  <c r="N137" i="44" s="1"/>
  <c r="E367" i="44"/>
  <c r="E367" i="36"/>
  <c r="D367" i="44" l="1"/>
  <c r="F367" i="44"/>
  <c r="G367" i="44" s="1"/>
  <c r="D367" i="36"/>
  <c r="F367" i="36"/>
  <c r="G367" i="36" s="1"/>
  <c r="K141" i="36"/>
  <c r="L141" i="36" s="1"/>
  <c r="Q137" i="44"/>
  <c r="J138" i="44"/>
  <c r="E368" i="36"/>
  <c r="E368" i="44"/>
  <c r="D368" i="44" l="1"/>
  <c r="F368" i="44"/>
  <c r="G368" i="44" s="1"/>
  <c r="D368" i="36"/>
  <c r="F368" i="36"/>
  <c r="G368" i="36" s="1"/>
  <c r="M141" i="36"/>
  <c r="N141" i="36" s="1"/>
  <c r="K138" i="44"/>
  <c r="L138" i="44" s="1"/>
  <c r="M138" i="44" s="1"/>
  <c r="N138" i="44" s="1"/>
  <c r="E369" i="36"/>
  <c r="E369" i="44"/>
  <c r="D369" i="44" l="1"/>
  <c r="F369" i="44"/>
  <c r="G369" i="44" s="1"/>
  <c r="D369" i="36"/>
  <c r="F369" i="36"/>
  <c r="G369" i="36" s="1"/>
  <c r="Q141" i="36"/>
  <c r="J142" i="36"/>
  <c r="Q138" i="44"/>
  <c r="J139" i="44"/>
  <c r="E370" i="44"/>
  <c r="E370" i="36"/>
  <c r="F370" i="44" l="1"/>
  <c r="G370" i="44" s="1"/>
  <c r="D370" i="44"/>
  <c r="F370" i="36"/>
  <c r="G370" i="36" s="1"/>
  <c r="D370" i="36"/>
  <c r="K142" i="36"/>
  <c r="L142" i="36" s="1"/>
  <c r="M142" i="36" s="1"/>
  <c r="N142" i="36" s="1"/>
  <c r="K139" i="44"/>
  <c r="E371" i="44"/>
  <c r="E371" i="36"/>
  <c r="F371" i="44" l="1"/>
  <c r="G371" i="44" s="1"/>
  <c r="D371" i="44"/>
  <c r="D371" i="36"/>
  <c r="F371" i="36"/>
  <c r="G371" i="36" s="1"/>
  <c r="Q142" i="36"/>
  <c r="J143" i="36"/>
  <c r="L139" i="44"/>
  <c r="M139" i="44" s="1"/>
  <c r="N139" i="44" s="1"/>
  <c r="E372" i="36"/>
  <c r="E372" i="44"/>
  <c r="D372" i="44" l="1"/>
  <c r="F372" i="44"/>
  <c r="G372" i="44" s="1"/>
  <c r="F372" i="36"/>
  <c r="G372" i="36" s="1"/>
  <c r="D372" i="36"/>
  <c r="K143" i="36"/>
  <c r="L143" i="36" s="1"/>
  <c r="M143" i="36" s="1"/>
  <c r="Q139" i="44"/>
  <c r="J140" i="44"/>
  <c r="E373" i="44"/>
  <c r="E373" i="36"/>
  <c r="D373" i="44" l="1"/>
  <c r="F373" i="44"/>
  <c r="G373" i="44" s="1"/>
  <c r="D373" i="36"/>
  <c r="F373" i="36"/>
  <c r="G373" i="36" s="1"/>
  <c r="N143" i="36"/>
  <c r="Q143" i="36" s="1"/>
  <c r="K140" i="44"/>
  <c r="L140" i="44" s="1"/>
  <c r="E374" i="44"/>
  <c r="E374" i="36"/>
  <c r="D374" i="44" l="1"/>
  <c r="F374" i="44"/>
  <c r="G374" i="44" s="1"/>
  <c r="F374" i="36"/>
  <c r="G374" i="36" s="1"/>
  <c r="D374" i="36"/>
  <c r="J144" i="36"/>
  <c r="K144" i="36" s="1"/>
  <c r="L144" i="36" s="1"/>
  <c r="M140" i="44"/>
  <c r="N140" i="44" s="1"/>
  <c r="E375" i="36"/>
  <c r="E375" i="44"/>
  <c r="D375" i="44" l="1"/>
  <c r="F375" i="44"/>
  <c r="G375" i="44" s="1"/>
  <c r="F375" i="36"/>
  <c r="G375" i="36" s="1"/>
  <c r="D375" i="36"/>
  <c r="M144" i="36"/>
  <c r="N144" i="36" s="1"/>
  <c r="Q140" i="44"/>
  <c r="J141" i="44"/>
  <c r="E376" i="36"/>
  <c r="E376" i="44"/>
  <c r="D376" i="44" l="1"/>
  <c r="F376" i="44"/>
  <c r="G376" i="44" s="1"/>
  <c r="F376" i="36"/>
  <c r="G376" i="36" s="1"/>
  <c r="D376" i="36"/>
  <c r="J145" i="36"/>
  <c r="Q144" i="36"/>
  <c r="K141" i="44"/>
  <c r="L141" i="44" s="1"/>
  <c r="M141" i="44" s="1"/>
  <c r="N141" i="44" s="1"/>
  <c r="E377" i="36"/>
  <c r="E377" i="44"/>
  <c r="F377" i="44" l="1"/>
  <c r="G377" i="44" s="1"/>
  <c r="D377" i="44"/>
  <c r="F377" i="36"/>
  <c r="G377" i="36" s="1"/>
  <c r="D377" i="36"/>
  <c r="K145" i="36"/>
  <c r="L145" i="36" s="1"/>
  <c r="Q141" i="44"/>
  <c r="J142" i="44"/>
  <c r="E378" i="36"/>
  <c r="E378" i="44"/>
  <c r="D378" i="44" l="1"/>
  <c r="F378" i="44"/>
  <c r="G378" i="44" s="1"/>
  <c r="D378" i="36"/>
  <c r="F378" i="36"/>
  <c r="G378" i="36" s="1"/>
  <c r="M145" i="36"/>
  <c r="N145" i="36" s="1"/>
  <c r="K142" i="44"/>
  <c r="L142" i="44" s="1"/>
  <c r="E379" i="44"/>
  <c r="E379" i="36"/>
  <c r="D379" i="44" l="1"/>
  <c r="F379" i="44"/>
  <c r="G379" i="44" s="1"/>
  <c r="F379" i="36"/>
  <c r="G379" i="36" s="1"/>
  <c r="D379" i="36"/>
  <c r="M142" i="44"/>
  <c r="N142" i="44" s="1"/>
  <c r="J146" i="36"/>
  <c r="Q145" i="36"/>
  <c r="E380" i="44"/>
  <c r="E380" i="36"/>
  <c r="F380" i="44" l="1"/>
  <c r="G380" i="44" s="1"/>
  <c r="D380" i="44"/>
  <c r="F380" i="36"/>
  <c r="G380" i="36" s="1"/>
  <c r="D380" i="36"/>
  <c r="K146" i="36"/>
  <c r="L146" i="36" s="1"/>
  <c r="M146" i="36" s="1"/>
  <c r="N146" i="36" s="1"/>
  <c r="Q142" i="44"/>
  <c r="J143" i="44"/>
  <c r="E381" i="44"/>
  <c r="E381" i="36"/>
  <c r="D381" i="44" l="1"/>
  <c r="F381" i="44"/>
  <c r="G381" i="44" s="1"/>
  <c r="F381" i="36"/>
  <c r="G381" i="36" s="1"/>
  <c r="D381" i="36"/>
  <c r="Q146" i="36"/>
  <c r="J147" i="36"/>
  <c r="K143" i="44"/>
  <c r="L143" i="44" s="1"/>
  <c r="E382" i="36"/>
  <c r="E382" i="44"/>
  <c r="D382" i="44" l="1"/>
  <c r="F382" i="44"/>
  <c r="G382" i="44" s="1"/>
  <c r="F382" i="36"/>
  <c r="G382" i="36" s="1"/>
  <c r="D382" i="36"/>
  <c r="K147" i="36"/>
  <c r="L147" i="36" s="1"/>
  <c r="M147" i="36" s="1"/>
  <c r="M143" i="44"/>
  <c r="N143" i="44" s="1"/>
  <c r="E383" i="36"/>
  <c r="E383" i="44"/>
  <c r="D383" i="44" l="1"/>
  <c r="F383" i="44"/>
  <c r="G383" i="44" s="1"/>
  <c r="D383" i="36"/>
  <c r="F383" i="36"/>
  <c r="G383" i="36" s="1"/>
  <c r="N147" i="36"/>
  <c r="Q143" i="44"/>
  <c r="J144" i="44"/>
  <c r="E384" i="44"/>
  <c r="E384" i="36"/>
  <c r="D384" i="44" l="1"/>
  <c r="F384" i="44"/>
  <c r="G384" i="44" s="1"/>
  <c r="D384" i="36"/>
  <c r="F384" i="36"/>
  <c r="G384" i="36" s="1"/>
  <c r="Q147" i="36"/>
  <c r="J148" i="36"/>
  <c r="K144" i="44"/>
  <c r="L144" i="44" s="1"/>
  <c r="E385" i="44"/>
  <c r="E385" i="36"/>
  <c r="D385" i="44" l="1"/>
  <c r="F385" i="44"/>
  <c r="G385" i="44" s="1"/>
  <c r="F385" i="36"/>
  <c r="G385" i="36" s="1"/>
  <c r="D385" i="36"/>
  <c r="K148" i="36"/>
  <c r="M144" i="44"/>
  <c r="N144" i="44" s="1"/>
  <c r="E386" i="36"/>
  <c r="E386" i="44"/>
  <c r="F386" i="44" l="1"/>
  <c r="G386" i="44" s="1"/>
  <c r="D386" i="44"/>
  <c r="D386" i="36"/>
  <c r="F386" i="36"/>
  <c r="G386" i="36" s="1"/>
  <c r="L148" i="36"/>
  <c r="Q144" i="44"/>
  <c r="J145" i="44"/>
  <c r="E387" i="44"/>
  <c r="E387" i="36"/>
  <c r="F387" i="44" l="1"/>
  <c r="G387" i="44" s="1"/>
  <c r="D387" i="44"/>
  <c r="D387" i="36"/>
  <c r="F387" i="36"/>
  <c r="G387" i="36" s="1"/>
  <c r="M148" i="36"/>
  <c r="N148" i="36" s="1"/>
  <c r="K145" i="44"/>
  <c r="E388" i="44"/>
  <c r="E388" i="36"/>
  <c r="D388" i="44" l="1"/>
  <c r="F388" i="44"/>
  <c r="G388" i="44" s="1"/>
  <c r="D388" i="36"/>
  <c r="F388" i="36"/>
  <c r="G388" i="36" s="1"/>
  <c r="J149" i="36"/>
  <c r="Q148" i="36"/>
  <c r="L145" i="44"/>
  <c r="M145" i="44" s="1"/>
  <c r="N145" i="44" s="1"/>
  <c r="E389" i="36"/>
  <c r="E389" i="44"/>
  <c r="D389" i="44" l="1"/>
  <c r="F389" i="44"/>
  <c r="G389" i="44" s="1"/>
  <c r="D389" i="36"/>
  <c r="F389" i="36"/>
  <c r="G389" i="36" s="1"/>
  <c r="K149" i="36"/>
  <c r="L149" i="36" s="1"/>
  <c r="Q145" i="44"/>
  <c r="J146" i="44"/>
  <c r="E390" i="44"/>
  <c r="E390" i="36"/>
  <c r="F390" i="44" l="1"/>
  <c r="G390" i="44" s="1"/>
  <c r="D390" i="44"/>
  <c r="F390" i="36"/>
  <c r="G390" i="36" s="1"/>
  <c r="D390" i="36"/>
  <c r="M149" i="36"/>
  <c r="N149" i="36" s="1"/>
  <c r="K146" i="44"/>
  <c r="L146" i="44" s="1"/>
  <c r="E391" i="44"/>
  <c r="E391" i="36"/>
  <c r="D391" i="44" l="1"/>
  <c r="F391" i="44"/>
  <c r="G391" i="44" s="1"/>
  <c r="D391" i="36"/>
  <c r="F391" i="36"/>
  <c r="G391" i="36" s="1"/>
  <c r="J150" i="36"/>
  <c r="Q149" i="36"/>
  <c r="M146" i="44"/>
  <c r="N146" i="44" s="1"/>
  <c r="E392" i="44"/>
  <c r="E392" i="36"/>
  <c r="D392" i="44" l="1"/>
  <c r="F392" i="44"/>
  <c r="G392" i="44" s="1"/>
  <c r="D392" i="36"/>
  <c r="F392" i="36"/>
  <c r="G392" i="36" s="1"/>
  <c r="K150" i="36"/>
  <c r="L150" i="36" s="1"/>
  <c r="M150" i="36" s="1"/>
  <c r="Q146" i="44"/>
  <c r="J147" i="44"/>
  <c r="E393" i="44"/>
  <c r="E393" i="36"/>
  <c r="D393" i="44" l="1"/>
  <c r="F393" i="44"/>
  <c r="G393" i="44" s="1"/>
  <c r="D393" i="36"/>
  <c r="F393" i="36"/>
  <c r="G393" i="36" s="1"/>
  <c r="N150" i="36"/>
  <c r="K147" i="44"/>
  <c r="L147" i="44" s="1"/>
  <c r="E394" i="36"/>
  <c r="E394" i="44"/>
  <c r="D394" i="44" l="1"/>
  <c r="F394" i="44"/>
  <c r="G394" i="44" s="1"/>
  <c r="D394" i="36"/>
  <c r="F394" i="36"/>
  <c r="G394" i="36" s="1"/>
  <c r="M147" i="44"/>
  <c r="N147" i="44" s="1"/>
  <c r="Q150" i="36"/>
  <c r="J151" i="36"/>
  <c r="E395" i="36"/>
  <c r="E395" i="44"/>
  <c r="D395" i="44" l="1"/>
  <c r="F395" i="44"/>
  <c r="G395" i="44" s="1"/>
  <c r="D395" i="36"/>
  <c r="F395" i="36"/>
  <c r="G395" i="36" s="1"/>
  <c r="Q147" i="44"/>
  <c r="J148" i="44"/>
  <c r="K148" i="44" s="1"/>
  <c r="L148" i="44" s="1"/>
  <c r="K151" i="36"/>
  <c r="E396" i="44"/>
  <c r="E396" i="36"/>
  <c r="D396" i="44" l="1"/>
  <c r="F396" i="44"/>
  <c r="G396" i="44" s="1"/>
  <c r="D396" i="36"/>
  <c r="F396" i="36"/>
  <c r="G396" i="36" s="1"/>
  <c r="L151" i="36"/>
  <c r="M148" i="44"/>
  <c r="N148" i="44" s="1"/>
  <c r="E397" i="36"/>
  <c r="E397" i="44"/>
  <c r="D397" i="44" l="1"/>
  <c r="F397" i="44"/>
  <c r="G397" i="44" s="1"/>
  <c r="F397" i="36"/>
  <c r="G397" i="36" s="1"/>
  <c r="D397" i="36"/>
  <c r="M151" i="36"/>
  <c r="N151" i="36" s="1"/>
  <c r="Q148" i="44"/>
  <c r="J149" i="44"/>
  <c r="E398" i="44"/>
  <c r="E398" i="36"/>
  <c r="D398" i="44" l="1"/>
  <c r="F398" i="44"/>
  <c r="G398" i="44" s="1"/>
  <c r="D398" i="36"/>
  <c r="F398" i="36"/>
  <c r="G398" i="36" s="1"/>
  <c r="Q151" i="36"/>
  <c r="J152" i="36"/>
  <c r="K149" i="44"/>
  <c r="L149" i="44" s="1"/>
  <c r="M149" i="44" s="1"/>
  <c r="E399" i="44"/>
  <c r="E399" i="36"/>
  <c r="D399" i="44" l="1"/>
  <c r="F399" i="44"/>
  <c r="G399" i="44" s="1"/>
  <c r="F399" i="36"/>
  <c r="G399" i="36" s="1"/>
  <c r="D399" i="36"/>
  <c r="K152" i="36"/>
  <c r="L152" i="36" s="1"/>
  <c r="M152" i="36" s="1"/>
  <c r="N152" i="36" s="1"/>
  <c r="N149" i="44"/>
  <c r="E400" i="44"/>
  <c r="E400" i="36"/>
  <c r="F400" i="44" l="1"/>
  <c r="G400" i="44" s="1"/>
  <c r="D400" i="44"/>
  <c r="D400" i="36"/>
  <c r="F400" i="36"/>
  <c r="G400" i="36" s="1"/>
  <c r="J153" i="36"/>
  <c r="Q152" i="36"/>
  <c r="Q149" i="44"/>
  <c r="J150" i="44"/>
  <c r="E401" i="44"/>
  <c r="E401" i="36"/>
  <c r="D401" i="44" l="1"/>
  <c r="F401" i="44"/>
  <c r="G401" i="44" s="1"/>
  <c r="D401" i="36"/>
  <c r="F401" i="36"/>
  <c r="G401" i="36" s="1"/>
  <c r="K153" i="36"/>
  <c r="L153" i="36" s="1"/>
  <c r="M153" i="36" s="1"/>
  <c r="N153" i="36" s="1"/>
  <c r="K150" i="44"/>
  <c r="L150" i="44" s="1"/>
  <c r="M150" i="44" s="1"/>
  <c r="E402" i="36"/>
  <c r="E402" i="44"/>
  <c r="F402" i="44" l="1"/>
  <c r="G402" i="44" s="1"/>
  <c r="D402" i="44"/>
  <c r="F402" i="36"/>
  <c r="G402" i="36" s="1"/>
  <c r="D402" i="36"/>
  <c r="Q153" i="36"/>
  <c r="J154" i="36"/>
  <c r="N150" i="44"/>
  <c r="E403" i="44"/>
  <c r="E403" i="36"/>
  <c r="D403" i="44" l="1"/>
  <c r="F403" i="44"/>
  <c r="G403" i="44" s="1"/>
  <c r="F403" i="36"/>
  <c r="G403" i="36" s="1"/>
  <c r="D403" i="36"/>
  <c r="K154" i="36"/>
  <c r="L154" i="36" s="1"/>
  <c r="M154" i="36" s="1"/>
  <c r="N154" i="36" s="1"/>
  <c r="Q150" i="44"/>
  <c r="J151" i="44"/>
  <c r="E404" i="36"/>
  <c r="E404" i="44"/>
  <c r="D404" i="44" l="1"/>
  <c r="F404" i="44"/>
  <c r="G404" i="44" s="1"/>
  <c r="D404" i="36"/>
  <c r="F404" i="36"/>
  <c r="G404" i="36" s="1"/>
  <c r="Q154" i="36"/>
  <c r="J155" i="36"/>
  <c r="K151" i="44"/>
  <c r="L151" i="44" s="1"/>
  <c r="M151" i="44" s="1"/>
  <c r="N151" i="44" s="1"/>
  <c r="E405" i="44"/>
  <c r="E405" i="36"/>
  <c r="D405" i="44" l="1"/>
  <c r="F405" i="44"/>
  <c r="G405" i="44" s="1"/>
  <c r="D405" i="36"/>
  <c r="F405" i="36"/>
  <c r="G405" i="36" s="1"/>
  <c r="K155" i="36"/>
  <c r="Q151" i="44"/>
  <c r="J152" i="44"/>
  <c r="E406" i="36"/>
  <c r="E406" i="44"/>
  <c r="D406" i="44" l="1"/>
  <c r="F406" i="44"/>
  <c r="G406" i="44" s="1"/>
  <c r="F406" i="36"/>
  <c r="G406" i="36" s="1"/>
  <c r="D406" i="36"/>
  <c r="L155" i="36"/>
  <c r="M155" i="36" s="1"/>
  <c r="K152" i="44"/>
  <c r="L152" i="44" s="1"/>
  <c r="M152" i="44" s="1"/>
  <c r="N152" i="44" s="1"/>
  <c r="E407" i="36"/>
  <c r="E407" i="44"/>
  <c r="F407" i="44" l="1"/>
  <c r="G407" i="44" s="1"/>
  <c r="D407" i="44"/>
  <c r="D407" i="36"/>
  <c r="F407" i="36"/>
  <c r="G407" i="36" s="1"/>
  <c r="N155" i="36"/>
  <c r="Q152" i="44"/>
  <c r="J153" i="44"/>
  <c r="E408" i="44"/>
  <c r="E408" i="36"/>
  <c r="D408" i="44" l="1"/>
  <c r="F408" i="44"/>
  <c r="G408" i="44" s="1"/>
  <c r="D408" i="36"/>
  <c r="F408" i="36"/>
  <c r="G408" i="36" s="1"/>
  <c r="J156" i="36"/>
  <c r="Q155" i="36"/>
  <c r="K153" i="44"/>
  <c r="L153" i="44" s="1"/>
  <c r="E409" i="36"/>
  <c r="E409" i="44"/>
  <c r="D409" i="44" l="1"/>
  <c r="F409" i="44"/>
  <c r="G409" i="44" s="1"/>
  <c r="D409" i="36"/>
  <c r="F409" i="36"/>
  <c r="G409" i="36" s="1"/>
  <c r="M153" i="44"/>
  <c r="N153" i="44" s="1"/>
  <c r="J154" i="44" s="1"/>
  <c r="K156" i="36"/>
  <c r="L156" i="36" s="1"/>
  <c r="M156" i="36" s="1"/>
  <c r="E410" i="44"/>
  <c r="E410" i="36"/>
  <c r="F410" i="44" l="1"/>
  <c r="G410" i="44" s="1"/>
  <c r="D410" i="44"/>
  <c r="D410" i="36"/>
  <c r="F410" i="36"/>
  <c r="G410" i="36" s="1"/>
  <c r="Q153" i="44"/>
  <c r="N156" i="36"/>
  <c r="K154" i="44"/>
  <c r="L154" i="44" s="1"/>
  <c r="E411" i="36"/>
  <c r="E411" i="44"/>
  <c r="F411" i="44" l="1"/>
  <c r="G411" i="44" s="1"/>
  <c r="D411" i="44"/>
  <c r="F411" i="36"/>
  <c r="G411" i="36" s="1"/>
  <c r="D411" i="36"/>
  <c r="M154" i="44"/>
  <c r="N154" i="44" s="1"/>
  <c r="Q156" i="36"/>
  <c r="J157" i="36"/>
  <c r="E412" i="44"/>
  <c r="E412" i="36"/>
  <c r="D412" i="44" l="1"/>
  <c r="F412" i="44"/>
  <c r="G412" i="44" s="1"/>
  <c r="F412" i="36"/>
  <c r="G412" i="36" s="1"/>
  <c r="D412" i="36"/>
  <c r="K157" i="36"/>
  <c r="L157" i="36" s="1"/>
  <c r="M157" i="36" s="1"/>
  <c r="N157" i="36" s="1"/>
  <c r="Q154" i="44"/>
  <c r="J155" i="44"/>
  <c r="E413" i="44"/>
  <c r="E413" i="36"/>
  <c r="D413" i="44" l="1"/>
  <c r="F413" i="44"/>
  <c r="G413" i="44" s="1"/>
  <c r="D413" i="36"/>
  <c r="F413" i="36"/>
  <c r="G413" i="36" s="1"/>
  <c r="Q157" i="36"/>
  <c r="J158" i="36"/>
  <c r="K155" i="44"/>
  <c r="L155" i="44" s="1"/>
  <c r="E414" i="44"/>
  <c r="E414" i="36"/>
  <c r="F414" i="44" l="1"/>
  <c r="G414" i="44" s="1"/>
  <c r="D414" i="44"/>
  <c r="F414" i="36"/>
  <c r="G414" i="36" s="1"/>
  <c r="D414" i="36"/>
  <c r="M155" i="44"/>
  <c r="N155" i="44" s="1"/>
  <c r="K158" i="36"/>
  <c r="L158" i="36" s="1"/>
  <c r="M158" i="36" s="1"/>
  <c r="N158" i="36" s="1"/>
  <c r="E415" i="44"/>
  <c r="E415" i="36"/>
  <c r="F415" i="44" l="1"/>
  <c r="G415" i="44" s="1"/>
  <c r="D415" i="44"/>
  <c r="F415" i="36"/>
  <c r="G415" i="36" s="1"/>
  <c r="D415" i="36"/>
  <c r="Q158" i="36"/>
  <c r="J159" i="36"/>
  <c r="Q155" i="44"/>
  <c r="J156" i="44"/>
  <c r="E416" i="44"/>
  <c r="E416" i="36"/>
  <c r="D416" i="44" l="1"/>
  <c r="F416" i="44"/>
  <c r="G416" i="44" s="1"/>
  <c r="D416" i="36"/>
  <c r="F416" i="36"/>
  <c r="G416" i="36" s="1"/>
  <c r="K159" i="36"/>
  <c r="L159" i="36" s="1"/>
  <c r="M159" i="36" s="1"/>
  <c r="K156" i="44"/>
  <c r="L156" i="44" s="1"/>
  <c r="M156" i="44" s="1"/>
  <c r="E417" i="44"/>
  <c r="E417" i="36"/>
  <c r="F417" i="44" l="1"/>
  <c r="G417" i="44" s="1"/>
  <c r="D417" i="44"/>
  <c r="F417" i="36"/>
  <c r="G417" i="36" s="1"/>
  <c r="D417" i="36"/>
  <c r="N159" i="36"/>
  <c r="Q159" i="36" s="1"/>
  <c r="N156" i="44"/>
  <c r="E418" i="44"/>
  <c r="E418" i="36"/>
  <c r="F418" i="44" l="1"/>
  <c r="G418" i="44" s="1"/>
  <c r="D418" i="44"/>
  <c r="D418" i="36"/>
  <c r="F418" i="36"/>
  <c r="G418" i="36" s="1"/>
  <c r="J160" i="36"/>
  <c r="K160" i="36" s="1"/>
  <c r="Q156" i="44"/>
  <c r="J157" i="44"/>
  <c r="E419" i="36"/>
  <c r="E419" i="44"/>
  <c r="F419" i="44" l="1"/>
  <c r="G419" i="44" s="1"/>
  <c r="D419" i="44"/>
  <c r="F419" i="36"/>
  <c r="G419" i="36" s="1"/>
  <c r="D419" i="36"/>
  <c r="L160" i="36"/>
  <c r="M160" i="36" s="1"/>
  <c r="N160" i="36" s="1"/>
  <c r="J161" i="36" s="1"/>
  <c r="K157" i="44"/>
  <c r="E420" i="36"/>
  <c r="E420" i="44"/>
  <c r="D420" i="44" l="1"/>
  <c r="F420" i="44"/>
  <c r="G420" i="44" s="1"/>
  <c r="D420" i="36"/>
  <c r="F420" i="36"/>
  <c r="G420" i="36" s="1"/>
  <c r="Q160" i="36"/>
  <c r="K161" i="36"/>
  <c r="L161" i="36" s="1"/>
  <c r="M161" i="36" s="1"/>
  <c r="N161" i="36" s="1"/>
  <c r="L157" i="44"/>
  <c r="M157" i="44" s="1"/>
  <c r="N157" i="44" s="1"/>
  <c r="E421" i="44"/>
  <c r="E421" i="36"/>
  <c r="D421" i="44" l="1"/>
  <c r="F421" i="44"/>
  <c r="G421" i="44" s="1"/>
  <c r="D421" i="36"/>
  <c r="F421" i="36"/>
  <c r="G421" i="36" s="1"/>
  <c r="J162" i="36"/>
  <c r="Q161" i="36"/>
  <c r="Q157" i="44"/>
  <c r="J158" i="44"/>
  <c r="E422" i="36"/>
  <c r="E422" i="44"/>
  <c r="D422" i="44" l="1"/>
  <c r="F422" i="44"/>
  <c r="G422" i="44" s="1"/>
  <c r="F422" i="36"/>
  <c r="G422" i="36" s="1"/>
  <c r="D422" i="36"/>
  <c r="K162" i="36"/>
  <c r="L162" i="36" s="1"/>
  <c r="M162" i="36" s="1"/>
  <c r="K158" i="44"/>
  <c r="L158" i="44" s="1"/>
  <c r="M158" i="44" s="1"/>
  <c r="E423" i="36"/>
  <c r="E423" i="44"/>
  <c r="D423" i="44" l="1"/>
  <c r="F423" i="44"/>
  <c r="G423" i="44" s="1"/>
  <c r="D423" i="36"/>
  <c r="F423" i="36"/>
  <c r="G423" i="36" s="1"/>
  <c r="N162" i="36"/>
  <c r="N158" i="44"/>
  <c r="E424" i="36"/>
  <c r="E424" i="44"/>
  <c r="D424" i="44" l="1"/>
  <c r="F424" i="44"/>
  <c r="G424" i="44" s="1"/>
  <c r="F424" i="36"/>
  <c r="G424" i="36" s="1"/>
  <c r="D424" i="36"/>
  <c r="Q162" i="36"/>
  <c r="J163" i="36"/>
  <c r="Q158" i="44"/>
  <c r="J159" i="44"/>
  <c r="E425" i="36"/>
  <c r="E425" i="44"/>
  <c r="D425" i="44" l="1"/>
  <c r="F425" i="44"/>
  <c r="G425" i="44" s="1"/>
  <c r="F425" i="36"/>
  <c r="G425" i="36" s="1"/>
  <c r="D425" i="36"/>
  <c r="K163" i="36"/>
  <c r="L163" i="36" s="1"/>
  <c r="M163" i="36" s="1"/>
  <c r="N163" i="36" s="1"/>
  <c r="K159" i="44"/>
  <c r="L159" i="44" s="1"/>
  <c r="E426" i="44"/>
  <c r="E426" i="36"/>
  <c r="D426" i="44" l="1"/>
  <c r="F426" i="44"/>
  <c r="G426" i="44" s="1"/>
  <c r="F426" i="36"/>
  <c r="G426" i="36" s="1"/>
  <c r="D426" i="36"/>
  <c r="J164" i="36"/>
  <c r="Q163" i="36"/>
  <c r="M159" i="44"/>
  <c r="N159" i="44" s="1"/>
  <c r="E427" i="44"/>
  <c r="E427" i="36"/>
  <c r="F427" i="44" l="1"/>
  <c r="G427" i="44" s="1"/>
  <c r="D427" i="44"/>
  <c r="F427" i="36"/>
  <c r="G427" i="36" s="1"/>
  <c r="D427" i="36"/>
  <c r="K164" i="36"/>
  <c r="L164" i="36" s="1"/>
  <c r="M164" i="36" s="1"/>
  <c r="N164" i="36" s="1"/>
  <c r="Q159" i="44"/>
  <c r="J160" i="44"/>
  <c r="E428" i="36"/>
  <c r="E428" i="44"/>
  <c r="D428" i="44" l="1"/>
  <c r="F428" i="44"/>
  <c r="G428" i="44" s="1"/>
  <c r="D428" i="36"/>
  <c r="F428" i="36"/>
  <c r="G428" i="36" s="1"/>
  <c r="Q164" i="36"/>
  <c r="J165" i="36"/>
  <c r="K160" i="44"/>
  <c r="L160" i="44" s="1"/>
  <c r="M160" i="44" s="1"/>
  <c r="E429" i="44"/>
  <c r="E429" i="36"/>
  <c r="F429" i="44" l="1"/>
  <c r="G429" i="44" s="1"/>
  <c r="D429" i="44"/>
  <c r="F429" i="36"/>
  <c r="G429" i="36" s="1"/>
  <c r="D429" i="36"/>
  <c r="K165" i="36"/>
  <c r="L165" i="36" s="1"/>
  <c r="M165" i="36" s="1"/>
  <c r="N160" i="44"/>
  <c r="E430" i="36"/>
  <c r="E430" i="44"/>
  <c r="D430" i="44" l="1"/>
  <c r="F430" i="44"/>
  <c r="G430" i="44" s="1"/>
  <c r="F430" i="36"/>
  <c r="G430" i="36" s="1"/>
  <c r="D430" i="36"/>
  <c r="N165" i="36"/>
  <c r="Q160" i="44"/>
  <c r="J161" i="44"/>
  <c r="E431" i="36"/>
  <c r="E431" i="44"/>
  <c r="D431" i="44" l="1"/>
  <c r="F431" i="44"/>
  <c r="G431" i="44" s="1"/>
  <c r="F431" i="36"/>
  <c r="G431" i="36" s="1"/>
  <c r="D431" i="36"/>
  <c r="Q165" i="36"/>
  <c r="J166" i="36"/>
  <c r="K161" i="44"/>
  <c r="E432" i="36"/>
  <c r="E432" i="44"/>
  <c r="D432" i="44" l="1"/>
  <c r="F432" i="44"/>
  <c r="G432" i="44" s="1"/>
  <c r="F432" i="36"/>
  <c r="G432" i="36" s="1"/>
  <c r="D432" i="36"/>
  <c r="K166" i="36"/>
  <c r="L166" i="36" s="1"/>
  <c r="M166" i="36" s="1"/>
  <c r="N166" i="36" s="1"/>
  <c r="L161" i="44"/>
  <c r="M161" i="44" s="1"/>
  <c r="E433" i="44"/>
  <c r="E433" i="36"/>
  <c r="F433" i="44" l="1"/>
  <c r="G433" i="44" s="1"/>
  <c r="D433" i="44"/>
  <c r="D433" i="36"/>
  <c r="F433" i="36"/>
  <c r="G433" i="36" s="1"/>
  <c r="Q166" i="36"/>
  <c r="J167" i="36"/>
  <c r="N161" i="44"/>
  <c r="E434" i="44"/>
  <c r="E434" i="36"/>
  <c r="F434" i="44" l="1"/>
  <c r="G434" i="44" s="1"/>
  <c r="D434" i="44"/>
  <c r="F434" i="36"/>
  <c r="G434" i="36" s="1"/>
  <c r="D434" i="36"/>
  <c r="K167" i="36"/>
  <c r="L167" i="36" s="1"/>
  <c r="M167" i="36" s="1"/>
  <c r="Q161" i="44"/>
  <c r="J162" i="44"/>
  <c r="E435" i="44"/>
  <c r="E435" i="36"/>
  <c r="D435" i="44" l="1"/>
  <c r="F435" i="44"/>
  <c r="G435" i="44" s="1"/>
  <c r="D435" i="36"/>
  <c r="F435" i="36"/>
  <c r="G435" i="36" s="1"/>
  <c r="N167" i="36"/>
  <c r="K162" i="44"/>
  <c r="L162" i="44" s="1"/>
  <c r="M162" i="44" s="1"/>
  <c r="E436" i="36"/>
  <c r="E436" i="44"/>
  <c r="F436" i="44" l="1"/>
  <c r="G436" i="44" s="1"/>
  <c r="D436" i="44"/>
  <c r="F436" i="36"/>
  <c r="G436" i="36" s="1"/>
  <c r="D436" i="36"/>
  <c r="J168" i="36"/>
  <c r="K168" i="36" s="1"/>
  <c r="L168" i="36" s="1"/>
  <c r="Q167" i="36"/>
  <c r="N162" i="44"/>
  <c r="E437" i="44"/>
  <c r="E437" i="36"/>
  <c r="D437" i="44" l="1"/>
  <c r="F437" i="44"/>
  <c r="G437" i="44" s="1"/>
  <c r="D437" i="36"/>
  <c r="F437" i="36"/>
  <c r="G437" i="36" s="1"/>
  <c r="M168" i="36"/>
  <c r="N168" i="36" s="1"/>
  <c r="Q162" i="44"/>
  <c r="J163" i="44"/>
  <c r="E438" i="36"/>
  <c r="E438" i="44"/>
  <c r="F438" i="44" l="1"/>
  <c r="G438" i="44" s="1"/>
  <c r="D438" i="44"/>
  <c r="F438" i="36"/>
  <c r="G438" i="36" s="1"/>
  <c r="D438" i="36"/>
  <c r="J169" i="36"/>
  <c r="K169" i="36" s="1"/>
  <c r="L169" i="36" s="1"/>
  <c r="Q168" i="36"/>
  <c r="K163" i="44"/>
  <c r="L163" i="44" s="1"/>
  <c r="E439" i="36"/>
  <c r="E439" i="44"/>
  <c r="D439" i="44" l="1"/>
  <c r="F439" i="44"/>
  <c r="G439" i="44" s="1"/>
  <c r="D439" i="36"/>
  <c r="F439" i="36"/>
  <c r="G439" i="36" s="1"/>
  <c r="M163" i="44"/>
  <c r="N163" i="44" s="1"/>
  <c r="M169" i="36"/>
  <c r="N169" i="36" s="1"/>
  <c r="E440" i="36"/>
  <c r="E440" i="44"/>
  <c r="D440" i="44" l="1"/>
  <c r="F440" i="44"/>
  <c r="G440" i="44" s="1"/>
  <c r="D440" i="36"/>
  <c r="F440" i="36"/>
  <c r="G440" i="36" s="1"/>
  <c r="Q163" i="44"/>
  <c r="J164" i="44"/>
  <c r="K164" i="44" s="1"/>
  <c r="Q169" i="36"/>
  <c r="J170" i="36"/>
  <c r="E441" i="44"/>
  <c r="E441" i="36"/>
  <c r="F441" i="44" l="1"/>
  <c r="G441" i="44" s="1"/>
  <c r="D441" i="44"/>
  <c r="F441" i="36"/>
  <c r="G441" i="36" s="1"/>
  <c r="D441" i="36"/>
  <c r="K170" i="36"/>
  <c r="L170" i="36" s="1"/>
  <c r="M170" i="36" s="1"/>
  <c r="L164" i="44"/>
  <c r="M164" i="44" s="1"/>
  <c r="N164" i="44" s="1"/>
  <c r="E442" i="36"/>
  <c r="E442" i="44"/>
  <c r="F442" i="44" l="1"/>
  <c r="G442" i="44" s="1"/>
  <c r="D442" i="44"/>
  <c r="F442" i="36"/>
  <c r="G442" i="36" s="1"/>
  <c r="D442" i="36"/>
  <c r="Q164" i="44"/>
  <c r="J165" i="44"/>
  <c r="N170" i="36"/>
  <c r="E443" i="44"/>
  <c r="E443" i="36"/>
  <c r="D443" i="44" l="1"/>
  <c r="F443" i="44"/>
  <c r="G443" i="44" s="1"/>
  <c r="D443" i="36"/>
  <c r="F443" i="36"/>
  <c r="G443" i="36" s="1"/>
  <c r="K165" i="44"/>
  <c r="L165" i="44" s="1"/>
  <c r="M165" i="44" s="1"/>
  <c r="Q170" i="36"/>
  <c r="J171" i="36"/>
  <c r="E444" i="44"/>
  <c r="E444" i="36"/>
  <c r="D444" i="44" l="1"/>
  <c r="F444" i="44"/>
  <c r="G444" i="44" s="1"/>
  <c r="D444" i="36"/>
  <c r="F444" i="36"/>
  <c r="G444" i="36" s="1"/>
  <c r="N165" i="44"/>
  <c r="K171" i="36"/>
  <c r="L171" i="36" s="1"/>
  <c r="M171" i="36" s="1"/>
  <c r="E445" i="36"/>
  <c r="E445" i="44"/>
  <c r="F445" i="44" l="1"/>
  <c r="G445" i="44" s="1"/>
  <c r="D445" i="44"/>
  <c r="D445" i="36"/>
  <c r="F445" i="36"/>
  <c r="G445" i="36" s="1"/>
  <c r="Q165" i="44"/>
  <c r="J166" i="44"/>
  <c r="N171" i="36"/>
  <c r="E446" i="44"/>
  <c r="E446" i="36"/>
  <c r="D446" i="44" l="1"/>
  <c r="F446" i="44"/>
  <c r="G446" i="44" s="1"/>
  <c r="F446" i="36"/>
  <c r="G446" i="36" s="1"/>
  <c r="D446" i="36"/>
  <c r="K166" i="44"/>
  <c r="L166" i="44" s="1"/>
  <c r="Q171" i="36"/>
  <c r="J172" i="36"/>
  <c r="E447" i="36"/>
  <c r="E447" i="44"/>
  <c r="D447" i="44" l="1"/>
  <c r="F447" i="44"/>
  <c r="G447" i="44" s="1"/>
  <c r="D447" i="36"/>
  <c r="F447" i="36"/>
  <c r="G447" i="36" s="1"/>
  <c r="M166" i="44"/>
  <c r="N166" i="44" s="1"/>
  <c r="K172" i="36"/>
  <c r="L172" i="36" s="1"/>
  <c r="M172" i="36" s="1"/>
  <c r="N172" i="36" s="1"/>
  <c r="E448" i="44"/>
  <c r="E448" i="36"/>
  <c r="F448" i="44" l="1"/>
  <c r="G448" i="44" s="1"/>
  <c r="D448" i="44"/>
  <c r="D448" i="36"/>
  <c r="F448" i="36"/>
  <c r="G448" i="36" s="1"/>
  <c r="J167" i="44"/>
  <c r="K167" i="44" s="1"/>
  <c r="L167" i="44" s="1"/>
  <c r="M167" i="44" s="1"/>
  <c r="Q166" i="44"/>
  <c r="Q172" i="36"/>
  <c r="J173" i="36"/>
  <c r="E449" i="36"/>
  <c r="E449" i="44"/>
  <c r="F449" i="44" l="1"/>
  <c r="G449" i="44" s="1"/>
  <c r="D449" i="44"/>
  <c r="F449" i="36"/>
  <c r="G449" i="36" s="1"/>
  <c r="D449" i="36"/>
  <c r="K173" i="36"/>
  <c r="L173" i="36" s="1"/>
  <c r="N167" i="44"/>
  <c r="E450" i="44"/>
  <c r="E450" i="36"/>
  <c r="D450" i="44" l="1"/>
  <c r="F450" i="44"/>
  <c r="G450" i="44" s="1"/>
  <c r="D450" i="36"/>
  <c r="F450" i="36"/>
  <c r="G450" i="36" s="1"/>
  <c r="M173" i="36"/>
  <c r="N173" i="36" s="1"/>
  <c r="Q167" i="44"/>
  <c r="J168" i="44"/>
  <c r="E451" i="44"/>
  <c r="E451" i="36"/>
  <c r="D451" i="44" l="1"/>
  <c r="F451" i="44"/>
  <c r="G451" i="44" s="1"/>
  <c r="F451" i="36"/>
  <c r="G451" i="36" s="1"/>
  <c r="D451" i="36"/>
  <c r="Q173" i="36"/>
  <c r="J174" i="36"/>
  <c r="K174" i="36" s="1"/>
  <c r="L174" i="36" s="1"/>
  <c r="K168" i="44"/>
  <c r="L168" i="44" s="1"/>
  <c r="E452" i="44"/>
  <c r="E452" i="36"/>
  <c r="D452" i="44" l="1"/>
  <c r="F452" i="44"/>
  <c r="G452" i="44" s="1"/>
  <c r="F452" i="36"/>
  <c r="G452" i="36" s="1"/>
  <c r="D452" i="36"/>
  <c r="M168" i="44"/>
  <c r="N168" i="44" s="1"/>
  <c r="M174" i="36"/>
  <c r="N174" i="36" s="1"/>
  <c r="E453" i="36"/>
  <c r="E453" i="44"/>
  <c r="F453" i="44" l="1"/>
  <c r="G453" i="44" s="1"/>
  <c r="D453" i="44"/>
  <c r="D453" i="36"/>
  <c r="F453" i="36"/>
  <c r="G453" i="36" s="1"/>
  <c r="Q168" i="44"/>
  <c r="J169" i="44"/>
  <c r="K169" i="44" s="1"/>
  <c r="Q174" i="36"/>
  <c r="J175" i="36"/>
  <c r="E454" i="44"/>
  <c r="E454" i="36"/>
  <c r="D454" i="44" l="1"/>
  <c r="F454" i="44"/>
  <c r="G454" i="44" s="1"/>
  <c r="D454" i="36"/>
  <c r="F454" i="36"/>
  <c r="G454" i="36" s="1"/>
  <c r="K175" i="36"/>
  <c r="L175" i="36" s="1"/>
  <c r="L169" i="44"/>
  <c r="M169" i="44" s="1"/>
  <c r="E455" i="36"/>
  <c r="E455" i="44"/>
  <c r="F455" i="44" l="1"/>
  <c r="G455" i="44" s="1"/>
  <c r="D455" i="44"/>
  <c r="D455" i="36"/>
  <c r="F455" i="36"/>
  <c r="G455" i="36" s="1"/>
  <c r="N169" i="44"/>
  <c r="Q169" i="44" s="1"/>
  <c r="M175" i="36"/>
  <c r="N175" i="36" s="1"/>
  <c r="E456" i="36"/>
  <c r="E456" i="44"/>
  <c r="D456" i="44" l="1"/>
  <c r="F456" i="44"/>
  <c r="G456" i="44" s="1"/>
  <c r="D456" i="36"/>
  <c r="F456" i="36"/>
  <c r="G456" i="36" s="1"/>
  <c r="J170" i="44"/>
  <c r="K170" i="44" s="1"/>
  <c r="L170" i="44" s="1"/>
  <c r="Q175" i="36"/>
  <c r="J176" i="36"/>
  <c r="E457" i="36"/>
  <c r="E457" i="44"/>
  <c r="D457" i="44" l="1"/>
  <c r="F457" i="44"/>
  <c r="G457" i="44" s="1"/>
  <c r="F457" i="36"/>
  <c r="G457" i="36" s="1"/>
  <c r="D457" i="36"/>
  <c r="M170" i="44"/>
  <c r="N170" i="44" s="1"/>
  <c r="Q170" i="44" s="1"/>
  <c r="K176" i="36"/>
  <c r="L176" i="36" s="1"/>
  <c r="M176" i="36" s="1"/>
  <c r="E458" i="44"/>
  <c r="E458" i="36"/>
  <c r="D458" i="44" l="1"/>
  <c r="F458" i="44"/>
  <c r="G458" i="44" s="1"/>
  <c r="F458" i="36"/>
  <c r="G458" i="36" s="1"/>
  <c r="D458" i="36"/>
  <c r="J171" i="44"/>
  <c r="K171" i="44" s="1"/>
  <c r="N176" i="36"/>
  <c r="E459" i="44"/>
  <c r="E459" i="36"/>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36"/>
  <c r="E460" i="44"/>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44"/>
  <c r="E461" i="36"/>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44"/>
  <c r="E462" i="36"/>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36"/>
  <c r="E463" i="44"/>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36"/>
  <c r="E464" i="44"/>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36"/>
  <c r="E465" i="44"/>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R450" i="36" l="1"/>
  <c r="Q450" i="36"/>
  <c r="J451" i="36"/>
  <c r="K443" i="44"/>
  <c r="L443" i="44" s="1"/>
  <c r="M443" i="44" s="1"/>
  <c r="N443" i="44" s="1"/>
  <c r="K451" i="36" l="1"/>
  <c r="L451" i="36" s="1"/>
  <c r="P450" i="36"/>
  <c r="S450" i="36" s="1"/>
  <c r="T450" i="36" s="1"/>
  <c r="U450" i="36"/>
  <c r="Q443" i="44"/>
  <c r="J444" i="44"/>
  <c r="V450" i="36" l="1"/>
  <c r="R451" i="36"/>
  <c r="Y450" i="36"/>
  <c r="Z450" i="36" s="1"/>
  <c r="X451" i="36" s="1"/>
  <c r="AA451" i="36" s="1"/>
  <c r="M451" i="36"/>
  <c r="N451" i="36" s="1"/>
  <c r="K444" i="44"/>
  <c r="L444" i="44" s="1"/>
  <c r="Q451" i="36" l="1"/>
  <c r="J452" i="36"/>
  <c r="P451" i="36"/>
  <c r="U451" i="36"/>
  <c r="M444" i="44"/>
  <c r="N444" i="44" s="1"/>
  <c r="K452" i="36" l="1"/>
  <c r="L452" i="36" s="1"/>
  <c r="M452" i="36" s="1"/>
  <c r="N452" i="36" s="1"/>
  <c r="S451" i="36"/>
  <c r="T451" i="36" s="1"/>
  <c r="Q444" i="44"/>
  <c r="J445" i="44"/>
  <c r="Q452" i="36" l="1"/>
  <c r="J453" i="36"/>
  <c r="K453" i="36" s="1"/>
  <c r="V451" i="36"/>
  <c r="R452" i="36"/>
  <c r="Y451" i="36"/>
  <c r="Z451" i="36" s="1"/>
  <c r="X452" i="36" s="1"/>
  <c r="AA452" i="36" s="1"/>
  <c r="K445" i="44"/>
  <c r="L445" i="44" s="1"/>
  <c r="L453" i="36" l="1"/>
  <c r="M453" i="36" s="1"/>
  <c r="N453" i="36" s="1"/>
  <c r="M445" i="44"/>
  <c r="N445" i="44" s="1"/>
  <c r="U452" i="36"/>
  <c r="P452" i="36"/>
  <c r="S452" i="36" s="1"/>
  <c r="T452" i="36" s="1"/>
  <c r="Q445" i="44" l="1"/>
  <c r="J446" i="44"/>
  <c r="K446" i="44" s="1"/>
  <c r="L446" i="44" s="1"/>
  <c r="R453" i="36"/>
  <c r="U453" i="36" s="1"/>
  <c r="V452" i="36"/>
  <c r="Y452" i="36"/>
  <c r="Z452" i="36" s="1"/>
  <c r="X453" i="36" s="1"/>
  <c r="AA453" i="36" s="1"/>
  <c r="Q453" i="36"/>
  <c r="J454" i="36"/>
  <c r="P453" i="36" l="1"/>
  <c r="S453" i="36" s="1"/>
  <c r="T453" i="36" s="1"/>
  <c r="M446" i="44"/>
  <c r="N446" i="44" s="1"/>
  <c r="K454" i="36"/>
  <c r="L454" i="36" s="1"/>
  <c r="J447" i="44" l="1"/>
  <c r="K447" i="44" s="1"/>
  <c r="Q446" i="44"/>
  <c r="M454" i="36"/>
  <c r="N454" i="36" s="1"/>
  <c r="Q454" i="36" s="1"/>
  <c r="V453" i="36"/>
  <c r="R454" i="36"/>
  <c r="Y453" i="36"/>
  <c r="Z453" i="36" s="1"/>
  <c r="X454" i="36" s="1"/>
  <c r="J455" i="36" l="1"/>
  <c r="K455" i="36" s="1"/>
  <c r="AA454" i="36"/>
  <c r="L447" i="44"/>
  <c r="M447" i="44" s="1"/>
  <c r="U454" i="36"/>
  <c r="P454" i="36"/>
  <c r="L455" i="36" l="1"/>
  <c r="M455" i="36" s="1"/>
  <c r="N455" i="36" s="1"/>
  <c r="N447" i="44"/>
  <c r="S454" i="36"/>
  <c r="T454" i="36" s="1"/>
  <c r="Q455" i="36" l="1"/>
  <c r="J456" i="36"/>
  <c r="K456" i="36" s="1"/>
  <c r="L456" i="36" s="1"/>
  <c r="V454" i="36"/>
  <c r="R455" i="36"/>
  <c r="Y454" i="36"/>
  <c r="Z454" i="36" s="1"/>
  <c r="X455" i="36" s="1"/>
  <c r="Q447" i="44"/>
  <c r="J448" i="44"/>
  <c r="M456" i="36" l="1"/>
  <c r="N456" i="36" s="1"/>
  <c r="AA455" i="36"/>
  <c r="U455" i="36"/>
  <c r="P455" i="36"/>
  <c r="S455" i="36" s="1"/>
  <c r="T455" i="36" s="1"/>
  <c r="K448" i="44"/>
  <c r="Q456" i="36" l="1"/>
  <c r="J457" i="36"/>
  <c r="K457" i="36" s="1"/>
  <c r="L457" i="36" s="1"/>
  <c r="V455" i="36"/>
  <c r="R456" i="36"/>
  <c r="Y455" i="36"/>
  <c r="Z455" i="36" s="1"/>
  <c r="X456" i="36" s="1"/>
  <c r="L448" i="44"/>
  <c r="M457" i="36" l="1"/>
  <c r="N457" i="36" s="1"/>
  <c r="AA456" i="36"/>
  <c r="M448" i="44"/>
  <c r="N448" i="44" s="1"/>
  <c r="U456" i="36"/>
  <c r="P456" i="36"/>
  <c r="S456" i="36" s="1"/>
  <c r="T456" i="36" s="1"/>
  <c r="Q457" i="36" l="1"/>
  <c r="J458" i="36"/>
  <c r="K458" i="36" s="1"/>
  <c r="V456" i="36"/>
  <c r="R457" i="36"/>
  <c r="Q448" i="44"/>
  <c r="J449" i="44"/>
  <c r="Y456" i="36"/>
  <c r="Z456" i="36" s="1"/>
  <c r="X457" i="36" s="1"/>
  <c r="L458" i="36" l="1"/>
  <c r="M458" i="36" s="1"/>
  <c r="K449" i="44"/>
  <c r="L449" i="44" s="1"/>
  <c r="U457" i="36"/>
  <c r="P457" i="36"/>
  <c r="AA457" i="36"/>
  <c r="N458" i="36" l="1"/>
  <c r="M449" i="44"/>
  <c r="N449" i="44" s="1"/>
  <c r="S457" i="36"/>
  <c r="T457" i="36" s="1"/>
  <c r="V457" i="36" l="1"/>
  <c r="R458" i="36"/>
  <c r="Q458" i="36"/>
  <c r="J459" i="36"/>
  <c r="K459" i="36" s="1"/>
  <c r="M459" i="36" s="1"/>
  <c r="Q449" i="44"/>
  <c r="J450" i="44"/>
  <c r="Y457" i="36"/>
  <c r="Z457" i="36" s="1"/>
  <c r="X458" i="36" s="1"/>
  <c r="K450" i="44" l="1"/>
  <c r="L450" i="44" s="1"/>
  <c r="U458" i="36"/>
  <c r="P458" i="36"/>
  <c r="AA458" i="36"/>
  <c r="M450" i="44" l="1"/>
  <c r="N450" i="44" s="1"/>
  <c r="S458" i="36"/>
  <c r="T458" i="36" s="1"/>
  <c r="V458" i="36" s="1"/>
  <c r="R450" i="44"/>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 r="X450" i="44" l="1"/>
  <c r="X450" i="36"/>
  <c r="AA450" i="36"/>
  <c r="AB17" i="12" l="1"/>
  <c r="BO3" i="50"/>
  <c r="CN3" i="64"/>
  <c r="CK3" i="64" l="1"/>
  <c r="AC17" i="12"/>
  <c r="I32" i="15" s="1"/>
  <c r="E29" i="30" s="1"/>
  <c r="CS3" i="64"/>
  <c r="AL11" i="24"/>
  <c r="BT3" i="50"/>
  <c r="E18" i="63" l="1"/>
  <c r="H19" i="29"/>
  <c r="AH11" i="24"/>
  <c r="BU3" i="50"/>
  <c r="CT3" i="64"/>
  <c r="E19" i="66"/>
  <c r="G15" i="19"/>
  <c r="H25" i="26" l="1"/>
  <c r="F20" i="66"/>
  <c r="G18" i="23"/>
  <c r="G39" i="23" s="1"/>
  <c r="H21" i="29"/>
  <c r="I60" i="29" l="1"/>
  <c r="I15" i="13"/>
  <c r="J60" i="29" l="1"/>
  <c r="I16" i="13"/>
  <c r="J61" i="29" l="1"/>
  <c r="I17" i="13"/>
  <c r="I18" i="13" l="1"/>
  <c r="J62" i="29"/>
  <c r="I19" i="13" l="1"/>
  <c r="J63" i="29"/>
  <c r="J64" i="29" l="1"/>
  <c r="J30" i="15" l="1"/>
  <c r="K30" i="15" l="1"/>
  <c r="K19" i="29" s="1"/>
  <c r="I19" i="29"/>
  <c r="R449" i="44" l="1"/>
  <c r="P449" i="44" l="1"/>
  <c r="U449" i="44"/>
  <c r="R449" i="36"/>
  <c r="U449" i="36" l="1"/>
  <c r="P449" i="36"/>
  <c r="S449" i="44"/>
  <c r="T449" i="44" s="1"/>
  <c r="V449" i="44" s="1"/>
  <c r="Y449" i="44" l="1"/>
  <c r="Z449" i="44" s="1"/>
  <c r="S449" i="36"/>
  <c r="T449" i="36" s="1"/>
  <c r="V449" i="36" s="1"/>
  <c r="Y449" i="36" l="1"/>
  <c r="Z449" i="36" s="1"/>
  <c r="X449" i="36" l="1"/>
  <c r="AA449" i="36"/>
  <c r="X449" i="44"/>
  <c r="AA449" i="44"/>
  <c r="AF17" i="45" l="1"/>
  <c r="M17" i="12"/>
  <c r="Z3" i="64"/>
  <c r="T17" i="12" l="1"/>
  <c r="CE3" i="64"/>
  <c r="BL3" i="64"/>
  <c r="E27" i="30" l="1"/>
  <c r="E16" i="63" s="1"/>
  <c r="I29" i="15"/>
  <c r="H18" i="29" s="1"/>
  <c r="F18" i="23"/>
  <c r="CL3" i="64"/>
  <c r="G14" i="19"/>
  <c r="U11" i="24" l="1"/>
  <c r="M19" i="11" l="1"/>
  <c r="Z17" i="45" s="1"/>
  <c r="BG3" i="64" s="1"/>
  <c r="Y17" i="45"/>
  <c r="BF3" i="64" s="1"/>
  <c r="AT3" i="50" l="1"/>
  <c r="AC17" i="45"/>
  <c r="AD17" i="45" s="1"/>
  <c r="AG17" i="45"/>
  <c r="L11" i="24" l="1"/>
  <c r="E40" i="23"/>
  <c r="E41" i="23" s="1"/>
  <c r="AV3" i="50"/>
  <c r="BI3" i="64"/>
  <c r="F25" i="11"/>
  <c r="AW3" i="50"/>
  <c r="BJ3" i="64"/>
  <c r="AE17" i="45"/>
  <c r="BM3" i="64"/>
  <c r="AH17" i="45"/>
  <c r="AL17" i="45" s="1"/>
  <c r="F40" i="23"/>
  <c r="BQ3" i="64" l="1"/>
  <c r="AZ3" i="50"/>
  <c r="F41" i="23"/>
  <c r="X11" i="24"/>
  <c r="BN3" i="64"/>
  <c r="N25" i="11"/>
  <c r="I31" i="15" s="1"/>
  <c r="AI17" i="45"/>
  <c r="BO3" i="64" s="1"/>
  <c r="AX3" i="50"/>
  <c r="BK3" i="64"/>
  <c r="E26" i="30"/>
  <c r="I25" i="11"/>
  <c r="E27" i="66"/>
  <c r="F28" i="66" s="1"/>
  <c r="H11" i="24"/>
  <c r="G25" i="11"/>
  <c r="E32" i="23"/>
  <c r="Q3" i="64"/>
  <c r="L3" i="50"/>
  <c r="H20" i="29" l="1"/>
  <c r="F32" i="23"/>
  <c r="T11" i="24" s="1"/>
  <c r="X3" i="64"/>
  <c r="E28" i="30"/>
  <c r="E17" i="63" s="1"/>
  <c r="Q25" i="11"/>
  <c r="AA3" i="64" s="1"/>
  <c r="O25" i="11"/>
  <c r="E15" i="63"/>
  <c r="R3" i="64"/>
  <c r="I3" i="60"/>
  <c r="I43" i="53"/>
  <c r="J13" i="16"/>
  <c r="J25" i="11"/>
  <c r="G11" i="24"/>
  <c r="E33" i="23"/>
  <c r="M3" i="50"/>
  <c r="O3" i="50"/>
  <c r="T3" i="64"/>
  <c r="AM17" i="45"/>
  <c r="C12" i="49" l="1"/>
  <c r="I4" i="60"/>
  <c r="J43" i="53"/>
  <c r="F14" i="19"/>
  <c r="H12" i="49"/>
  <c r="BV3" i="50"/>
  <c r="CU3" i="64"/>
  <c r="Y3" i="64"/>
  <c r="F33" i="23"/>
  <c r="S11" i="24" s="1"/>
  <c r="J14" i="16"/>
  <c r="K16" i="31" s="1"/>
  <c r="R25" i="11"/>
  <c r="W11" i="24" s="1"/>
  <c r="A13" i="36"/>
  <c r="P3" i="50"/>
  <c r="E34" i="23"/>
  <c r="K11" i="24"/>
  <c r="U3" i="64"/>
  <c r="K15" i="31"/>
  <c r="BR3" i="64"/>
  <c r="AP17" i="45"/>
  <c r="BA3" i="50"/>
  <c r="I17" i="45"/>
  <c r="BC3" i="50" l="1"/>
  <c r="G40" i="23"/>
  <c r="G41" i="23" s="1"/>
  <c r="AK11" i="24"/>
  <c r="BT3" i="64"/>
  <c r="AQ17" i="45"/>
  <c r="F34" i="23"/>
  <c r="AB3" i="64"/>
  <c r="AG3" i="50"/>
  <c r="AS3" i="64"/>
  <c r="L17" i="45"/>
  <c r="H12" i="28"/>
  <c r="D4" i="59"/>
  <c r="CZ3" i="64"/>
  <c r="CA3" i="50"/>
  <c r="J84" i="53"/>
  <c r="K12" i="49"/>
  <c r="R11" i="36"/>
  <c r="A13" i="44"/>
  <c r="R11" i="44" s="1"/>
  <c r="AJ3" i="50" l="1"/>
  <c r="AV3" i="64"/>
  <c r="I68" i="53"/>
  <c r="H14" i="28"/>
  <c r="H16" i="28"/>
  <c r="U11" i="44"/>
  <c r="U11" i="36"/>
  <c r="BU3" i="64"/>
  <c r="AG11" i="24"/>
  <c r="BD3" i="50"/>
  <c r="AR17" i="45"/>
  <c r="I34" i="15"/>
  <c r="H37" i="13"/>
  <c r="F29" i="66"/>
  <c r="E30" i="66" s="1"/>
  <c r="DC3" i="64"/>
  <c r="CD3" i="50"/>
  <c r="H39" i="13"/>
  <c r="E33" i="30"/>
  <c r="E22" i="63" s="1"/>
  <c r="H20" i="13" l="1"/>
  <c r="I87" i="29"/>
  <c r="I37" i="13"/>
  <c r="I85" i="29"/>
  <c r="H23" i="29"/>
  <c r="BE3" i="50"/>
  <c r="BV3" i="64"/>
  <c r="V25" i="11"/>
  <c r="I33" i="15" l="1"/>
  <c r="G32" i="23"/>
  <c r="I32" i="23" s="1"/>
  <c r="S3" i="50"/>
  <c r="W25" i="11"/>
  <c r="E23" i="66"/>
  <c r="AE3" i="64"/>
  <c r="J85" i="29"/>
  <c r="I38" i="13"/>
  <c r="I20" i="13"/>
  <c r="I65" i="29"/>
  <c r="J12" i="15"/>
  <c r="H18" i="26" l="1"/>
  <c r="H28" i="26" s="1"/>
  <c r="J21" i="15"/>
  <c r="I39" i="13"/>
  <c r="J86" i="29"/>
  <c r="A21" i="36"/>
  <c r="K43" i="53"/>
  <c r="Y25" i="11"/>
  <c r="AF3" i="64"/>
  <c r="J15" i="16"/>
  <c r="G33" i="23"/>
  <c r="I33" i="23" s="1"/>
  <c r="F15" i="19"/>
  <c r="F17" i="19" s="1"/>
  <c r="AF11" i="24"/>
  <c r="I5" i="60"/>
  <c r="T3" i="50"/>
  <c r="I21" i="13"/>
  <c r="J65" i="29"/>
  <c r="F24" i="66"/>
  <c r="F39" i="66" s="1"/>
  <c r="E39" i="66"/>
  <c r="H22" i="29"/>
  <c r="E30" i="30"/>
  <c r="V3" i="50" l="1"/>
  <c r="AJ11" i="24"/>
  <c r="AH3" i="64"/>
  <c r="G34" i="23"/>
  <c r="E19" i="63"/>
  <c r="J87" i="29"/>
  <c r="J89" i="29" s="1"/>
  <c r="I40" i="13"/>
  <c r="I41" i="13" s="1"/>
  <c r="K17" i="31"/>
  <c r="I28" i="54"/>
  <c r="X3" i="55" s="1"/>
  <c r="A21" i="44"/>
  <c r="X11" i="44" s="1"/>
  <c r="X11" i="36"/>
  <c r="I22" i="13"/>
  <c r="J66" i="29"/>
  <c r="E12" i="10"/>
  <c r="I27" i="15"/>
  <c r="J27" i="15" s="1"/>
  <c r="J15" i="29"/>
  <c r="F40" i="19"/>
  <c r="CH3" i="50"/>
  <c r="DH3" i="64"/>
  <c r="AA11" i="44" l="1"/>
  <c r="P11" i="44"/>
  <c r="J22" i="16"/>
  <c r="F4" i="59"/>
  <c r="E21" i="16"/>
  <c r="E22" i="31" s="1"/>
  <c r="DE3" i="64"/>
  <c r="CF3" i="50"/>
  <c r="J86" i="53"/>
  <c r="K19" i="31"/>
  <c r="K14" i="31"/>
  <c r="I74" i="54"/>
  <c r="L27" i="15"/>
  <c r="E21" i="20"/>
  <c r="F3" i="50"/>
  <c r="L3" i="64"/>
  <c r="J67" i="29"/>
  <c r="I23" i="13"/>
  <c r="AA11" i="36"/>
  <c r="P11" i="36"/>
  <c r="S11" i="36" l="1"/>
  <c r="T11" i="36" s="1"/>
  <c r="K21" i="31"/>
  <c r="J26" i="16"/>
  <c r="K26" i="31"/>
  <c r="I24" i="13"/>
  <c r="J68" i="29"/>
  <c r="S11" i="44"/>
  <c r="T11" i="44" s="1"/>
  <c r="J28" i="15"/>
  <c r="L28" i="15" l="1"/>
  <c r="J17" i="29"/>
  <c r="J29" i="15"/>
  <c r="L29" i="15" s="1"/>
  <c r="I17" i="29"/>
  <c r="K28" i="15"/>
  <c r="K17" i="29" s="1"/>
  <c r="L29" i="27"/>
  <c r="R12" i="44"/>
  <c r="V11" i="44"/>
  <c r="J69" i="29"/>
  <c r="V11" i="36"/>
  <c r="R12" i="36"/>
  <c r="Y11" i="44"/>
  <c r="Z11" i="44" s="1"/>
  <c r="X12" i="44" s="1"/>
  <c r="Y11" i="36"/>
  <c r="Z11" i="36" s="1"/>
  <c r="X12" i="36" s="1"/>
  <c r="L30" i="15" l="1"/>
  <c r="J18" i="29"/>
  <c r="P12" i="44"/>
  <c r="U12" i="44"/>
  <c r="AA12" i="44"/>
  <c r="P12" i="36"/>
  <c r="S12" i="36" s="1"/>
  <c r="T12" i="36" s="1"/>
  <c r="U12" i="36"/>
  <c r="AA12" i="36"/>
  <c r="F19" i="23"/>
  <c r="I18" i="29"/>
  <c r="K29" i="15"/>
  <c r="K18" i="29" s="1"/>
  <c r="E19" i="23"/>
  <c r="R13" i="36" l="1"/>
  <c r="V12" i="36"/>
  <c r="F39" i="23"/>
  <c r="Y11" i="24" s="1"/>
  <c r="F23" i="23"/>
  <c r="F22" i="23"/>
  <c r="E39" i="23"/>
  <c r="E23" i="23"/>
  <c r="E22" i="23"/>
  <c r="Y12" i="36"/>
  <c r="Z12" i="36" s="1"/>
  <c r="X13" i="36" s="1"/>
  <c r="S12" i="44"/>
  <c r="T12" i="44" s="1"/>
  <c r="L31" i="15"/>
  <c r="J19" i="29"/>
  <c r="J31" i="15"/>
  <c r="F24" i="23" l="1"/>
  <c r="E24" i="23"/>
  <c r="J32" i="15"/>
  <c r="J20" i="29"/>
  <c r="R13" i="44"/>
  <c r="V12" i="44"/>
  <c r="I20" i="29"/>
  <c r="K31" i="15"/>
  <c r="K20" i="29" s="1"/>
  <c r="AA13" i="36"/>
  <c r="Y12" i="44"/>
  <c r="Z12" i="44" s="1"/>
  <c r="X13" i="44" s="1"/>
  <c r="U13" i="36"/>
  <c r="P13" i="36"/>
  <c r="S13" i="36" s="1"/>
  <c r="T13" i="36" s="1"/>
  <c r="V13" i="36" l="1"/>
  <c r="R14" i="36"/>
  <c r="P13" i="44"/>
  <c r="S13" i="44" s="1"/>
  <c r="T13" i="44" s="1"/>
  <c r="U13" i="44"/>
  <c r="K32" i="15"/>
  <c r="K21" i="29" s="1"/>
  <c r="G19" i="23"/>
  <c r="I21" i="29"/>
  <c r="F12" i="10"/>
  <c r="Y13" i="36"/>
  <c r="Z13" i="36" s="1"/>
  <c r="X14" i="36" s="1"/>
  <c r="AA13" i="44"/>
  <c r="L32" i="15"/>
  <c r="R14" i="44" l="1"/>
  <c r="V13" i="44"/>
  <c r="E22" i="20"/>
  <c r="M3" i="64"/>
  <c r="G3" i="50"/>
  <c r="D12" i="10"/>
  <c r="G22" i="23"/>
  <c r="G23" i="23"/>
  <c r="Y13" i="44"/>
  <c r="Z13" i="44" s="1"/>
  <c r="X14" i="44" s="1"/>
  <c r="AA14" i="36"/>
  <c r="J21" i="29"/>
  <c r="J33" i="15"/>
  <c r="U14" i="36"/>
  <c r="P14" i="36"/>
  <c r="S14" i="36" s="1"/>
  <c r="T14" i="36" s="1"/>
  <c r="V14" i="36" l="1"/>
  <c r="R15" i="36"/>
  <c r="AA14" i="44"/>
  <c r="Y14" i="36"/>
  <c r="Z14" i="36" s="1"/>
  <c r="X15" i="36" s="1"/>
  <c r="G24" i="23"/>
  <c r="E3" i="50"/>
  <c r="G12" i="10"/>
  <c r="E20" i="20"/>
  <c r="K3" i="64"/>
  <c r="I22" i="29"/>
  <c r="K33" i="15"/>
  <c r="K22" i="29" s="1"/>
  <c r="L33" i="15"/>
  <c r="P14" i="44"/>
  <c r="S14" i="44" s="1"/>
  <c r="T14" i="44" s="1"/>
  <c r="U14" i="44"/>
  <c r="V14" i="44" l="1"/>
  <c r="R15" i="44"/>
  <c r="I73" i="53"/>
  <c r="N3" i="64"/>
  <c r="I20" i="20"/>
  <c r="I3" i="50"/>
  <c r="E23" i="20"/>
  <c r="J22" i="29"/>
  <c r="J34" i="15"/>
  <c r="L34" i="15" s="1"/>
  <c r="AA15" i="36"/>
  <c r="Y14" i="44"/>
  <c r="Z14" i="44" s="1"/>
  <c r="X15" i="44" s="1"/>
  <c r="P15" i="36"/>
  <c r="S15" i="36" s="1"/>
  <c r="T15" i="36" s="1"/>
  <c r="U15" i="36"/>
  <c r="I35" i="15" l="1"/>
  <c r="J23" i="29"/>
  <c r="Y15" i="36"/>
  <c r="Z15" i="36" s="1"/>
  <c r="X16" i="36" s="1"/>
  <c r="I23" i="29"/>
  <c r="K34" i="15"/>
  <c r="K23" i="29" s="1"/>
  <c r="R16" i="36"/>
  <c r="V15" i="36"/>
  <c r="P15" i="44"/>
  <c r="S15" i="44" s="1"/>
  <c r="T15" i="44" s="1"/>
  <c r="U15" i="44"/>
  <c r="AA15" i="44"/>
  <c r="R16" i="44" l="1"/>
  <c r="V15" i="44"/>
  <c r="Y15" i="44"/>
  <c r="Z15" i="44" s="1"/>
  <c r="X16" i="44" s="1"/>
  <c r="U16" i="36"/>
  <c r="P16" i="36"/>
  <c r="S16" i="36" s="1"/>
  <c r="T16" i="36" s="1"/>
  <c r="AA16" i="36"/>
  <c r="J35" i="15"/>
  <c r="J74" i="54" s="1" a="1"/>
  <c r="H24" i="29"/>
  <c r="L74" i="54" l="1"/>
  <c r="J74" i="54"/>
  <c r="K74" i="54"/>
  <c r="M74" i="54"/>
  <c r="N74" i="54"/>
  <c r="O74" i="54"/>
  <c r="P74" i="54"/>
  <c r="R17" i="36"/>
  <c r="V16" i="36"/>
  <c r="I25" i="54"/>
  <c r="U3" i="55" s="1"/>
  <c r="Q74" i="54"/>
  <c r="I24" i="29"/>
  <c r="G16" i="19"/>
  <c r="G17" i="19" s="1"/>
  <c r="E32" i="30"/>
  <c r="L35" i="15"/>
  <c r="H25" i="13"/>
  <c r="K35" i="15"/>
  <c r="K24" i="29" s="1"/>
  <c r="Y16" i="36"/>
  <c r="Z16" i="36" s="1"/>
  <c r="X17" i="36" s="1"/>
  <c r="AA16" i="44"/>
  <c r="P16" i="44"/>
  <c r="S16" i="44" s="1"/>
  <c r="T16" i="44" s="1"/>
  <c r="U16" i="44"/>
  <c r="D3" i="56" l="1" a="1"/>
  <c r="D10" i="56" s="1"/>
  <c r="AA17" i="36"/>
  <c r="E21" i="63"/>
  <c r="E35" i="30"/>
  <c r="I70" i="29"/>
  <c r="I25" i="13"/>
  <c r="L36" i="15"/>
  <c r="J24" i="29"/>
  <c r="J26" i="29" s="1"/>
  <c r="I76" i="54" a="1"/>
  <c r="V16" i="44"/>
  <c r="R17" i="44"/>
  <c r="Y16" i="44"/>
  <c r="Z16" i="44" s="1"/>
  <c r="X17" i="44" s="1"/>
  <c r="P17" i="36"/>
  <c r="S17" i="36" s="1"/>
  <c r="T17" i="36" s="1"/>
  <c r="U17" i="36"/>
  <c r="D11" i="56" l="1"/>
  <c r="D5" i="56"/>
  <c r="D6" i="56"/>
  <c r="D3" i="56"/>
  <c r="D4" i="56"/>
  <c r="D7" i="56"/>
  <c r="D8" i="56"/>
  <c r="D9" i="56"/>
  <c r="V17" i="36"/>
  <c r="R18" i="36"/>
  <c r="P17" i="44"/>
  <c r="S17" i="44" s="1"/>
  <c r="T17" i="44" s="1"/>
  <c r="U17" i="44"/>
  <c r="AA17" i="44"/>
  <c r="J70" i="29"/>
  <c r="I26" i="13"/>
  <c r="J76" i="54"/>
  <c r="Q76" i="54"/>
  <c r="K76" i="54"/>
  <c r="O76" i="54"/>
  <c r="P76" i="54"/>
  <c r="I76" i="54"/>
  <c r="M76" i="54"/>
  <c r="N76" i="54"/>
  <c r="L76" i="54"/>
  <c r="Y17" i="36"/>
  <c r="Z17" i="36" s="1"/>
  <c r="X18" i="36" s="1"/>
  <c r="V17" i="44" l="1"/>
  <c r="R18" i="44"/>
  <c r="I27" i="13"/>
  <c r="J71" i="29"/>
  <c r="AA18" i="36"/>
  <c r="Y17" i="44"/>
  <c r="Z17" i="44" s="1"/>
  <c r="X18" i="44" s="1"/>
  <c r="F3" i="56" a="1"/>
  <c r="P18" i="36"/>
  <c r="U18" i="36"/>
  <c r="S18" i="36" l="1"/>
  <c r="T18" i="36" s="1"/>
  <c r="AA18" i="44"/>
  <c r="F4" i="56"/>
  <c r="F11" i="56"/>
  <c r="F7" i="56"/>
  <c r="F5" i="56"/>
  <c r="F6" i="56"/>
  <c r="F10" i="56"/>
  <c r="F3" i="56"/>
  <c r="F8" i="56"/>
  <c r="F9" i="56"/>
  <c r="I28" i="13"/>
  <c r="J72" i="29"/>
  <c r="P18" i="44"/>
  <c r="S18" i="44" s="1"/>
  <c r="T18" i="44" s="1"/>
  <c r="U18" i="44"/>
  <c r="R19" i="36" l="1"/>
  <c r="V18" i="36"/>
  <c r="V18" i="44"/>
  <c r="R19" i="44"/>
  <c r="Y18" i="44"/>
  <c r="Z18" i="44" s="1"/>
  <c r="X19" i="44" s="1"/>
  <c r="J73" i="29"/>
  <c r="J75" i="29" s="1"/>
  <c r="I29" i="13"/>
  <c r="Y18" i="36"/>
  <c r="Z18" i="36" s="1"/>
  <c r="X19" i="36" s="1"/>
  <c r="AA19" i="36" l="1"/>
  <c r="CE3" i="50"/>
  <c r="I86" i="53"/>
  <c r="E19" i="16"/>
  <c r="DD3" i="64"/>
  <c r="F3" i="59"/>
  <c r="P19" i="44"/>
  <c r="S19" i="44" s="1"/>
  <c r="T19" i="44" s="1"/>
  <c r="U19" i="44"/>
  <c r="AA19" i="44"/>
  <c r="U19" i="36"/>
  <c r="P19" i="36"/>
  <c r="S19" i="36" l="1"/>
  <c r="T19" i="36" s="1"/>
  <c r="R20" i="44"/>
  <c r="V19" i="44"/>
  <c r="Y19" i="44"/>
  <c r="Z19" i="44" s="1"/>
  <c r="X20" i="44" s="1"/>
  <c r="E21" i="31"/>
  <c r="E26" i="31" s="1"/>
  <c r="O26" i="31" s="1"/>
  <c r="E26" i="16"/>
  <c r="K26" i="16" s="1"/>
  <c r="U20" i="44" l="1"/>
  <c r="P20" i="44"/>
  <c r="S20" i="44" s="1"/>
  <c r="T20" i="44" s="1"/>
  <c r="AA20" i="44"/>
  <c r="V19" i="36"/>
  <c r="R20" i="36"/>
  <c r="Y19" i="36"/>
  <c r="Z19" i="36" s="1"/>
  <c r="X20" i="36" s="1"/>
  <c r="V20" i="44" l="1"/>
  <c r="R21" i="44"/>
  <c r="AA20" i="36"/>
  <c r="P20" i="36"/>
  <c r="S20" i="36" s="1"/>
  <c r="T20" i="36" s="1"/>
  <c r="U20" i="36"/>
  <c r="Y20" i="44"/>
  <c r="Z20" i="44" s="1"/>
  <c r="X21" i="44" s="1"/>
  <c r="R21" i="36" l="1"/>
  <c r="V20" i="36"/>
  <c r="AA21" i="44"/>
  <c r="Y20" i="36"/>
  <c r="Z20" i="36" s="1"/>
  <c r="X21" i="36" s="1"/>
  <c r="P21" i="44"/>
  <c r="S21" i="44" s="1"/>
  <c r="T21" i="44" s="1"/>
  <c r="U21" i="44"/>
  <c r="R22" i="44" l="1"/>
  <c r="V21" i="44"/>
  <c r="Y21" i="44"/>
  <c r="Z21" i="44" s="1"/>
  <c r="X22" i="44" s="1"/>
  <c r="AA21" i="36"/>
  <c r="U21" i="36"/>
  <c r="P21" i="36"/>
  <c r="S21" i="36" s="1"/>
  <c r="T21" i="36" s="1"/>
  <c r="V21" i="36" l="1"/>
  <c r="R22" i="36"/>
  <c r="Y21" i="36"/>
  <c r="Z21" i="36" s="1"/>
  <c r="X22" i="36" s="1"/>
  <c r="AA22" i="44"/>
  <c r="U22" i="44"/>
  <c r="P22" i="44"/>
  <c r="S22" i="44" s="1"/>
  <c r="T22" i="44" s="1"/>
  <c r="R23" i="44" l="1"/>
  <c r="V22" i="44"/>
  <c r="Y22" i="44"/>
  <c r="Z22" i="44" s="1"/>
  <c r="X23" i="44" s="1"/>
  <c r="AA22" i="36"/>
  <c r="P22" i="36"/>
  <c r="S22" i="36" s="1"/>
  <c r="T22" i="36" s="1"/>
  <c r="U22" i="36"/>
  <c r="V22" i="36" l="1"/>
  <c r="R23" i="36"/>
  <c r="Y22" i="36"/>
  <c r="Z22" i="36" s="1"/>
  <c r="X23" i="36" s="1"/>
  <c r="AA23" i="44"/>
  <c r="P23" i="44"/>
  <c r="S23" i="44" s="1"/>
  <c r="T23" i="44" s="1"/>
  <c r="U23" i="44"/>
  <c r="V23" i="44" l="1"/>
  <c r="R24" i="44"/>
  <c r="Y23" i="44"/>
  <c r="Z23" i="44" s="1"/>
  <c r="X24" i="44" s="1"/>
  <c r="AA23" i="36"/>
  <c r="P23" i="36"/>
  <c r="S23" i="36" s="1"/>
  <c r="T23" i="36" s="1"/>
  <c r="U23" i="36"/>
  <c r="R24" i="36" l="1"/>
  <c r="V23" i="36"/>
  <c r="Y23" i="36"/>
  <c r="Z23" i="36" s="1"/>
  <c r="X24" i="36" s="1"/>
  <c r="AA24" i="44"/>
  <c r="U24" i="44"/>
  <c r="P24" i="44"/>
  <c r="S24" i="44" s="1"/>
  <c r="T24" i="44" s="1"/>
  <c r="R25" i="44" l="1"/>
  <c r="V24" i="44"/>
  <c r="Y24" i="44"/>
  <c r="Z24" i="44" s="1"/>
  <c r="X25" i="44" s="1"/>
  <c r="AA24" i="36"/>
  <c r="U24" i="36"/>
  <c r="P24" i="36"/>
  <c r="S24" i="36" s="1"/>
  <c r="T24" i="36" s="1"/>
  <c r="V24" i="36" l="1"/>
  <c r="R25" i="36"/>
  <c r="Y24" i="36"/>
  <c r="Z24" i="36" s="1"/>
  <c r="X25" i="36" s="1"/>
  <c r="AA25" i="44"/>
  <c r="U25" i="44"/>
  <c r="P25" i="44"/>
  <c r="S25" i="44" l="1"/>
  <c r="T25" i="44" s="1"/>
  <c r="AA25" i="36"/>
  <c r="P25" i="36"/>
  <c r="S25" i="36" s="1"/>
  <c r="T25" i="36" s="1"/>
  <c r="U25" i="36"/>
  <c r="R26" i="36" l="1"/>
  <c r="V25" i="36"/>
  <c r="Y25" i="36"/>
  <c r="Z25" i="36" s="1"/>
  <c r="X26" i="36" s="1"/>
  <c r="V25" i="44"/>
  <c r="R26" i="44"/>
  <c r="Y25" i="44"/>
  <c r="Z25" i="44" s="1"/>
  <c r="X26" i="44" s="1"/>
  <c r="P26" i="44" l="1"/>
  <c r="S26" i="44" s="1"/>
  <c r="T26" i="44" s="1"/>
  <c r="U26" i="44"/>
  <c r="AA26" i="44"/>
  <c r="AA26" i="36"/>
  <c r="U26" i="36"/>
  <c r="P26" i="36"/>
  <c r="S26" i="36" s="1"/>
  <c r="T26" i="36" s="1"/>
  <c r="V26" i="36" l="1"/>
  <c r="R27" i="36"/>
  <c r="R27" i="44"/>
  <c r="V26" i="44"/>
  <c r="Y26" i="36"/>
  <c r="Z26" i="36" s="1"/>
  <c r="X27" i="36" s="1"/>
  <c r="Y26" i="44"/>
  <c r="Z26" i="44" s="1"/>
  <c r="X27" i="44" s="1"/>
  <c r="AA27" i="44" l="1"/>
  <c r="AA27" i="36"/>
  <c r="U27" i="44"/>
  <c r="P27" i="44"/>
  <c r="S27" i="44" s="1"/>
  <c r="T27" i="44" s="1"/>
  <c r="P27" i="36"/>
  <c r="U27" i="36"/>
  <c r="R28" i="44" l="1"/>
  <c r="V27" i="44"/>
  <c r="Y27" i="44"/>
  <c r="Z27" i="44" s="1"/>
  <c r="X28" i="44" s="1"/>
  <c r="S27" i="36"/>
  <c r="T27" i="36" s="1"/>
  <c r="R28" i="36" l="1"/>
  <c r="V27" i="36"/>
  <c r="AA28" i="44"/>
  <c r="Y27" i="36"/>
  <c r="Z27" i="36" s="1"/>
  <c r="X28" i="36" s="1"/>
  <c r="P28" i="44"/>
  <c r="S28" i="44" s="1"/>
  <c r="T28" i="44" s="1"/>
  <c r="U28" i="44"/>
  <c r="V28" i="44" l="1"/>
  <c r="R29" i="44"/>
  <c r="AA28" i="36"/>
  <c r="Y28" i="44"/>
  <c r="Z28" i="44" s="1"/>
  <c r="X29" i="44" s="1"/>
  <c r="U28" i="36"/>
  <c r="P28" i="36"/>
  <c r="S28" i="36" s="1"/>
  <c r="T28" i="36" s="1"/>
  <c r="R29" i="36" l="1"/>
  <c r="V28" i="36"/>
  <c r="Y28" i="36"/>
  <c r="Z28" i="36" s="1"/>
  <c r="X29" i="36" s="1"/>
  <c r="AA29" i="44"/>
  <c r="P29" i="44"/>
  <c r="S29" i="44" s="1"/>
  <c r="T29" i="44" s="1"/>
  <c r="U29" i="44"/>
  <c r="R30" i="44" l="1"/>
  <c r="V29" i="44"/>
  <c r="Y29" i="44"/>
  <c r="Z29" i="44" s="1"/>
  <c r="X30" i="44" s="1"/>
  <c r="AA29" i="36"/>
  <c r="P29" i="36"/>
  <c r="S29" i="36" s="1"/>
  <c r="T29" i="36" s="1"/>
  <c r="U29" i="36"/>
  <c r="V29" i="36" l="1"/>
  <c r="R30" i="36"/>
  <c r="Y29" i="36"/>
  <c r="Z29" i="36" s="1"/>
  <c r="X30" i="36" s="1"/>
  <c r="AA30" i="44"/>
  <c r="U30" i="44"/>
  <c r="P30" i="44"/>
  <c r="S30" i="44" s="1"/>
  <c r="T30" i="44" s="1"/>
  <c r="V30" i="44" l="1"/>
  <c r="R31" i="44"/>
  <c r="Y30" i="44"/>
  <c r="Z30" i="44" s="1"/>
  <c r="X31" i="44" s="1"/>
  <c r="AA30" i="36"/>
  <c r="U30" i="36"/>
  <c r="P30" i="36"/>
  <c r="S30" i="36" s="1"/>
  <c r="T30" i="36" s="1"/>
  <c r="R31" i="36" l="1"/>
  <c r="V30" i="36"/>
  <c r="Y30" i="36"/>
  <c r="Z30" i="36" s="1"/>
  <c r="X31" i="36" s="1"/>
  <c r="AA31" i="44"/>
  <c r="P31" i="44"/>
  <c r="S31" i="44" s="1"/>
  <c r="T31" i="44" s="1"/>
  <c r="U31" i="44"/>
  <c r="V31" i="44" l="1"/>
  <c r="R32" i="44"/>
  <c r="Y31" i="44"/>
  <c r="Z31" i="44" s="1"/>
  <c r="X32" i="44" s="1"/>
  <c r="AA31" i="36"/>
  <c r="U31" i="36"/>
  <c r="P31" i="36"/>
  <c r="S31" i="36" l="1"/>
  <c r="T31" i="36" s="1"/>
  <c r="AA32" i="44"/>
  <c r="P32" i="44"/>
  <c r="S32" i="44" s="1"/>
  <c r="T32" i="44" s="1"/>
  <c r="U32" i="44"/>
  <c r="R33" i="44" l="1"/>
  <c r="V32" i="44"/>
  <c r="Y32" i="44"/>
  <c r="Z32" i="44" s="1"/>
  <c r="X33" i="44" s="1"/>
  <c r="V31" i="36"/>
  <c r="R32" i="36"/>
  <c r="Y31" i="36"/>
  <c r="Z31" i="36" s="1"/>
  <c r="X32" i="36" s="1"/>
  <c r="P32" i="36" l="1"/>
  <c r="S32" i="36" s="1"/>
  <c r="T32" i="36" s="1"/>
  <c r="U32" i="36"/>
  <c r="AA32" i="36"/>
  <c r="AA33" i="44"/>
  <c r="U33" i="44"/>
  <c r="P33" i="44"/>
  <c r="S33" i="44" l="1"/>
  <c r="T33" i="44" s="1"/>
  <c r="R33" i="36"/>
  <c r="V32" i="36"/>
  <c r="Y32" i="36"/>
  <c r="Z32" i="36" s="1"/>
  <c r="X33" i="36" s="1"/>
  <c r="AA33" i="36" l="1"/>
  <c r="U33" i="36"/>
  <c r="P33" i="36"/>
  <c r="R34" i="44"/>
  <c r="V33" i="44"/>
  <c r="Y33" i="44"/>
  <c r="Z33" i="44" s="1"/>
  <c r="X34" i="44" s="1"/>
  <c r="AA34" i="44" l="1"/>
  <c r="P34" i="44"/>
  <c r="S34" i="44" s="1"/>
  <c r="T34" i="44" s="1"/>
  <c r="U34" i="44"/>
  <c r="S33" i="36"/>
  <c r="T33" i="36" s="1"/>
  <c r="R35" i="44" l="1"/>
  <c r="V34" i="44"/>
  <c r="Y34" i="44"/>
  <c r="Z34" i="44" s="1"/>
  <c r="X35" i="44" s="1"/>
  <c r="V33" i="36"/>
  <c r="R34" i="36"/>
  <c r="Y33" i="36"/>
  <c r="Z33" i="36" s="1"/>
  <c r="X34" i="36" s="1"/>
  <c r="P34" i="36" l="1"/>
  <c r="S34" i="36" s="1"/>
  <c r="T34" i="36" s="1"/>
  <c r="U34" i="36"/>
  <c r="AA34" i="36"/>
  <c r="AA35" i="44"/>
  <c r="P35" i="44"/>
  <c r="S35" i="44" s="1"/>
  <c r="T35" i="44" s="1"/>
  <c r="U35" i="44"/>
  <c r="R36" i="44" l="1"/>
  <c r="V35" i="44"/>
  <c r="Y35" i="44"/>
  <c r="Z35" i="44" s="1"/>
  <c r="X36" i="44" s="1"/>
  <c r="R35" i="36"/>
  <c r="V34" i="36"/>
  <c r="Y34" i="36"/>
  <c r="Z34" i="36" s="1"/>
  <c r="X35" i="36" s="1"/>
  <c r="AA35" i="36" l="1"/>
  <c r="U35" i="36"/>
  <c r="P35" i="36"/>
  <c r="S35" i="36" s="1"/>
  <c r="T35" i="36" s="1"/>
  <c r="AA36" i="44"/>
  <c r="U36" i="44"/>
  <c r="P36" i="44"/>
  <c r="R36" i="36" l="1"/>
  <c r="V35" i="36"/>
  <c r="S36" i="44"/>
  <c r="T36" i="44" s="1"/>
  <c r="Y35" i="36"/>
  <c r="Z35" i="36" s="1"/>
  <c r="X36" i="36" s="1"/>
  <c r="AA36" i="36" l="1"/>
  <c r="R37" i="44"/>
  <c r="V36" i="44"/>
  <c r="Y36" i="44"/>
  <c r="Z36" i="44" s="1"/>
  <c r="X37" i="44" s="1"/>
  <c r="U36" i="36"/>
  <c r="P36" i="36"/>
  <c r="S36" i="36" s="1"/>
  <c r="T36" i="36" s="1"/>
  <c r="V36" i="36" l="1"/>
  <c r="R37" i="36"/>
  <c r="AA37" i="44"/>
  <c r="Y36" i="36"/>
  <c r="Z36" i="36" s="1"/>
  <c r="X37" i="36" s="1"/>
  <c r="U37" i="44"/>
  <c r="P37" i="44"/>
  <c r="S37" i="44" s="1"/>
  <c r="T37" i="44" s="1"/>
  <c r="R38" i="44" l="1"/>
  <c r="V37" i="44"/>
  <c r="AA37" i="36"/>
  <c r="Y37" i="44"/>
  <c r="Z37" i="44" s="1"/>
  <c r="X38" i="44" s="1"/>
  <c r="U37" i="36"/>
  <c r="P37" i="36"/>
  <c r="S37" i="36" s="1"/>
  <c r="T37" i="36" s="1"/>
  <c r="R38" i="36" l="1"/>
  <c r="V37" i="36"/>
  <c r="Y37" i="36"/>
  <c r="Z37" i="36" s="1"/>
  <c r="X38" i="36" s="1"/>
  <c r="AA38" i="44"/>
  <c r="U38" i="44"/>
  <c r="P38" i="44"/>
  <c r="S38" i="44" s="1"/>
  <c r="T38" i="44" s="1"/>
  <c r="R39" i="44" l="1"/>
  <c r="V38" i="44"/>
  <c r="Y38" i="44"/>
  <c r="Z38" i="44" s="1"/>
  <c r="X39" i="44" s="1"/>
  <c r="AA38" i="36"/>
  <c r="P38" i="36"/>
  <c r="S38" i="36" s="1"/>
  <c r="T38" i="36" s="1"/>
  <c r="U38" i="36"/>
  <c r="R39" i="36" l="1"/>
  <c r="V38" i="36"/>
  <c r="Y38" i="36"/>
  <c r="Z38" i="36" s="1"/>
  <c r="X39" i="36" s="1"/>
  <c r="AA39" i="44"/>
  <c r="U39" i="44"/>
  <c r="P39" i="44"/>
  <c r="S39" i="44" l="1"/>
  <c r="T39" i="44" s="1"/>
  <c r="AA39" i="36"/>
  <c r="P39" i="36"/>
  <c r="S39" i="36" s="1"/>
  <c r="T39" i="36" s="1"/>
  <c r="U39" i="36"/>
  <c r="R40" i="36" l="1"/>
  <c r="V39" i="36"/>
  <c r="Y39" i="36"/>
  <c r="Z39" i="36" s="1"/>
  <c r="X40" i="36" s="1"/>
  <c r="R40" i="44"/>
  <c r="V39" i="44"/>
  <c r="Y39" i="44"/>
  <c r="Z39" i="44" s="1"/>
  <c r="X40" i="44" s="1"/>
  <c r="AA40" i="44" l="1"/>
  <c r="P40" i="44"/>
  <c r="S40" i="44" s="1"/>
  <c r="T40" i="44" s="1"/>
  <c r="U40" i="44"/>
  <c r="AA40" i="36"/>
  <c r="P40" i="36"/>
  <c r="S40" i="36" s="1"/>
  <c r="T40" i="36" s="1"/>
  <c r="U40" i="36"/>
  <c r="V40" i="36" l="1"/>
  <c r="R41" i="36"/>
  <c r="R41" i="44"/>
  <c r="V40" i="44"/>
  <c r="Y40" i="36"/>
  <c r="Z40" i="36" s="1"/>
  <c r="X41" i="36" s="1"/>
  <c r="Y40" i="44"/>
  <c r="Z40" i="44" s="1"/>
  <c r="X41" i="44" s="1"/>
  <c r="AA41" i="44" l="1"/>
  <c r="AA41" i="36"/>
  <c r="P41" i="44"/>
  <c r="S41" i="44" s="1"/>
  <c r="T41" i="44" s="1"/>
  <c r="U41" i="44"/>
  <c r="U41" i="36"/>
  <c r="P41" i="36"/>
  <c r="S41" i="36" s="1"/>
  <c r="T41" i="36" s="1"/>
  <c r="R42" i="36" l="1"/>
  <c r="V41" i="36"/>
  <c r="R42" i="44"/>
  <c r="V41" i="44"/>
  <c r="Y41" i="36"/>
  <c r="Z41" i="36" s="1"/>
  <c r="X42" i="36" s="1"/>
  <c r="Y41" i="44"/>
  <c r="Z41" i="44" s="1"/>
  <c r="X42" i="44" s="1"/>
  <c r="AA42" i="44" l="1"/>
  <c r="AA42" i="36"/>
  <c r="P42" i="44"/>
  <c r="S42" i="44" s="1"/>
  <c r="T42" i="44" s="1"/>
  <c r="U42" i="44"/>
  <c r="U42" i="36"/>
  <c r="P42" i="36"/>
  <c r="S42" i="36" s="1"/>
  <c r="T42" i="36" s="1"/>
  <c r="V42" i="36" l="1"/>
  <c r="R43" i="36"/>
  <c r="Y42" i="44"/>
  <c r="Z42" i="44" s="1"/>
  <c r="X43" i="44" s="1"/>
  <c r="Y42" i="36"/>
  <c r="Z42" i="36" s="1"/>
  <c r="X43" i="36" s="1"/>
  <c r="R43" i="44"/>
  <c r="V42" i="44"/>
  <c r="AA43" i="36" l="1"/>
  <c r="P43" i="44"/>
  <c r="S43" i="44" s="1"/>
  <c r="T43" i="44" s="1"/>
  <c r="U43" i="44"/>
  <c r="AA43" i="44"/>
  <c r="P43" i="36"/>
  <c r="S43" i="36" s="1"/>
  <c r="T43" i="36" s="1"/>
  <c r="U43" i="36"/>
  <c r="R44" i="44" l="1"/>
  <c r="V43" i="44"/>
  <c r="R44" i="36"/>
  <c r="V43" i="36"/>
  <c r="Y43" i="36"/>
  <c r="Z43" i="36" s="1"/>
  <c r="X44" i="36" s="1"/>
  <c r="Y43" i="44"/>
  <c r="Z43" i="44" s="1"/>
  <c r="X44" i="44" s="1"/>
  <c r="AA44" i="44" l="1"/>
  <c r="AA44" i="36"/>
  <c r="U44" i="36"/>
  <c r="P44" i="36"/>
  <c r="P44" i="44"/>
  <c r="S44" i="44" s="1"/>
  <c r="T44" i="44" s="1"/>
  <c r="U44" i="44"/>
  <c r="R45" i="44" l="1"/>
  <c r="V44" i="44"/>
  <c r="Y44" i="44"/>
  <c r="Z44" i="44" s="1"/>
  <c r="X45" i="44" s="1"/>
  <c r="S44" i="36"/>
  <c r="T44" i="36" s="1"/>
  <c r="R45" i="36" l="1"/>
  <c r="V44" i="36"/>
  <c r="Y44" i="36"/>
  <c r="Z44" i="36" s="1"/>
  <c r="X45" i="36" s="1"/>
  <c r="AA45" i="44"/>
  <c r="P45" i="44"/>
  <c r="S45" i="44" s="1"/>
  <c r="T45" i="44" s="1"/>
  <c r="U45" i="44"/>
  <c r="V45" i="44" l="1"/>
  <c r="R46" i="44"/>
  <c r="Y45" i="44"/>
  <c r="Z45" i="44" s="1"/>
  <c r="X46" i="44" s="1"/>
  <c r="AA45" i="36"/>
  <c r="U45" i="36"/>
  <c r="P45" i="36"/>
  <c r="S45" i="36" s="1"/>
  <c r="T45" i="36" s="1"/>
  <c r="V45" i="36" l="1"/>
  <c r="R46" i="36"/>
  <c r="Y45" i="36"/>
  <c r="Z45" i="36" s="1"/>
  <c r="X46" i="36" s="1"/>
  <c r="AA46" i="44"/>
  <c r="U46" i="44"/>
  <c r="P46" i="44"/>
  <c r="S46" i="44" s="1"/>
  <c r="T46" i="44" s="1"/>
  <c r="R47" i="44" l="1"/>
  <c r="V46" i="44"/>
  <c r="Y46" i="44"/>
  <c r="Z46" i="44" s="1"/>
  <c r="X47" i="44" s="1"/>
  <c r="AA46" i="36"/>
  <c r="P46" i="36"/>
  <c r="S46" i="36" s="1"/>
  <c r="T46" i="36" s="1"/>
  <c r="U46" i="36"/>
  <c r="R47" i="36" l="1"/>
  <c r="V46" i="36"/>
  <c r="Y46" i="36"/>
  <c r="Z46" i="36" s="1"/>
  <c r="X47" i="36" s="1"/>
  <c r="AA47" i="44"/>
  <c r="P47" i="44"/>
  <c r="S47" i="44" s="1"/>
  <c r="T47" i="44" s="1"/>
  <c r="U47" i="44"/>
  <c r="R48" i="44" l="1"/>
  <c r="V47" i="44"/>
  <c r="Y47" i="44"/>
  <c r="Z47" i="44" s="1"/>
  <c r="X48" i="44" s="1"/>
  <c r="AA47" i="36"/>
  <c r="P47" i="36"/>
  <c r="S47" i="36" s="1"/>
  <c r="T47" i="36" s="1"/>
  <c r="U47" i="36"/>
  <c r="R48" i="36" l="1"/>
  <c r="V47" i="36"/>
  <c r="Y47" i="36"/>
  <c r="Z47" i="36" s="1"/>
  <c r="X48" i="36" s="1"/>
  <c r="AA48" i="44"/>
  <c r="P48" i="44"/>
  <c r="S48" i="44" s="1"/>
  <c r="T48" i="44" s="1"/>
  <c r="U48" i="44"/>
  <c r="R49" i="44" l="1"/>
  <c r="V48" i="44"/>
  <c r="Y48" i="44"/>
  <c r="Z48" i="44" s="1"/>
  <c r="X49" i="44" s="1"/>
  <c r="AA48" i="36"/>
  <c r="P48" i="36"/>
  <c r="S48" i="36" s="1"/>
  <c r="T48" i="36" s="1"/>
  <c r="U48" i="36"/>
  <c r="V48" i="36" l="1"/>
  <c r="R49" i="36"/>
  <c r="Y48" i="36"/>
  <c r="Z48" i="36" s="1"/>
  <c r="X49" i="36" s="1"/>
  <c r="AA49" i="44"/>
  <c r="P49" i="44"/>
  <c r="S49" i="44" s="1"/>
  <c r="T49" i="44" s="1"/>
  <c r="U49" i="44"/>
  <c r="R50" i="44" l="1"/>
  <c r="V49" i="44"/>
  <c r="Y49" i="44"/>
  <c r="Z49" i="44" s="1"/>
  <c r="X50" i="44" s="1"/>
  <c r="AA49" i="36"/>
  <c r="P49" i="36"/>
  <c r="S49" i="36" s="1"/>
  <c r="T49" i="36" s="1"/>
  <c r="U49" i="36"/>
  <c r="V49" i="36" l="1"/>
  <c r="R50" i="36"/>
  <c r="Y49" i="36"/>
  <c r="Z49" i="36" s="1"/>
  <c r="X50" i="36" s="1"/>
  <c r="AA50" i="44"/>
  <c r="P50" i="44"/>
  <c r="S50" i="44" s="1"/>
  <c r="T50" i="44" s="1"/>
  <c r="U50" i="44"/>
  <c r="R51" i="44" l="1"/>
  <c r="V50" i="44"/>
  <c r="Y50" i="44"/>
  <c r="Z50" i="44" s="1"/>
  <c r="X51" i="44" s="1"/>
  <c r="AA50" i="36"/>
  <c r="P50" i="36"/>
  <c r="S50" i="36" s="1"/>
  <c r="T50" i="36" s="1"/>
  <c r="U50" i="36"/>
  <c r="V50" i="36" l="1"/>
  <c r="R51" i="36"/>
  <c r="Y50" i="36"/>
  <c r="Z50" i="36" s="1"/>
  <c r="X51" i="36" s="1"/>
  <c r="AA51" i="44"/>
  <c r="P51" i="44"/>
  <c r="S51" i="44" s="1"/>
  <c r="T51" i="44" s="1"/>
  <c r="U51" i="44"/>
  <c r="R52" i="44" l="1"/>
  <c r="V51" i="44"/>
  <c r="Y51" i="44"/>
  <c r="Z51" i="44" s="1"/>
  <c r="X52" i="44" s="1"/>
  <c r="AA51" i="36"/>
  <c r="U51" i="36"/>
  <c r="P51" i="36"/>
  <c r="S51" i="36" l="1"/>
  <c r="T51" i="36" s="1"/>
  <c r="AA52" i="44"/>
  <c r="U52" i="44"/>
  <c r="P52" i="44"/>
  <c r="S52" i="44" l="1"/>
  <c r="T52" i="44" s="1"/>
  <c r="R52" i="36"/>
  <c r="V51" i="36"/>
  <c r="Y51" i="36"/>
  <c r="Z51" i="36" s="1"/>
  <c r="X52" i="36" s="1"/>
  <c r="AA52" i="36" l="1"/>
  <c r="V52" i="44"/>
  <c r="R53" i="44"/>
  <c r="P52" i="36"/>
  <c r="S52" i="36" s="1"/>
  <c r="T52" i="36" s="1"/>
  <c r="U52" i="36"/>
  <c r="Y52" i="44"/>
  <c r="Z52" i="44" s="1"/>
  <c r="X53" i="44" s="1"/>
  <c r="V52" i="36" l="1"/>
  <c r="R53" i="36"/>
  <c r="AA53" i="44"/>
  <c r="U53" i="44"/>
  <c r="P53" i="44"/>
  <c r="S53" i="44" s="1"/>
  <c r="T53" i="44" s="1"/>
  <c r="Y52" i="36"/>
  <c r="Z52" i="36" s="1"/>
  <c r="X53" i="36" s="1"/>
  <c r="R54" i="44" l="1"/>
  <c r="V53" i="44"/>
  <c r="AA53" i="36"/>
  <c r="Y53" i="44"/>
  <c r="Z53" i="44" s="1"/>
  <c r="X54" i="44" s="1"/>
  <c r="P53" i="36"/>
  <c r="S53" i="36" s="1"/>
  <c r="T53" i="36" s="1"/>
  <c r="U53" i="36"/>
  <c r="V53" i="36" l="1"/>
  <c r="R54" i="36"/>
  <c r="AA54" i="44"/>
  <c r="Y53" i="36"/>
  <c r="Z53" i="36" s="1"/>
  <c r="X54" i="36" s="1"/>
  <c r="U54" i="44"/>
  <c r="P54" i="44"/>
  <c r="S54" i="44" s="1"/>
  <c r="T54" i="44" s="1"/>
  <c r="V54" i="44" l="1"/>
  <c r="R55" i="44"/>
  <c r="AA54" i="36"/>
  <c r="Y54" i="44"/>
  <c r="Z54" i="44" s="1"/>
  <c r="X55" i="44" s="1"/>
  <c r="P54" i="36"/>
  <c r="S54" i="36" s="1"/>
  <c r="T54" i="36" s="1"/>
  <c r="U54" i="36"/>
  <c r="V54" i="36" l="1"/>
  <c r="R55" i="36"/>
  <c r="Y54" i="36"/>
  <c r="Z54" i="36" s="1"/>
  <c r="X55" i="36" s="1"/>
  <c r="AA55" i="44"/>
  <c r="U55" i="44"/>
  <c r="P55" i="44"/>
  <c r="S55" i="44" l="1"/>
  <c r="T55" i="44" s="1"/>
  <c r="AA55" i="36"/>
  <c r="P55" i="36"/>
  <c r="U55" i="36"/>
  <c r="S55" i="36" l="1"/>
  <c r="T55" i="36" s="1"/>
  <c r="R56" i="44"/>
  <c r="V55" i="44"/>
  <c r="Y55" i="44"/>
  <c r="Z55" i="44" s="1"/>
  <c r="X56" i="44" s="1"/>
  <c r="AA56" i="44" l="1"/>
  <c r="P56" i="44"/>
  <c r="S56" i="44" s="1"/>
  <c r="T56" i="44" s="1"/>
  <c r="U56" i="44"/>
  <c r="V55" i="36"/>
  <c r="R56" i="36"/>
  <c r="Y55" i="36"/>
  <c r="Z55" i="36" s="1"/>
  <c r="X56" i="36" s="1"/>
  <c r="P56" i="36" l="1"/>
  <c r="S56" i="36" s="1"/>
  <c r="T56" i="36" s="1"/>
  <c r="U56" i="36"/>
  <c r="AA56" i="36"/>
  <c r="R57" i="44"/>
  <c r="V56" i="44"/>
  <c r="Y56" i="44"/>
  <c r="Z56" i="44" s="1"/>
  <c r="X57" i="44" s="1"/>
  <c r="V56" i="36" l="1"/>
  <c r="R57" i="36"/>
  <c r="AA57" i="44"/>
  <c r="P57" i="44"/>
  <c r="S57" i="44" s="1"/>
  <c r="T57" i="44" s="1"/>
  <c r="U57" i="44"/>
  <c r="Y56" i="36"/>
  <c r="Z56" i="36" s="1"/>
  <c r="X57" i="36" s="1"/>
  <c r="R58" i="44" l="1"/>
  <c r="V57" i="44"/>
  <c r="AA57" i="36"/>
  <c r="Y57" i="44"/>
  <c r="Z57" i="44" s="1"/>
  <c r="X58" i="44" s="1"/>
  <c r="P57" i="36"/>
  <c r="S57" i="36" s="1"/>
  <c r="T57" i="36" s="1"/>
  <c r="U57" i="36"/>
  <c r="R58" i="36" l="1"/>
  <c r="V57" i="36"/>
  <c r="Y57" i="36"/>
  <c r="Z57" i="36" s="1"/>
  <c r="X58" i="36" s="1"/>
  <c r="AA58" i="44"/>
  <c r="P58" i="44"/>
  <c r="S58" i="44" s="1"/>
  <c r="T58" i="44" s="1"/>
  <c r="U58" i="44"/>
  <c r="V58" i="44" l="1"/>
  <c r="R59" i="44"/>
  <c r="Y58" i="44"/>
  <c r="Z58" i="44" s="1"/>
  <c r="X59" i="44" s="1"/>
  <c r="AA58" i="36"/>
  <c r="U58" i="36"/>
  <c r="P58" i="36"/>
  <c r="S58" i="36" s="1"/>
  <c r="T58" i="36" s="1"/>
  <c r="R59" i="36" l="1"/>
  <c r="V58" i="36"/>
  <c r="AA59" i="44"/>
  <c r="P59" i="44"/>
  <c r="U59" i="44"/>
  <c r="Y58" i="36"/>
  <c r="Z58" i="36" s="1"/>
  <c r="X59" i="36" s="1"/>
  <c r="AA59" i="36" l="1"/>
  <c r="S59" i="44"/>
  <c r="T59" i="44" s="1"/>
  <c r="P59" i="36"/>
  <c r="S59" i="36" s="1"/>
  <c r="T59" i="36" s="1"/>
  <c r="U59" i="36"/>
  <c r="Y59" i="36" l="1"/>
  <c r="Z59" i="36" s="1"/>
  <c r="X60" i="36" s="1"/>
  <c r="AA60" i="36" s="1"/>
  <c r="V59" i="36"/>
  <c r="R60" i="36"/>
  <c r="R60" i="44"/>
  <c r="V59" i="44"/>
  <c r="Y59" i="44"/>
  <c r="Z59" i="44" s="1"/>
  <c r="X60" i="44" s="1"/>
  <c r="AA60" i="44" l="1"/>
  <c r="U60" i="44"/>
  <c r="P60" i="44"/>
  <c r="S60" i="44" s="1"/>
  <c r="T60" i="44" s="1"/>
  <c r="P60" i="36"/>
  <c r="S60" i="36" s="1"/>
  <c r="T60" i="36" s="1"/>
  <c r="U60" i="36"/>
  <c r="V60" i="36" l="1"/>
  <c r="R61" i="36"/>
  <c r="V60" i="44"/>
  <c r="R61" i="44"/>
  <c r="Y60" i="36"/>
  <c r="Z60" i="36" s="1"/>
  <c r="X61" i="36" s="1"/>
  <c r="Y60" i="44"/>
  <c r="Z60" i="44" s="1"/>
  <c r="X61" i="44" s="1"/>
  <c r="AA61" i="44" l="1"/>
  <c r="AA61" i="36"/>
  <c r="P61" i="44"/>
  <c r="S61" i="44" s="1"/>
  <c r="T61" i="44" s="1"/>
  <c r="U61" i="44"/>
  <c r="U61" i="36"/>
  <c r="P61" i="36"/>
  <c r="S61" i="36" s="1"/>
  <c r="T61" i="36" s="1"/>
  <c r="V61" i="36" l="1"/>
  <c r="R62" i="36"/>
  <c r="R62" i="44"/>
  <c r="V61" i="44"/>
  <c r="Y61" i="36"/>
  <c r="Z61" i="36" s="1"/>
  <c r="X62" i="36" s="1"/>
  <c r="Y61" i="44"/>
  <c r="Z61" i="44" s="1"/>
  <c r="X62" i="44" s="1"/>
  <c r="AA62" i="44" l="1"/>
  <c r="AA62" i="36"/>
  <c r="P62" i="44"/>
  <c r="S62" i="44" s="1"/>
  <c r="T62" i="44" s="1"/>
  <c r="U62" i="44"/>
  <c r="U62" i="36"/>
  <c r="P62" i="36"/>
  <c r="R63" i="44" l="1"/>
  <c r="V62" i="44"/>
  <c r="Y62" i="44"/>
  <c r="Z62" i="44" s="1"/>
  <c r="X63" i="44" s="1"/>
  <c r="S62" i="36"/>
  <c r="T62" i="36" s="1"/>
  <c r="R63" i="36" l="1"/>
  <c r="V62" i="36"/>
  <c r="Y62" i="36"/>
  <c r="Z62" i="36" s="1"/>
  <c r="X63" i="36" s="1"/>
  <c r="AA63" i="44"/>
  <c r="U63" i="44"/>
  <c r="P63" i="44"/>
  <c r="S63" i="44" s="1"/>
  <c r="T63" i="44" s="1"/>
  <c r="V63" i="44" l="1"/>
  <c r="R64" i="44"/>
  <c r="Y63" i="44"/>
  <c r="Z63" i="44" s="1"/>
  <c r="X64" i="44" s="1"/>
  <c r="AA63" i="36"/>
  <c r="U63" i="36"/>
  <c r="P63" i="36"/>
  <c r="S63" i="36" s="1"/>
  <c r="T63" i="36" s="1"/>
  <c r="R64" i="36" l="1"/>
  <c r="V63" i="36"/>
  <c r="Y63" i="36"/>
  <c r="Z63" i="36" s="1"/>
  <c r="X64" i="36" s="1"/>
  <c r="AA64" i="44"/>
  <c r="P64" i="44"/>
  <c r="S64" i="44" s="1"/>
  <c r="T64" i="44" s="1"/>
  <c r="U64" i="44"/>
  <c r="V64" i="44" l="1"/>
  <c r="R65" i="44"/>
  <c r="Y64" i="44"/>
  <c r="Z64" i="44" s="1"/>
  <c r="X65" i="44" s="1"/>
  <c r="AA64" i="36"/>
  <c r="U64" i="36"/>
  <c r="P64" i="36"/>
  <c r="S64" i="36" l="1"/>
  <c r="T64" i="36" s="1"/>
  <c r="AA65" i="44"/>
  <c r="U65" i="44"/>
  <c r="P65" i="44"/>
  <c r="S65" i="44" l="1"/>
  <c r="T65" i="44" s="1"/>
  <c r="R65" i="36"/>
  <c r="V64" i="36"/>
  <c r="Y64" i="36"/>
  <c r="Z64" i="36" s="1"/>
  <c r="X65" i="36" s="1"/>
  <c r="AA65" i="36" l="1"/>
  <c r="P65" i="36"/>
  <c r="S65" i="36" s="1"/>
  <c r="T65" i="36" s="1"/>
  <c r="U65" i="36"/>
  <c r="R66" i="44"/>
  <c r="V65" i="44"/>
  <c r="Y65" i="44"/>
  <c r="Z65" i="44" s="1"/>
  <c r="X66" i="44" s="1"/>
  <c r="V65" i="36" l="1"/>
  <c r="R66" i="36"/>
  <c r="AA66" i="44"/>
  <c r="U66" i="44"/>
  <c r="P66" i="44"/>
  <c r="S66" i="44" s="1"/>
  <c r="T66" i="44" s="1"/>
  <c r="Y65" i="36"/>
  <c r="Z65" i="36" s="1"/>
  <c r="X66" i="36" s="1"/>
  <c r="R67" i="44" l="1"/>
  <c r="V66" i="44"/>
  <c r="AA66" i="36"/>
  <c r="Y66" i="44"/>
  <c r="Z66" i="44" s="1"/>
  <c r="X67" i="44" s="1"/>
  <c r="U66" i="36"/>
  <c r="P66" i="36"/>
  <c r="AA67" i="44" l="1"/>
  <c r="S66" i="36"/>
  <c r="T66" i="36" s="1"/>
  <c r="U67" i="44"/>
  <c r="P67" i="44"/>
  <c r="S67" i="44" s="1"/>
  <c r="T67" i="44" s="1"/>
  <c r="V67" i="44" l="1"/>
  <c r="R68" i="44"/>
  <c r="Y67" i="44"/>
  <c r="Z67" i="44" s="1"/>
  <c r="X68" i="44" s="1"/>
  <c r="R67" i="36"/>
  <c r="V66" i="36"/>
  <c r="Y66" i="36"/>
  <c r="Z66" i="36" s="1"/>
  <c r="X67" i="36" s="1"/>
  <c r="AA67" i="36" l="1"/>
  <c r="P67" i="36"/>
  <c r="S67" i="36" s="1"/>
  <c r="T67" i="36" s="1"/>
  <c r="U67" i="36"/>
  <c r="AA68" i="44"/>
  <c r="U68" i="44"/>
  <c r="P68" i="44"/>
  <c r="S68" i="44" s="1"/>
  <c r="T68" i="44" s="1"/>
  <c r="V67" i="36" l="1"/>
  <c r="R68" i="36"/>
  <c r="R69" i="44"/>
  <c r="V68" i="44"/>
  <c r="Y68" i="44"/>
  <c r="Z68" i="44" s="1"/>
  <c r="X69" i="44" s="1"/>
  <c r="Y67" i="36"/>
  <c r="Z67" i="36" s="1"/>
  <c r="X68" i="36" s="1"/>
  <c r="AA68" i="36" l="1"/>
  <c r="AA69" i="44"/>
  <c r="U69" i="44"/>
  <c r="P69" i="44"/>
  <c r="S69" i="44" s="1"/>
  <c r="T69" i="44" s="1"/>
  <c r="P68" i="36"/>
  <c r="S68" i="36" s="1"/>
  <c r="T68" i="36" s="1"/>
  <c r="U68" i="36"/>
  <c r="V68" i="36" l="1"/>
  <c r="R69" i="36"/>
  <c r="V69" i="44"/>
  <c r="R70" i="44"/>
  <c r="Y68" i="36"/>
  <c r="Z68" i="36" s="1"/>
  <c r="X69" i="36" s="1"/>
  <c r="Y69" i="44"/>
  <c r="Z69" i="44" s="1"/>
  <c r="X70" i="44" s="1"/>
  <c r="AA70" i="44" l="1"/>
  <c r="AA69" i="36"/>
  <c r="P70" i="44"/>
  <c r="S70" i="44" s="1"/>
  <c r="T70" i="44" s="1"/>
  <c r="U70" i="44"/>
  <c r="P69" i="36"/>
  <c r="S69" i="36" s="1"/>
  <c r="T69" i="36" s="1"/>
  <c r="U69" i="36"/>
  <c r="R70" i="36" l="1"/>
  <c r="V69" i="36"/>
  <c r="Y69" i="36"/>
  <c r="Z69" i="36" s="1"/>
  <c r="X70" i="36" s="1"/>
  <c r="Y70" i="44"/>
  <c r="Z70" i="44" s="1"/>
  <c r="X71" i="44" s="1"/>
  <c r="R71" i="44"/>
  <c r="V70" i="44"/>
  <c r="U71" i="44" l="1"/>
  <c r="P71" i="44"/>
  <c r="AA71" i="44"/>
  <c r="AA70" i="36"/>
  <c r="P70" i="36"/>
  <c r="S70" i="36" s="1"/>
  <c r="T70" i="36" s="1"/>
  <c r="U70" i="36"/>
  <c r="R71" i="36" l="1"/>
  <c r="V70" i="36"/>
  <c r="Y70" i="36"/>
  <c r="Z70" i="36" s="1"/>
  <c r="X71" i="36" s="1"/>
  <c r="S71" i="44"/>
  <c r="T71" i="44" s="1"/>
  <c r="V71" i="44" l="1"/>
  <c r="R72" i="44"/>
  <c r="Y71" i="44"/>
  <c r="Z71" i="44" s="1"/>
  <c r="X72" i="44" s="1"/>
  <c r="AA71" i="36"/>
  <c r="U71" i="36"/>
  <c r="P71" i="36"/>
  <c r="S71" i="36" l="1"/>
  <c r="T71" i="36" s="1"/>
  <c r="AA72" i="44"/>
  <c r="P72" i="44"/>
  <c r="S72" i="44" s="1"/>
  <c r="T72" i="44" s="1"/>
  <c r="U72" i="44"/>
  <c r="V72" i="44" l="1"/>
  <c r="R73" i="44"/>
  <c r="Y72" i="44"/>
  <c r="Z72" i="44" s="1"/>
  <c r="X73" i="44" s="1"/>
  <c r="V71" i="36"/>
  <c r="R72" i="36"/>
  <c r="Y71" i="36"/>
  <c r="Z71" i="36" s="1"/>
  <c r="X72" i="36" s="1"/>
  <c r="P72" i="36" l="1"/>
  <c r="S72" i="36" s="1"/>
  <c r="T72" i="36" s="1"/>
  <c r="U72" i="36"/>
  <c r="AA72" i="36"/>
  <c r="AA73" i="44"/>
  <c r="U73" i="44"/>
  <c r="P73" i="44"/>
  <c r="S73" i="44" s="1"/>
  <c r="T73" i="44" s="1"/>
  <c r="R74" i="44" l="1"/>
  <c r="V73" i="44"/>
  <c r="Y73" i="44"/>
  <c r="Z73" i="44" s="1"/>
  <c r="X74" i="44" s="1"/>
  <c r="R73" i="36"/>
  <c r="V72" i="36"/>
  <c r="Y72" i="36"/>
  <c r="Z72" i="36" s="1"/>
  <c r="X73" i="36" s="1"/>
  <c r="AA73" i="36" l="1"/>
  <c r="U73" i="36"/>
  <c r="P73" i="36"/>
  <c r="S73" i="36" s="1"/>
  <c r="T73" i="36" s="1"/>
  <c r="AA74" i="44"/>
  <c r="P74" i="44"/>
  <c r="S74" i="44" s="1"/>
  <c r="T74" i="44" s="1"/>
  <c r="U74" i="44"/>
  <c r="R75" i="44" l="1"/>
  <c r="V74" i="44"/>
  <c r="V73" i="36"/>
  <c r="R74" i="36"/>
  <c r="Y74" i="44"/>
  <c r="Z74" i="44" s="1"/>
  <c r="X75" i="44" s="1"/>
  <c r="Y73" i="36"/>
  <c r="Z73" i="36" s="1"/>
  <c r="X74" i="36" s="1"/>
  <c r="AA74" i="36" l="1"/>
  <c r="AA75" i="44"/>
  <c r="P74" i="36"/>
  <c r="S74" i="36" s="1"/>
  <c r="T74" i="36" s="1"/>
  <c r="U74" i="36"/>
  <c r="P75" i="44"/>
  <c r="S75" i="44" s="1"/>
  <c r="T75" i="44" s="1"/>
  <c r="U75" i="44"/>
  <c r="R76" i="44" l="1"/>
  <c r="V75" i="44"/>
  <c r="Y75" i="44"/>
  <c r="Z75" i="44" s="1"/>
  <c r="X76" i="44" s="1"/>
  <c r="R75" i="36"/>
  <c r="V74" i="36"/>
  <c r="Y74" i="36"/>
  <c r="Z74" i="36" s="1"/>
  <c r="X75" i="36" s="1"/>
  <c r="AA75" i="36" l="1"/>
  <c r="U75" i="36"/>
  <c r="P75" i="36"/>
  <c r="S75" i="36" s="1"/>
  <c r="T75" i="36" s="1"/>
  <c r="AA76" i="44"/>
  <c r="P76" i="44"/>
  <c r="S76" i="44" s="1"/>
  <c r="T76" i="44" s="1"/>
  <c r="U76" i="44"/>
  <c r="R77" i="44" l="1"/>
  <c r="V76" i="44"/>
  <c r="V75" i="36"/>
  <c r="R76" i="36"/>
  <c r="Y76" i="44"/>
  <c r="Z76" i="44" s="1"/>
  <c r="X77" i="44" s="1"/>
  <c r="Y75" i="36"/>
  <c r="Z75" i="36" s="1"/>
  <c r="X76" i="36" s="1"/>
  <c r="P76" i="36" l="1"/>
  <c r="S76" i="36" s="1"/>
  <c r="T76" i="36" s="1"/>
  <c r="U76" i="36"/>
  <c r="AA76" i="36"/>
  <c r="AA77" i="44"/>
  <c r="U77" i="44"/>
  <c r="P77" i="44"/>
  <c r="S77" i="44" s="1"/>
  <c r="T77" i="44" s="1"/>
  <c r="R78" i="44" l="1"/>
  <c r="V77" i="44"/>
  <c r="R77" i="36"/>
  <c r="V76" i="36"/>
  <c r="Y77" i="44"/>
  <c r="Z77" i="44" s="1"/>
  <c r="X78" i="44" s="1"/>
  <c r="Y76" i="36"/>
  <c r="Z76" i="36" s="1"/>
  <c r="X77" i="36" s="1"/>
  <c r="AA77" i="36" l="1"/>
  <c r="AA78" i="44"/>
  <c r="P77" i="36"/>
  <c r="S77" i="36" s="1"/>
  <c r="T77" i="36" s="1"/>
  <c r="U77" i="36"/>
  <c r="P78" i="44"/>
  <c r="S78" i="44" s="1"/>
  <c r="T78" i="44" s="1"/>
  <c r="U78" i="44"/>
  <c r="R79" i="44" l="1"/>
  <c r="V78" i="44"/>
  <c r="V77" i="36"/>
  <c r="R78" i="36"/>
  <c r="Y78" i="44"/>
  <c r="Z78" i="44" s="1"/>
  <c r="X79" i="44" s="1"/>
  <c r="Y77" i="36"/>
  <c r="Z77" i="36" s="1"/>
  <c r="X78" i="36" s="1"/>
  <c r="AA78" i="36" l="1"/>
  <c r="AA79" i="44"/>
  <c r="P78" i="36"/>
  <c r="S78" i="36" s="1"/>
  <c r="T78" i="36" s="1"/>
  <c r="U78" i="36"/>
  <c r="P79" i="44"/>
  <c r="S79" i="44" s="1"/>
  <c r="T79" i="44" s="1"/>
  <c r="U79" i="44"/>
  <c r="R80" i="44" l="1"/>
  <c r="V79" i="44"/>
  <c r="V78" i="36"/>
  <c r="R79" i="36"/>
  <c r="Y79" i="44"/>
  <c r="Z79" i="44" s="1"/>
  <c r="X80" i="44" s="1"/>
  <c r="Y78" i="36"/>
  <c r="Z78" i="36" s="1"/>
  <c r="X79" i="36" s="1"/>
  <c r="AA79" i="36" l="1"/>
  <c r="AA80" i="44"/>
  <c r="U79" i="36"/>
  <c r="P79" i="36"/>
  <c r="U80" i="44"/>
  <c r="P80" i="44"/>
  <c r="S80" i="44" s="1"/>
  <c r="T80" i="44" s="1"/>
  <c r="R81" i="44" l="1"/>
  <c r="V80" i="44"/>
  <c r="Y80" i="44"/>
  <c r="Z80" i="44" s="1"/>
  <c r="X81" i="44" s="1"/>
  <c r="S79" i="36"/>
  <c r="T79" i="36" s="1"/>
  <c r="R80" i="36" l="1"/>
  <c r="V79" i="36"/>
  <c r="Y79" i="36"/>
  <c r="Z79" i="36" s="1"/>
  <c r="X80" i="36" s="1"/>
  <c r="AA81" i="44"/>
  <c r="U81" i="44"/>
  <c r="P81" i="44"/>
  <c r="S81" i="44" s="1"/>
  <c r="T81" i="44" s="1"/>
  <c r="R82" i="44" l="1"/>
  <c r="V81" i="44"/>
  <c r="Y81" i="44"/>
  <c r="Z81" i="44" s="1"/>
  <c r="X82" i="44" s="1"/>
  <c r="AA80" i="36"/>
  <c r="P80" i="36"/>
  <c r="S80" i="36" s="1"/>
  <c r="T80" i="36" s="1"/>
  <c r="U80" i="36"/>
  <c r="R81" i="36" l="1"/>
  <c r="V80" i="36"/>
  <c r="Y80" i="36"/>
  <c r="Z80" i="36" s="1"/>
  <c r="X81" i="36" s="1"/>
  <c r="AA82" i="44"/>
  <c r="U82" i="44"/>
  <c r="P82" i="44"/>
  <c r="S82" i="44" s="1"/>
  <c r="T82" i="44" s="1"/>
  <c r="V82" i="44" l="1"/>
  <c r="R83" i="44"/>
  <c r="Y82" i="44"/>
  <c r="Z82" i="44" s="1"/>
  <c r="X83" i="44" s="1"/>
  <c r="AA81" i="36"/>
  <c r="P81" i="36"/>
  <c r="S81" i="36" s="1"/>
  <c r="T81" i="36" s="1"/>
  <c r="U81" i="36"/>
  <c r="V81" i="36" l="1"/>
  <c r="R82" i="36"/>
  <c r="Y81" i="36"/>
  <c r="Z81" i="36" s="1"/>
  <c r="X82" i="36" s="1"/>
  <c r="AA83" i="44"/>
  <c r="P83" i="44"/>
  <c r="S83" i="44" s="1"/>
  <c r="T83" i="44" s="1"/>
  <c r="U83" i="44"/>
  <c r="R84" i="44" l="1"/>
  <c r="V83" i="44"/>
  <c r="Y83" i="44"/>
  <c r="Z83" i="44" s="1"/>
  <c r="X84" i="44" s="1"/>
  <c r="AA82" i="36"/>
  <c r="U82" i="36"/>
  <c r="P82" i="36"/>
  <c r="S82" i="36" l="1"/>
  <c r="T82" i="36" s="1"/>
  <c r="AA84" i="44"/>
  <c r="P84" i="44"/>
  <c r="S84" i="44" s="1"/>
  <c r="T84" i="44" s="1"/>
  <c r="U84" i="44"/>
  <c r="V84" i="44" l="1"/>
  <c r="R85" i="44"/>
  <c r="Y84" i="44"/>
  <c r="Z84" i="44" s="1"/>
  <c r="X85" i="44" s="1"/>
  <c r="V82" i="36"/>
  <c r="R83" i="36"/>
  <c r="Y82" i="36"/>
  <c r="Z82" i="36" s="1"/>
  <c r="X83" i="36" s="1"/>
  <c r="P83" i="36" l="1"/>
  <c r="S83" i="36" s="1"/>
  <c r="T83" i="36" s="1"/>
  <c r="U83" i="36"/>
  <c r="AA83" i="36"/>
  <c r="AA85" i="44"/>
  <c r="P85" i="44"/>
  <c r="S85" i="44" s="1"/>
  <c r="T85" i="44" s="1"/>
  <c r="U85" i="44"/>
  <c r="R86" i="44" l="1"/>
  <c r="V85" i="44"/>
  <c r="Y85" i="44"/>
  <c r="Z85" i="44" s="1"/>
  <c r="X86" i="44" s="1"/>
  <c r="V83" i="36"/>
  <c r="R84" i="36"/>
  <c r="Y83" i="36"/>
  <c r="Z83" i="36" s="1"/>
  <c r="X84" i="36" s="1"/>
  <c r="P84" i="36" l="1"/>
  <c r="U84" i="36"/>
  <c r="AA84" i="36"/>
  <c r="AA86" i="44"/>
  <c r="U86" i="44"/>
  <c r="P86" i="44"/>
  <c r="S86" i="44" l="1"/>
  <c r="T86" i="44" s="1"/>
  <c r="S84" i="36"/>
  <c r="T84" i="36" s="1"/>
  <c r="R85" i="36" l="1"/>
  <c r="V84" i="36"/>
  <c r="Y84" i="36"/>
  <c r="Z84" i="36" s="1"/>
  <c r="X85" i="36" s="1"/>
  <c r="R87" i="44"/>
  <c r="V86" i="44"/>
  <c r="Y86" i="44"/>
  <c r="Z86" i="44" s="1"/>
  <c r="X87" i="44" s="1"/>
  <c r="AA87" i="44" l="1"/>
  <c r="U87" i="44"/>
  <c r="P87" i="44"/>
  <c r="S87" i="44" s="1"/>
  <c r="T87" i="44" s="1"/>
  <c r="AA85" i="36"/>
  <c r="U85" i="36"/>
  <c r="P85" i="36"/>
  <c r="S85" i="36" s="1"/>
  <c r="T85" i="36" s="1"/>
  <c r="V87" i="44" l="1"/>
  <c r="R88" i="44"/>
  <c r="R86" i="36"/>
  <c r="V85" i="36"/>
  <c r="Y85" i="36"/>
  <c r="Z85" i="36" s="1"/>
  <c r="X86" i="36" s="1"/>
  <c r="Y87" i="44"/>
  <c r="Z87" i="44" s="1"/>
  <c r="X88" i="44" s="1"/>
  <c r="AA86" i="36" l="1"/>
  <c r="AA88" i="44"/>
  <c r="U86" i="36"/>
  <c r="P86" i="36"/>
  <c r="U88" i="44"/>
  <c r="P88" i="44"/>
  <c r="S88" i="44" s="1"/>
  <c r="T88" i="44" s="1"/>
  <c r="R89" i="44" l="1"/>
  <c r="V88" i="44"/>
  <c r="Y88" i="44"/>
  <c r="Z88" i="44" s="1"/>
  <c r="X89" i="44" s="1"/>
  <c r="S86" i="36"/>
  <c r="T86" i="36" s="1"/>
  <c r="Y86" i="36" l="1"/>
  <c r="Z86" i="36" s="1"/>
  <c r="X87" i="36" s="1"/>
  <c r="R87" i="36"/>
  <c r="V86" i="36"/>
  <c r="AA89" i="44"/>
  <c r="P89" i="44"/>
  <c r="U89" i="44"/>
  <c r="S89" i="44" l="1"/>
  <c r="T89" i="44" s="1"/>
  <c r="U87" i="36"/>
  <c r="P87" i="36"/>
  <c r="AA87" i="36"/>
  <c r="S87" i="36" l="1"/>
  <c r="T87" i="36" s="1"/>
  <c r="V89" i="44"/>
  <c r="R90" i="44"/>
  <c r="Y89" i="44"/>
  <c r="Z89" i="44" s="1"/>
  <c r="X90" i="44" s="1"/>
  <c r="P90" i="44" l="1"/>
  <c r="U90" i="44"/>
  <c r="AA90" i="44"/>
  <c r="R88" i="36"/>
  <c r="V87" i="36"/>
  <c r="Y87" i="36"/>
  <c r="Z87" i="36" s="1"/>
  <c r="X88" i="36" s="1"/>
  <c r="AA88" i="36" l="1"/>
  <c r="P88" i="36"/>
  <c r="U88" i="36"/>
  <c r="S90" i="44"/>
  <c r="T90" i="44" s="1"/>
  <c r="R91" i="44" l="1"/>
  <c r="V90" i="44"/>
  <c r="Y90" i="44"/>
  <c r="Z90" i="44" s="1"/>
  <c r="X91" i="44" s="1"/>
  <c r="S88" i="36"/>
  <c r="T88" i="36" s="1"/>
  <c r="V88" i="36" l="1"/>
  <c r="R89" i="36"/>
  <c r="Y88" i="36"/>
  <c r="Z88" i="36" s="1"/>
  <c r="X89" i="36" s="1"/>
  <c r="AA91" i="44"/>
  <c r="P91" i="44"/>
  <c r="S91" i="44" s="1"/>
  <c r="T91" i="44" s="1"/>
  <c r="U91" i="44"/>
  <c r="R92" i="44" l="1"/>
  <c r="V91" i="44"/>
  <c r="Y91" i="44"/>
  <c r="Z91" i="44" s="1"/>
  <c r="X92" i="44" s="1"/>
  <c r="AA89" i="36"/>
  <c r="P89" i="36"/>
  <c r="S89" i="36" s="1"/>
  <c r="T89" i="36" s="1"/>
  <c r="U89" i="36"/>
  <c r="R90" i="36" l="1"/>
  <c r="V89" i="36"/>
  <c r="Y89" i="36"/>
  <c r="Z89" i="36" s="1"/>
  <c r="X90" i="36" s="1"/>
  <c r="AA92" i="44"/>
  <c r="U92" i="44"/>
  <c r="P92" i="44"/>
  <c r="S92" i="44" l="1"/>
  <c r="T92" i="44" s="1"/>
  <c r="AA90" i="36"/>
  <c r="P90" i="36"/>
  <c r="S90" i="36" s="1"/>
  <c r="T90" i="36" s="1"/>
  <c r="U90" i="36"/>
  <c r="R91" i="36" l="1"/>
  <c r="V90" i="36"/>
  <c r="Y90" i="36"/>
  <c r="Z90" i="36" s="1"/>
  <c r="X91" i="36" s="1"/>
  <c r="V92" i="44"/>
  <c r="R93" i="44"/>
  <c r="Y92" i="44"/>
  <c r="Z92" i="44" s="1"/>
  <c r="X93" i="44" s="1"/>
  <c r="U93" i="44" l="1"/>
  <c r="P93" i="44"/>
  <c r="AA93" i="44"/>
  <c r="AA91" i="36"/>
  <c r="U91" i="36"/>
  <c r="P91" i="36"/>
  <c r="S91" i="36" s="1"/>
  <c r="T91" i="36" s="1"/>
  <c r="R92" i="36" l="1"/>
  <c r="V91" i="36"/>
  <c r="Y91" i="36"/>
  <c r="Z91" i="36" s="1"/>
  <c r="X92" i="36" s="1"/>
  <c r="S93" i="44"/>
  <c r="T93" i="44" s="1"/>
  <c r="V93" i="44" l="1"/>
  <c r="R94" i="44"/>
  <c r="Y93" i="44"/>
  <c r="Z93" i="44" s="1"/>
  <c r="X94" i="44" s="1"/>
  <c r="AA92" i="36"/>
  <c r="U92" i="36"/>
  <c r="P92" i="36"/>
  <c r="S92" i="36" s="1"/>
  <c r="T92" i="36" s="1"/>
  <c r="R93" i="36" l="1"/>
  <c r="V92" i="36"/>
  <c r="Y92" i="36"/>
  <c r="Z92" i="36" s="1"/>
  <c r="X93" i="36" s="1"/>
  <c r="AA94" i="44"/>
  <c r="P94" i="44"/>
  <c r="S94" i="44" s="1"/>
  <c r="T94" i="44" s="1"/>
  <c r="U94" i="44"/>
  <c r="R95" i="44" l="1"/>
  <c r="V94" i="44"/>
  <c r="Y94" i="44"/>
  <c r="Z94" i="44" s="1"/>
  <c r="X95" i="44" s="1"/>
  <c r="AA93" i="36"/>
  <c r="P93" i="36"/>
  <c r="S93" i="36" s="1"/>
  <c r="T93" i="36" s="1"/>
  <c r="U93" i="36"/>
  <c r="R94" i="36" l="1"/>
  <c r="V93" i="36"/>
  <c r="Y93" i="36"/>
  <c r="Z93" i="36" s="1"/>
  <c r="X94" i="36" s="1"/>
  <c r="AA95" i="44"/>
  <c r="U95" i="44"/>
  <c r="P95" i="44"/>
  <c r="S95" i="44" l="1"/>
  <c r="T95" i="44" s="1"/>
  <c r="AA94" i="36"/>
  <c r="U94" i="36"/>
  <c r="P94" i="36"/>
  <c r="S94" i="36" s="1"/>
  <c r="T94" i="36" s="1"/>
  <c r="R95" i="36" l="1"/>
  <c r="V94" i="36"/>
  <c r="Y94" i="36"/>
  <c r="Z94" i="36" s="1"/>
  <c r="X95" i="36" s="1"/>
  <c r="R96" i="44"/>
  <c r="V95" i="44"/>
  <c r="Y95" i="44"/>
  <c r="Z95" i="44" s="1"/>
  <c r="X96" i="44" s="1"/>
  <c r="AA96" i="44" l="1"/>
  <c r="U96" i="44"/>
  <c r="P96" i="44"/>
  <c r="S96" i="44" s="1"/>
  <c r="T96" i="44" s="1"/>
  <c r="AA95" i="36"/>
  <c r="P95" i="36"/>
  <c r="S95" i="36" s="1"/>
  <c r="T95" i="36" s="1"/>
  <c r="U95" i="36"/>
  <c r="V95" i="36" l="1"/>
  <c r="R96" i="36"/>
  <c r="R97" i="44"/>
  <c r="V96" i="44"/>
  <c r="Y95" i="36"/>
  <c r="Z95" i="36" s="1"/>
  <c r="X96" i="36" s="1"/>
  <c r="Y96" i="44"/>
  <c r="Z96" i="44" s="1"/>
  <c r="X97" i="44" s="1"/>
  <c r="AA97" i="44" l="1"/>
  <c r="AA96" i="36"/>
  <c r="U97" i="44"/>
  <c r="P97" i="44"/>
  <c r="S97" i="44" s="1"/>
  <c r="T97" i="44" s="1"/>
  <c r="P96" i="36"/>
  <c r="S96" i="36" s="1"/>
  <c r="T96" i="36" s="1"/>
  <c r="U96" i="36"/>
  <c r="R97" i="36" l="1"/>
  <c r="V96" i="36"/>
  <c r="R98" i="44"/>
  <c r="V97" i="44"/>
  <c r="Y96" i="36"/>
  <c r="Z96" i="36" s="1"/>
  <c r="X97" i="36" s="1"/>
  <c r="Y97" i="44"/>
  <c r="Z97" i="44" s="1"/>
  <c r="X98" i="44" s="1"/>
  <c r="AA98" i="44" l="1"/>
  <c r="AA97" i="36"/>
  <c r="U98" i="44"/>
  <c r="P98" i="44"/>
  <c r="S98" i="44" s="1"/>
  <c r="T98" i="44" s="1"/>
  <c r="U97" i="36"/>
  <c r="P97" i="36"/>
  <c r="V98" i="44" l="1"/>
  <c r="R99" i="44"/>
  <c r="Y98" i="44"/>
  <c r="Z98" i="44" s="1"/>
  <c r="X99" i="44" s="1"/>
  <c r="S97" i="36"/>
  <c r="T97" i="36" s="1"/>
  <c r="R98" i="36" l="1"/>
  <c r="V97" i="36"/>
  <c r="AA99" i="44"/>
  <c r="Y97" i="36"/>
  <c r="Z97" i="36" s="1"/>
  <c r="X98" i="36" s="1"/>
  <c r="P99" i="44"/>
  <c r="S99" i="44" s="1"/>
  <c r="T99" i="44" s="1"/>
  <c r="U99" i="44"/>
  <c r="V99" i="44" l="1"/>
  <c r="R100" i="44"/>
  <c r="AA98" i="36"/>
  <c r="Y99" i="44"/>
  <c r="Z99" i="44" s="1"/>
  <c r="X100" i="44" s="1"/>
  <c r="P98" i="36"/>
  <c r="S98" i="36" s="1"/>
  <c r="T98" i="36" s="1"/>
  <c r="U98" i="36"/>
  <c r="V98" i="36" l="1"/>
  <c r="R99" i="36"/>
  <c r="Y98" i="36"/>
  <c r="Z98" i="36" s="1"/>
  <c r="X99" i="36" s="1"/>
  <c r="AA100" i="44"/>
  <c r="U100" i="44"/>
  <c r="P100" i="44"/>
  <c r="S100" i="44" s="1"/>
  <c r="T100" i="44" s="1"/>
  <c r="V100" i="44" l="1"/>
  <c r="R101" i="44"/>
  <c r="Y100" i="44"/>
  <c r="Z100" i="44" s="1"/>
  <c r="X101" i="44" s="1"/>
  <c r="AA99" i="36"/>
  <c r="U99" i="36"/>
  <c r="P99" i="36"/>
  <c r="S99" i="36" s="1"/>
  <c r="T99" i="36" s="1"/>
  <c r="V99" i="36" l="1"/>
  <c r="R100" i="36"/>
  <c r="Y99" i="36"/>
  <c r="Z99" i="36" s="1"/>
  <c r="X100" i="36" s="1"/>
  <c r="AA101" i="44"/>
  <c r="P101" i="44"/>
  <c r="U101" i="44"/>
  <c r="S101" i="44" l="1"/>
  <c r="T101" i="44" s="1"/>
  <c r="AA100" i="36"/>
  <c r="U100" i="36"/>
  <c r="P100" i="36"/>
  <c r="S100" i="36" s="1"/>
  <c r="T100" i="36" s="1"/>
  <c r="R101" i="36" l="1"/>
  <c r="V100" i="36"/>
  <c r="Y100" i="36"/>
  <c r="Z100" i="36" s="1"/>
  <c r="X101" i="36" s="1"/>
  <c r="V101" i="44"/>
  <c r="R102" i="44"/>
  <c r="Y101" i="44"/>
  <c r="Z101" i="44" s="1"/>
  <c r="X102" i="44" s="1"/>
  <c r="U102" i="44" l="1"/>
  <c r="P102" i="44"/>
  <c r="S102" i="44" s="1"/>
  <c r="T102" i="44" s="1"/>
  <c r="AA101" i="36"/>
  <c r="AA102" i="44"/>
  <c r="U101" i="36"/>
  <c r="P101" i="36"/>
  <c r="R103" i="44" l="1"/>
  <c r="V102" i="44"/>
  <c r="S101" i="36"/>
  <c r="T101" i="36" s="1"/>
  <c r="Y102" i="44"/>
  <c r="Z102" i="44" s="1"/>
  <c r="X103" i="44" s="1"/>
  <c r="AA103" i="44" l="1"/>
  <c r="V101" i="36"/>
  <c r="R102" i="36"/>
  <c r="P103" i="44"/>
  <c r="S103" i="44" s="1"/>
  <c r="T103" i="44" s="1"/>
  <c r="U103" i="44"/>
  <c r="Y101" i="36"/>
  <c r="Z101" i="36" s="1"/>
  <c r="X102" i="36" s="1"/>
  <c r="R104" i="44" l="1"/>
  <c r="V103" i="44"/>
  <c r="Y103" i="44"/>
  <c r="Z103" i="44" s="1"/>
  <c r="X104" i="44" s="1"/>
  <c r="AA102" i="36"/>
  <c r="U102" i="36"/>
  <c r="P102" i="36"/>
  <c r="S102" i="36" l="1"/>
  <c r="T102" i="36" s="1"/>
  <c r="AA104" i="44"/>
  <c r="P104" i="44"/>
  <c r="S104" i="44" s="1"/>
  <c r="T104" i="44" s="1"/>
  <c r="U104" i="44"/>
  <c r="V104" i="44" l="1"/>
  <c r="R105" i="44"/>
  <c r="Y104" i="44"/>
  <c r="Z104" i="44" s="1"/>
  <c r="X105" i="44" s="1"/>
  <c r="R103" i="36"/>
  <c r="V102" i="36"/>
  <c r="Y102" i="36"/>
  <c r="Z102" i="36" s="1"/>
  <c r="X103" i="36" s="1"/>
  <c r="AA103" i="36" l="1"/>
  <c r="U103" i="36"/>
  <c r="P103" i="36"/>
  <c r="S103" i="36" s="1"/>
  <c r="T103" i="36" s="1"/>
  <c r="AA105" i="44"/>
  <c r="U105" i="44"/>
  <c r="P105" i="44"/>
  <c r="S105" i="44" s="1"/>
  <c r="T105" i="44" s="1"/>
  <c r="R106" i="44" l="1"/>
  <c r="V105" i="44"/>
  <c r="R104" i="36"/>
  <c r="V103" i="36"/>
  <c r="Y105" i="44"/>
  <c r="Z105" i="44" s="1"/>
  <c r="X106" i="44" s="1"/>
  <c r="Y103" i="36"/>
  <c r="Z103" i="36" s="1"/>
  <c r="X104" i="36" s="1"/>
  <c r="AA104" i="36" l="1"/>
  <c r="AA106" i="44"/>
  <c r="U104" i="36"/>
  <c r="P104" i="36"/>
  <c r="S104" i="36" s="1"/>
  <c r="T104" i="36" s="1"/>
  <c r="U106" i="44"/>
  <c r="P106" i="44"/>
  <c r="S106" i="44" s="1"/>
  <c r="T106" i="44" s="1"/>
  <c r="R107" i="44" l="1"/>
  <c r="V106" i="44"/>
  <c r="R105" i="36"/>
  <c r="V104" i="36"/>
  <c r="Y106" i="44"/>
  <c r="Z106" i="44" s="1"/>
  <c r="X107" i="44" s="1"/>
  <c r="Y104" i="36"/>
  <c r="Z104" i="36" s="1"/>
  <c r="X105" i="36" s="1"/>
  <c r="AA105" i="36" l="1"/>
  <c r="AA107" i="44"/>
  <c r="U105" i="36"/>
  <c r="P105" i="36"/>
  <c r="S105" i="36" s="1"/>
  <c r="T105" i="36" s="1"/>
  <c r="P107" i="44"/>
  <c r="S107" i="44" s="1"/>
  <c r="T107" i="44" s="1"/>
  <c r="U107" i="44"/>
  <c r="V107" i="44" l="1"/>
  <c r="R108" i="44"/>
  <c r="R106" i="36"/>
  <c r="V105" i="36"/>
  <c r="Y107" i="44"/>
  <c r="Z107" i="44" s="1"/>
  <c r="X108" i="44" s="1"/>
  <c r="Y105" i="36"/>
  <c r="Z105" i="36" s="1"/>
  <c r="X106" i="36" s="1"/>
  <c r="AA106" i="36" l="1"/>
  <c r="AA108" i="44"/>
  <c r="P106" i="36"/>
  <c r="S106" i="36" s="1"/>
  <c r="T106" i="36" s="1"/>
  <c r="U106" i="36"/>
  <c r="U108" i="44"/>
  <c r="P108" i="44"/>
  <c r="S108" i="44" s="1"/>
  <c r="T108" i="44" s="1"/>
  <c r="V108" i="44" l="1"/>
  <c r="R109" i="44"/>
  <c r="R107" i="36"/>
  <c r="V106" i="36"/>
  <c r="Y108" i="44"/>
  <c r="Z108" i="44" s="1"/>
  <c r="X109" i="44" s="1"/>
  <c r="Y106" i="36"/>
  <c r="Z106" i="36" s="1"/>
  <c r="X107" i="36" s="1"/>
  <c r="AA107" i="36" l="1"/>
  <c r="AA109" i="44"/>
  <c r="U107" i="36"/>
  <c r="P107" i="36"/>
  <c r="S107" i="36" s="1"/>
  <c r="T107" i="36" s="1"/>
  <c r="P109" i="44"/>
  <c r="S109" i="44" s="1"/>
  <c r="T109" i="44" s="1"/>
  <c r="U109" i="44"/>
  <c r="R108" i="36" l="1"/>
  <c r="V107" i="36"/>
  <c r="R110" i="44"/>
  <c r="V109" i="44"/>
  <c r="Y109" i="44"/>
  <c r="Z109" i="44" s="1"/>
  <c r="X110" i="44" s="1"/>
  <c r="Y107" i="36"/>
  <c r="Z107" i="36" s="1"/>
  <c r="X108" i="36" s="1"/>
  <c r="AA108" i="36" l="1"/>
  <c r="AA110" i="44"/>
  <c r="P110" i="44"/>
  <c r="S110" i="44" s="1"/>
  <c r="T110" i="44" s="1"/>
  <c r="U110" i="44"/>
  <c r="P108" i="36"/>
  <c r="S108" i="36" s="1"/>
  <c r="T108" i="36" s="1"/>
  <c r="U108" i="36"/>
  <c r="V108" i="36" l="1"/>
  <c r="R109" i="36"/>
  <c r="V110" i="44"/>
  <c r="R111" i="44"/>
  <c r="Y108" i="36"/>
  <c r="Z108" i="36" s="1"/>
  <c r="X109" i="36" s="1"/>
  <c r="Y110" i="44"/>
  <c r="Z110" i="44" s="1"/>
  <c r="X111" i="44" s="1"/>
  <c r="AA111" i="44" l="1"/>
  <c r="AA109" i="36"/>
  <c r="P111" i="44"/>
  <c r="S111" i="44" s="1"/>
  <c r="T111" i="44" s="1"/>
  <c r="U111" i="44"/>
  <c r="U109" i="36"/>
  <c r="P109" i="36"/>
  <c r="S109" i="36" s="1"/>
  <c r="T109" i="36" s="1"/>
  <c r="V109" i="36" l="1"/>
  <c r="R110" i="36"/>
  <c r="V111" i="44"/>
  <c r="R112" i="44"/>
  <c r="Y111" i="44"/>
  <c r="Z111" i="44" s="1"/>
  <c r="X112" i="44" s="1"/>
  <c r="Y109" i="36"/>
  <c r="Z109" i="36" s="1"/>
  <c r="X110" i="36" s="1"/>
  <c r="AA110" i="36" l="1"/>
  <c r="AA112" i="44"/>
  <c r="P112" i="44"/>
  <c r="S112" i="44" s="1"/>
  <c r="T112" i="44" s="1"/>
  <c r="U112" i="44"/>
  <c r="U110" i="36"/>
  <c r="P110" i="36"/>
  <c r="V112" i="44" l="1"/>
  <c r="R113" i="44"/>
  <c r="Y112" i="44"/>
  <c r="Z112" i="44" s="1"/>
  <c r="X113" i="44" s="1"/>
  <c r="S110" i="36"/>
  <c r="T110" i="36" s="1"/>
  <c r="R111" i="36" l="1"/>
  <c r="V110" i="36"/>
  <c r="Y110" i="36"/>
  <c r="Z110" i="36" s="1"/>
  <c r="X111" i="36" s="1"/>
  <c r="AA113" i="44"/>
  <c r="P113" i="44"/>
  <c r="S113" i="44" s="1"/>
  <c r="T113" i="44" s="1"/>
  <c r="U113" i="44"/>
  <c r="R114" i="44" l="1"/>
  <c r="V113" i="44"/>
  <c r="Y113" i="44"/>
  <c r="Z113" i="44" s="1"/>
  <c r="X114" i="44" s="1"/>
  <c r="AA111" i="36"/>
  <c r="U111" i="36"/>
  <c r="P111" i="36"/>
  <c r="S111" i="36" s="1"/>
  <c r="T111" i="36" s="1"/>
  <c r="V111" i="36" l="1"/>
  <c r="R112" i="36"/>
  <c r="Y111" i="36"/>
  <c r="Z111" i="36" s="1"/>
  <c r="X112" i="36" s="1"/>
  <c r="AA114" i="44"/>
  <c r="U114" i="44"/>
  <c r="P114" i="44"/>
  <c r="S114" i="44" s="1"/>
  <c r="T114" i="44" s="1"/>
  <c r="R115" i="44" l="1"/>
  <c r="V114" i="44"/>
  <c r="Y114" i="44"/>
  <c r="Z114" i="44" s="1"/>
  <c r="X115" i="44" s="1"/>
  <c r="AA112" i="36"/>
  <c r="P112" i="36"/>
  <c r="U112" i="36"/>
  <c r="S112" i="36" l="1"/>
  <c r="T112" i="36" s="1"/>
  <c r="AA115" i="44"/>
  <c r="P115" i="44"/>
  <c r="S115" i="44" s="1"/>
  <c r="T115" i="44" s="1"/>
  <c r="U115" i="44"/>
  <c r="R116" i="44" l="1"/>
  <c r="V115" i="44"/>
  <c r="Y115" i="44"/>
  <c r="Z115" i="44" s="1"/>
  <c r="X116" i="44" s="1"/>
  <c r="R113" i="36"/>
  <c r="V112" i="36"/>
  <c r="Y112" i="36"/>
  <c r="Z112" i="36" s="1"/>
  <c r="X113" i="36" s="1"/>
  <c r="AA113" i="36" l="1"/>
  <c r="P113" i="36"/>
  <c r="S113" i="36" s="1"/>
  <c r="T113" i="36" s="1"/>
  <c r="U113" i="36"/>
  <c r="AA116" i="44"/>
  <c r="U116" i="44"/>
  <c r="P116" i="44"/>
  <c r="S116" i="44" s="1"/>
  <c r="T116" i="44" s="1"/>
  <c r="V116" i="44" l="1"/>
  <c r="R117" i="44"/>
  <c r="V113" i="36"/>
  <c r="R114" i="36"/>
  <c r="Y116" i="44"/>
  <c r="Z116" i="44" s="1"/>
  <c r="X117" i="44" s="1"/>
  <c r="Y113" i="36"/>
  <c r="Z113" i="36" s="1"/>
  <c r="X114" i="36" s="1"/>
  <c r="AA114" i="36" l="1"/>
  <c r="AA117" i="44"/>
  <c r="P114" i="36"/>
  <c r="S114" i="36" s="1"/>
  <c r="T114" i="36" s="1"/>
  <c r="U114" i="36"/>
  <c r="P117" i="44"/>
  <c r="U117" i="44"/>
  <c r="S117" i="44" l="1"/>
  <c r="T117" i="44" s="1"/>
  <c r="Y114" i="36"/>
  <c r="Z114" i="36" s="1"/>
  <c r="X115" i="36" s="1"/>
  <c r="V114" i="36"/>
  <c r="R115" i="36"/>
  <c r="U115" i="36" l="1"/>
  <c r="P115" i="36"/>
  <c r="S115" i="36" s="1"/>
  <c r="T115" i="36" s="1"/>
  <c r="AA115" i="36"/>
  <c r="V117" i="44"/>
  <c r="R118" i="44"/>
  <c r="Y117" i="44"/>
  <c r="Z117" i="44" s="1"/>
  <c r="X118" i="44" s="1"/>
  <c r="V115" i="36" l="1"/>
  <c r="R116" i="36"/>
  <c r="AA118" i="44"/>
  <c r="P118" i="44"/>
  <c r="S118" i="44" s="1"/>
  <c r="T118" i="44" s="1"/>
  <c r="U118" i="44"/>
  <c r="Y115" i="36"/>
  <c r="Z115" i="36" s="1"/>
  <c r="X116" i="36" s="1"/>
  <c r="R119" i="44" l="1"/>
  <c r="V118" i="44"/>
  <c r="AA116" i="36"/>
  <c r="Y118" i="44"/>
  <c r="Z118" i="44" s="1"/>
  <c r="X119" i="44" s="1"/>
  <c r="P116" i="36"/>
  <c r="S116" i="36" s="1"/>
  <c r="T116" i="36" s="1"/>
  <c r="U116" i="36"/>
  <c r="AA119" i="44" l="1"/>
  <c r="R117" i="36"/>
  <c r="V116" i="36"/>
  <c r="Y116" i="36"/>
  <c r="Z116" i="36" s="1"/>
  <c r="X117" i="36" s="1"/>
  <c r="U119" i="44"/>
  <c r="P119" i="44"/>
  <c r="S119" i="44" s="1"/>
  <c r="T119" i="44" s="1"/>
  <c r="R120" i="44" l="1"/>
  <c r="V119" i="44"/>
  <c r="Y119" i="44"/>
  <c r="Z119" i="44" s="1"/>
  <c r="X120" i="44" s="1"/>
  <c r="AA117" i="36"/>
  <c r="U117" i="36"/>
  <c r="P117" i="36"/>
  <c r="S117" i="36" l="1"/>
  <c r="T117" i="36" s="1"/>
  <c r="AA120" i="44"/>
  <c r="U120" i="44"/>
  <c r="P120" i="44"/>
  <c r="S120" i="44" s="1"/>
  <c r="T120" i="44" s="1"/>
  <c r="R121" i="44" l="1"/>
  <c r="V120" i="44"/>
  <c r="Y120" i="44"/>
  <c r="Z120" i="44" s="1"/>
  <c r="X121" i="44" s="1"/>
  <c r="R118" i="36"/>
  <c r="V117" i="36"/>
  <c r="Y117" i="36"/>
  <c r="Z117" i="36" s="1"/>
  <c r="X118" i="36" s="1"/>
  <c r="AA118" i="36" l="1"/>
  <c r="P118" i="36"/>
  <c r="S118" i="36" s="1"/>
  <c r="T118" i="36" s="1"/>
  <c r="U118" i="36"/>
  <c r="AA121" i="44"/>
  <c r="P121" i="44"/>
  <c r="S121" i="44" s="1"/>
  <c r="T121" i="44" s="1"/>
  <c r="U121" i="44"/>
  <c r="R122" i="44" l="1"/>
  <c r="V121" i="44"/>
  <c r="R119" i="36"/>
  <c r="V118" i="36"/>
  <c r="Y121" i="44"/>
  <c r="Z121" i="44" s="1"/>
  <c r="X122" i="44" s="1"/>
  <c r="Y118" i="36"/>
  <c r="Z118" i="36" s="1"/>
  <c r="X119" i="36" s="1"/>
  <c r="AA119" i="36" l="1"/>
  <c r="AA122" i="44"/>
  <c r="U119" i="36"/>
  <c r="P119" i="36"/>
  <c r="S119" i="36" s="1"/>
  <c r="T119" i="36" s="1"/>
  <c r="U122" i="44"/>
  <c r="P122" i="44"/>
  <c r="V119" i="36" l="1"/>
  <c r="R120" i="36"/>
  <c r="S122" i="44"/>
  <c r="T122" i="44" s="1"/>
  <c r="Y119" i="36"/>
  <c r="Z119" i="36" s="1"/>
  <c r="X120" i="36" s="1"/>
  <c r="AA120" i="36" l="1"/>
  <c r="R123" i="44"/>
  <c r="V122" i="44"/>
  <c r="Y122" i="44"/>
  <c r="Z122" i="44" s="1"/>
  <c r="X123" i="44" s="1"/>
  <c r="U120" i="36"/>
  <c r="P120" i="36"/>
  <c r="AA123" i="44" l="1"/>
  <c r="S120" i="36"/>
  <c r="T120" i="36" s="1"/>
  <c r="P123" i="44"/>
  <c r="S123" i="44" s="1"/>
  <c r="T123" i="44" s="1"/>
  <c r="U123" i="44"/>
  <c r="V123" i="44" l="1"/>
  <c r="R124" i="44"/>
  <c r="Y123" i="44"/>
  <c r="Z123" i="44" s="1"/>
  <c r="X124" i="44" s="1"/>
  <c r="Y120" i="36"/>
  <c r="Z120" i="36" s="1"/>
  <c r="X121" i="36" s="1"/>
  <c r="R121" i="36"/>
  <c r="V120" i="36"/>
  <c r="P121" i="36" l="1"/>
  <c r="S121" i="36" s="1"/>
  <c r="T121" i="36" s="1"/>
  <c r="U121" i="36"/>
  <c r="AA121" i="36"/>
  <c r="AA124" i="44"/>
  <c r="P124" i="44"/>
  <c r="S124" i="44" s="1"/>
  <c r="T124" i="44" s="1"/>
  <c r="U124" i="44"/>
  <c r="R125" i="44" l="1"/>
  <c r="V124" i="44"/>
  <c r="Y124" i="44"/>
  <c r="Z124" i="44" s="1"/>
  <c r="X125" i="44" s="1"/>
  <c r="R122" i="36"/>
  <c r="V121" i="36"/>
  <c r="Y121" i="36"/>
  <c r="Z121" i="36" s="1"/>
  <c r="X122" i="36" s="1"/>
  <c r="AA122" i="36" l="1"/>
  <c r="P122" i="36"/>
  <c r="S122" i="36" s="1"/>
  <c r="T122" i="36" s="1"/>
  <c r="U122" i="36"/>
  <c r="AA125" i="44"/>
  <c r="U125" i="44"/>
  <c r="P125" i="44"/>
  <c r="S125" i="44" s="1"/>
  <c r="T125" i="44" s="1"/>
  <c r="R126" i="44" l="1"/>
  <c r="V125" i="44"/>
  <c r="R123" i="36"/>
  <c r="V122" i="36"/>
  <c r="Y122" i="36"/>
  <c r="Z122" i="36" s="1"/>
  <c r="X123" i="36" s="1"/>
  <c r="Y125" i="44"/>
  <c r="Z125" i="44" s="1"/>
  <c r="X126" i="44" s="1"/>
  <c r="AA126" i="44" l="1"/>
  <c r="AA123" i="36"/>
  <c r="P123" i="36"/>
  <c r="U123" i="36"/>
  <c r="P126" i="44"/>
  <c r="S126" i="44" s="1"/>
  <c r="T126" i="44" s="1"/>
  <c r="U126" i="44"/>
  <c r="R127" i="44" l="1"/>
  <c r="V126" i="44"/>
  <c r="Y126" i="44"/>
  <c r="Z126" i="44" s="1"/>
  <c r="X127" i="44" s="1"/>
  <c r="S123" i="36"/>
  <c r="T123" i="36" s="1"/>
  <c r="R124" i="36" l="1"/>
  <c r="V123" i="36"/>
  <c r="AA127" i="44"/>
  <c r="Y123" i="36"/>
  <c r="Z123" i="36" s="1"/>
  <c r="X124" i="36" s="1"/>
  <c r="U127" i="44"/>
  <c r="P127" i="44"/>
  <c r="S127" i="44" s="1"/>
  <c r="T127" i="44" s="1"/>
  <c r="R128" i="44" l="1"/>
  <c r="V127" i="44"/>
  <c r="AA124" i="36"/>
  <c r="Y127" i="44"/>
  <c r="Z127" i="44" s="1"/>
  <c r="X128" i="44" s="1"/>
  <c r="U124" i="36"/>
  <c r="P124" i="36"/>
  <c r="AA128" i="44" l="1"/>
  <c r="S124" i="36"/>
  <c r="T124" i="36" s="1"/>
  <c r="P128" i="44"/>
  <c r="S128" i="44" s="1"/>
  <c r="T128" i="44" s="1"/>
  <c r="U128" i="44"/>
  <c r="V128" i="44" l="1"/>
  <c r="R129" i="44"/>
  <c r="Y128" i="44"/>
  <c r="Z128" i="44" s="1"/>
  <c r="X129" i="44" s="1"/>
  <c r="Y124" i="36"/>
  <c r="Z124" i="36" s="1"/>
  <c r="X125" i="36" s="1"/>
  <c r="V124" i="36"/>
  <c r="R125" i="36"/>
  <c r="AA125" i="36" l="1"/>
  <c r="U125" i="36"/>
  <c r="P125" i="36"/>
  <c r="S125" i="36" s="1"/>
  <c r="T125" i="36" s="1"/>
  <c r="AA129" i="44"/>
  <c r="P129" i="44"/>
  <c r="S129" i="44" s="1"/>
  <c r="T129" i="44" s="1"/>
  <c r="U129" i="44"/>
  <c r="R130" i="44" l="1"/>
  <c r="V129" i="44"/>
  <c r="R126" i="36"/>
  <c r="V125" i="36"/>
  <c r="Y129" i="44"/>
  <c r="Z129" i="44" s="1"/>
  <c r="X130" i="44" s="1"/>
  <c r="Y125" i="36"/>
  <c r="Z125" i="36" s="1"/>
  <c r="X126" i="36" s="1"/>
  <c r="AA126" i="36" l="1"/>
  <c r="AA130" i="44"/>
  <c r="U126" i="36"/>
  <c r="P126" i="36"/>
  <c r="S126" i="36" s="1"/>
  <c r="T126" i="36" s="1"/>
  <c r="U130" i="44"/>
  <c r="P130" i="44"/>
  <c r="S130" i="44" s="1"/>
  <c r="T130" i="44" s="1"/>
  <c r="V130" i="44" l="1"/>
  <c r="R131" i="44"/>
  <c r="V126" i="36"/>
  <c r="R127" i="36"/>
  <c r="Y130" i="44"/>
  <c r="Z130" i="44" s="1"/>
  <c r="X131" i="44" s="1"/>
  <c r="Y126" i="36"/>
  <c r="Z126" i="36" s="1"/>
  <c r="X127" i="36" s="1"/>
  <c r="AA127" i="36" l="1"/>
  <c r="U127" i="36"/>
  <c r="P127" i="36"/>
  <c r="U131" i="44"/>
  <c r="P131" i="44"/>
  <c r="S131" i="44" s="1"/>
  <c r="T131" i="44" s="1"/>
  <c r="AA131" i="44"/>
  <c r="V131" i="44" l="1"/>
  <c r="R132" i="44"/>
  <c r="Y131" i="44"/>
  <c r="Z131" i="44" s="1"/>
  <c r="X132" i="44" s="1"/>
  <c r="S127" i="36"/>
  <c r="T127" i="36" s="1"/>
  <c r="V127" i="36" l="1"/>
  <c r="R128" i="36"/>
  <c r="Y127" i="36"/>
  <c r="Z127" i="36" s="1"/>
  <c r="X128" i="36" s="1"/>
  <c r="AA132" i="44"/>
  <c r="U132" i="44"/>
  <c r="P132" i="44"/>
  <c r="S132" i="44" s="1"/>
  <c r="T132" i="44" s="1"/>
  <c r="V132" i="44" l="1"/>
  <c r="R133" i="44"/>
  <c r="Y132" i="44"/>
  <c r="Z132" i="44" s="1"/>
  <c r="X133" i="44" s="1"/>
  <c r="AA128" i="36"/>
  <c r="P128" i="36"/>
  <c r="S128" i="36" s="1"/>
  <c r="T128" i="36" s="1"/>
  <c r="U128" i="36"/>
  <c r="R129" i="36" l="1"/>
  <c r="V128" i="36"/>
  <c r="Y128" i="36"/>
  <c r="Z128" i="36" s="1"/>
  <c r="X129" i="36" s="1"/>
  <c r="AA133" i="44"/>
  <c r="P133" i="44"/>
  <c r="S133" i="44" s="1"/>
  <c r="T133" i="44" s="1"/>
  <c r="U133" i="44"/>
  <c r="V133" i="44" l="1"/>
  <c r="R134" i="44"/>
  <c r="Y133" i="44"/>
  <c r="Z133" i="44" s="1"/>
  <c r="X134" i="44" s="1"/>
  <c r="AA129" i="36"/>
  <c r="P129" i="36"/>
  <c r="U129" i="36"/>
  <c r="S129" i="36" l="1"/>
  <c r="T129" i="36" s="1"/>
  <c r="AA134" i="44"/>
  <c r="P134" i="44"/>
  <c r="S134" i="44" s="1"/>
  <c r="T134" i="44" s="1"/>
  <c r="U134" i="44"/>
  <c r="V134" i="44" l="1"/>
  <c r="R135" i="44"/>
  <c r="Y134" i="44"/>
  <c r="Z134" i="44" s="1"/>
  <c r="X135" i="44" s="1"/>
  <c r="R130" i="36"/>
  <c r="V129" i="36"/>
  <c r="Y129" i="36"/>
  <c r="Z129" i="36" s="1"/>
  <c r="X130" i="36" s="1"/>
  <c r="AA135" i="44" l="1"/>
  <c r="AA130" i="36"/>
  <c r="U130" i="36"/>
  <c r="P130" i="36"/>
  <c r="S130" i="36" s="1"/>
  <c r="T130" i="36" s="1"/>
  <c r="U135" i="44"/>
  <c r="P135" i="44"/>
  <c r="S135" i="44" s="1"/>
  <c r="T135" i="44" s="1"/>
  <c r="R136" i="44" l="1"/>
  <c r="V135" i="44"/>
  <c r="R131" i="36"/>
  <c r="V130" i="36"/>
  <c r="Y130" i="36"/>
  <c r="Z130" i="36" s="1"/>
  <c r="X131" i="36" s="1"/>
  <c r="Y135" i="44"/>
  <c r="Z135" i="44" s="1"/>
  <c r="X136" i="44" s="1"/>
  <c r="AA136" i="44" l="1"/>
  <c r="AA131" i="36"/>
  <c r="P131" i="36"/>
  <c r="U131" i="36"/>
  <c r="U136" i="44"/>
  <c r="P136" i="44"/>
  <c r="S136" i="44" l="1"/>
  <c r="T136" i="44" s="1"/>
  <c r="S131" i="36"/>
  <c r="T131" i="36" s="1"/>
  <c r="V131" i="36" l="1"/>
  <c r="R132" i="36"/>
  <c r="Y131" i="36"/>
  <c r="Z131" i="36" s="1"/>
  <c r="X132" i="36" s="1"/>
  <c r="R137" i="44"/>
  <c r="V136" i="44"/>
  <c r="Y136" i="44"/>
  <c r="Z136" i="44" s="1"/>
  <c r="X137" i="44" s="1"/>
  <c r="AA137" i="44" l="1"/>
  <c r="U137" i="44"/>
  <c r="P137" i="44"/>
  <c r="S137" i="44" s="1"/>
  <c r="T137" i="44" s="1"/>
  <c r="AA132" i="36"/>
  <c r="P132" i="36"/>
  <c r="S132" i="36" s="1"/>
  <c r="T132" i="36" s="1"/>
  <c r="U132" i="36"/>
  <c r="V132" i="36" l="1"/>
  <c r="R133" i="36"/>
  <c r="R138" i="44"/>
  <c r="V137" i="44"/>
  <c r="Y132" i="36"/>
  <c r="Z132" i="36" s="1"/>
  <c r="X133" i="36" s="1"/>
  <c r="Y137" i="44"/>
  <c r="Z137" i="44" s="1"/>
  <c r="X138" i="44" s="1"/>
  <c r="AA138" i="44" l="1"/>
  <c r="AA133" i="36"/>
  <c r="U138" i="44"/>
  <c r="P138" i="44"/>
  <c r="S138" i="44" s="1"/>
  <c r="T138" i="44" s="1"/>
  <c r="P133" i="36"/>
  <c r="S133" i="36" s="1"/>
  <c r="T133" i="36" s="1"/>
  <c r="U133" i="36"/>
  <c r="V133" i="36" l="1"/>
  <c r="R134" i="36"/>
  <c r="R139" i="44"/>
  <c r="V138" i="44"/>
  <c r="Y133" i="36"/>
  <c r="Z133" i="36" s="1"/>
  <c r="X134" i="36" s="1"/>
  <c r="Y138" i="44"/>
  <c r="Z138" i="44" s="1"/>
  <c r="X139" i="44" s="1"/>
  <c r="AA139" i="44" l="1"/>
  <c r="AA134" i="36"/>
  <c r="U139" i="44"/>
  <c r="P139" i="44"/>
  <c r="S139" i="44" s="1"/>
  <c r="T139" i="44" s="1"/>
  <c r="P134" i="36"/>
  <c r="U134" i="36"/>
  <c r="R140" i="44" l="1"/>
  <c r="V139" i="44"/>
  <c r="S134" i="36"/>
  <c r="T134" i="36" s="1"/>
  <c r="Y139" i="44"/>
  <c r="Z139" i="44" s="1"/>
  <c r="X140" i="44" s="1"/>
  <c r="AA140" i="44" l="1"/>
  <c r="R135" i="36"/>
  <c r="V134" i="36"/>
  <c r="Y134" i="36"/>
  <c r="Z134" i="36" s="1"/>
  <c r="X135" i="36" s="1"/>
  <c r="P140" i="44"/>
  <c r="S140" i="44" s="1"/>
  <c r="T140" i="44" s="1"/>
  <c r="U140" i="44"/>
  <c r="V140" i="44" l="1"/>
  <c r="R141" i="44"/>
  <c r="AA135" i="36"/>
  <c r="Y140" i="44"/>
  <c r="Z140" i="44" s="1"/>
  <c r="X141" i="44" s="1"/>
  <c r="U135" i="36"/>
  <c r="P135" i="36"/>
  <c r="AA141" i="44" l="1"/>
  <c r="P141" i="44"/>
  <c r="S141" i="44" s="1"/>
  <c r="T141" i="44" s="1"/>
  <c r="U141" i="44"/>
  <c r="S135" i="36"/>
  <c r="T135" i="36" s="1"/>
  <c r="R142" i="44" l="1"/>
  <c r="V141" i="44"/>
  <c r="Y141" i="44"/>
  <c r="Z141" i="44" s="1"/>
  <c r="X142" i="44" s="1"/>
  <c r="R136" i="36"/>
  <c r="V135" i="36"/>
  <c r="Y135" i="36"/>
  <c r="Z135" i="36" s="1"/>
  <c r="X136" i="36" s="1"/>
  <c r="AA136" i="36" l="1"/>
  <c r="U136" i="36"/>
  <c r="P136" i="36"/>
  <c r="S136" i="36" s="1"/>
  <c r="T136" i="36" s="1"/>
  <c r="AA142" i="44"/>
  <c r="U142" i="44"/>
  <c r="P142" i="44"/>
  <c r="V136" i="36" l="1"/>
  <c r="R137" i="36"/>
  <c r="S142" i="44"/>
  <c r="T142" i="44" s="1"/>
  <c r="Y136" i="36"/>
  <c r="Z136" i="36" s="1"/>
  <c r="X137" i="36" s="1"/>
  <c r="AA137" i="36" l="1"/>
  <c r="V142" i="44"/>
  <c r="R143" i="44"/>
  <c r="Y142" i="44"/>
  <c r="Z142" i="44" s="1"/>
  <c r="X143" i="44" s="1"/>
  <c r="U137" i="36"/>
  <c r="P137" i="36"/>
  <c r="AA143" i="44" l="1"/>
  <c r="S137" i="36"/>
  <c r="T137" i="36" s="1"/>
  <c r="U143" i="44"/>
  <c r="P143" i="44"/>
  <c r="S143" i="44" s="1"/>
  <c r="T143" i="44" s="1"/>
  <c r="R144" i="44" l="1"/>
  <c r="V143" i="44"/>
  <c r="Y143" i="44"/>
  <c r="Z143" i="44" s="1"/>
  <c r="X144" i="44" s="1"/>
  <c r="R138" i="36"/>
  <c r="V137" i="36"/>
  <c r="Y137" i="36"/>
  <c r="Z137" i="36" s="1"/>
  <c r="X138" i="36" s="1"/>
  <c r="AA138" i="36" l="1"/>
  <c r="U138" i="36"/>
  <c r="P138" i="36"/>
  <c r="S138" i="36" s="1"/>
  <c r="T138" i="36" s="1"/>
  <c r="AA144" i="44"/>
  <c r="P144" i="44"/>
  <c r="S144" i="44" s="1"/>
  <c r="T144" i="44" s="1"/>
  <c r="U144" i="44"/>
  <c r="V138" i="36" l="1"/>
  <c r="R139" i="36"/>
  <c r="Y144" i="44"/>
  <c r="Z144" i="44" s="1"/>
  <c r="X145" i="44" s="1"/>
  <c r="V144" i="44"/>
  <c r="R145" i="44"/>
  <c r="Y138" i="36"/>
  <c r="Z138" i="36" s="1"/>
  <c r="X139" i="36" s="1"/>
  <c r="AA139" i="36" l="1"/>
  <c r="P139" i="36"/>
  <c r="S139" i="36" s="1"/>
  <c r="T139" i="36" s="1"/>
  <c r="U139" i="36"/>
  <c r="U145" i="44"/>
  <c r="P145" i="44"/>
  <c r="S145" i="44" s="1"/>
  <c r="T145" i="44" s="1"/>
  <c r="AA145" i="44"/>
  <c r="R146" i="44" l="1"/>
  <c r="V145" i="44"/>
  <c r="V139" i="36"/>
  <c r="R140" i="36"/>
  <c r="Y145" i="44"/>
  <c r="Z145" i="44" s="1"/>
  <c r="X146" i="44" s="1"/>
  <c r="Y139" i="36"/>
  <c r="Z139" i="36" s="1"/>
  <c r="X140" i="36" s="1"/>
  <c r="AA146" i="44" l="1"/>
  <c r="AA140" i="36"/>
  <c r="U140" i="36"/>
  <c r="P140" i="36"/>
  <c r="P146" i="44"/>
  <c r="U146" i="44"/>
  <c r="S146" i="44" l="1"/>
  <c r="T146" i="44" s="1"/>
  <c r="S140" i="36"/>
  <c r="T140" i="36" s="1"/>
  <c r="R141" i="36" l="1"/>
  <c r="V140" i="36"/>
  <c r="R147" i="44"/>
  <c r="V146" i="44"/>
  <c r="Y140" i="36"/>
  <c r="Z140" i="36" s="1"/>
  <c r="X141" i="36" s="1"/>
  <c r="Y146" i="44"/>
  <c r="Z146" i="44" s="1"/>
  <c r="X147" i="44" s="1"/>
  <c r="AA141" i="36" l="1"/>
  <c r="AA147" i="44"/>
  <c r="P147" i="44"/>
  <c r="U147" i="44"/>
  <c r="U141" i="36"/>
  <c r="P141" i="36"/>
  <c r="S141" i="36" s="1"/>
  <c r="T141" i="36" s="1"/>
  <c r="R142" i="36" l="1"/>
  <c r="V141" i="36"/>
  <c r="Y141" i="36"/>
  <c r="Z141" i="36" s="1"/>
  <c r="X142" i="36" s="1"/>
  <c r="S147" i="44"/>
  <c r="T147" i="44" s="1"/>
  <c r="V147" i="44" l="1"/>
  <c r="R148" i="44"/>
  <c r="AA142" i="36"/>
  <c r="Y147" i="44"/>
  <c r="Z147" i="44" s="1"/>
  <c r="X148" i="44" s="1"/>
  <c r="U142" i="36"/>
  <c r="P142" i="36"/>
  <c r="AA148" i="44" l="1"/>
  <c r="S142" i="36"/>
  <c r="T142" i="36" s="1"/>
  <c r="P148" i="44"/>
  <c r="S148" i="44" s="1"/>
  <c r="T148" i="44" s="1"/>
  <c r="U148" i="44"/>
  <c r="R149" i="44" l="1"/>
  <c r="V148" i="44"/>
  <c r="Y148" i="44"/>
  <c r="Z148" i="44" s="1"/>
  <c r="X149" i="44" s="1"/>
  <c r="V142" i="36"/>
  <c r="R143" i="36"/>
  <c r="Y142" i="36"/>
  <c r="Z142" i="36" s="1"/>
  <c r="X143" i="36" s="1"/>
  <c r="P143" i="36" l="1"/>
  <c r="S143" i="36" s="1"/>
  <c r="T143" i="36" s="1"/>
  <c r="U143" i="36"/>
  <c r="AA143" i="36"/>
  <c r="AA149" i="44"/>
  <c r="P149" i="44"/>
  <c r="S149" i="44" s="1"/>
  <c r="T149" i="44" s="1"/>
  <c r="U149" i="44"/>
  <c r="R144" i="36" l="1"/>
  <c r="V143" i="36"/>
  <c r="R150" i="44"/>
  <c r="V149" i="44"/>
  <c r="Y149" i="44"/>
  <c r="Z149" i="44" s="1"/>
  <c r="X150" i="44" s="1"/>
  <c r="Y143" i="36"/>
  <c r="Z143" i="36" s="1"/>
  <c r="X144" i="36" s="1"/>
  <c r="AA144" i="36" l="1"/>
  <c r="AA150" i="44"/>
  <c r="U150" i="44"/>
  <c r="P150" i="44"/>
  <c r="S150" i="44" s="1"/>
  <c r="T150" i="44" s="1"/>
  <c r="P144" i="36"/>
  <c r="S144" i="36" s="1"/>
  <c r="T144" i="36" s="1"/>
  <c r="U144" i="36"/>
  <c r="V144" i="36" l="1"/>
  <c r="R145" i="36"/>
  <c r="V150" i="44"/>
  <c r="R151" i="44"/>
  <c r="Y144" i="36"/>
  <c r="Z144" i="36" s="1"/>
  <c r="X145" i="36" s="1"/>
  <c r="Y150" i="44"/>
  <c r="Z150" i="44" s="1"/>
  <c r="X151" i="44" s="1"/>
  <c r="AA145" i="36" l="1"/>
  <c r="AA151" i="44"/>
  <c r="P151" i="44"/>
  <c r="U151" i="44"/>
  <c r="P145" i="36"/>
  <c r="S145" i="36" s="1"/>
  <c r="T145" i="36" s="1"/>
  <c r="U145" i="36"/>
  <c r="V145" i="36" l="1"/>
  <c r="R146" i="36"/>
  <c r="Y145" i="36"/>
  <c r="Z145" i="36" s="1"/>
  <c r="X146" i="36" s="1"/>
  <c r="S151" i="44"/>
  <c r="T151" i="44" s="1"/>
  <c r="R152" i="44" l="1"/>
  <c r="V151" i="44"/>
  <c r="AA146" i="36"/>
  <c r="Y151" i="44"/>
  <c r="Z151" i="44" s="1"/>
  <c r="X152" i="44" s="1"/>
  <c r="P146" i="36"/>
  <c r="S146" i="36" s="1"/>
  <c r="T146" i="36" s="1"/>
  <c r="U146" i="36"/>
  <c r="R147" i="36" l="1"/>
  <c r="V146" i="36"/>
  <c r="AA152" i="44"/>
  <c r="Y146" i="36"/>
  <c r="Z146" i="36" s="1"/>
  <c r="X147" i="36" s="1"/>
  <c r="P152" i="44"/>
  <c r="S152" i="44" s="1"/>
  <c r="T152" i="44" s="1"/>
  <c r="U152" i="44"/>
  <c r="V152" i="44" l="1"/>
  <c r="R153" i="44"/>
  <c r="AA147" i="36"/>
  <c r="Y152" i="44"/>
  <c r="Z152" i="44" s="1"/>
  <c r="X153" i="44" s="1"/>
  <c r="U147" i="36"/>
  <c r="P147" i="36"/>
  <c r="S147" i="36" s="1"/>
  <c r="T147" i="36" s="1"/>
  <c r="R148" i="36" l="1"/>
  <c r="V147" i="36"/>
  <c r="AA153" i="44"/>
  <c r="Y147" i="36"/>
  <c r="Z147" i="36" s="1"/>
  <c r="X148" i="36" s="1"/>
  <c r="P153" i="44"/>
  <c r="S153" i="44" s="1"/>
  <c r="T153" i="44" s="1"/>
  <c r="U153" i="44"/>
  <c r="AA148" i="36" l="1"/>
  <c r="V153" i="44"/>
  <c r="R154" i="44"/>
  <c r="Y153" i="44"/>
  <c r="Z153" i="44" s="1"/>
  <c r="X154" i="44" s="1"/>
  <c r="U148" i="36"/>
  <c r="P148" i="36"/>
  <c r="AA154" i="44" l="1"/>
  <c r="P154" i="44"/>
  <c r="S154" i="44" s="1"/>
  <c r="T154" i="44" s="1"/>
  <c r="U154" i="44"/>
  <c r="S148" i="36"/>
  <c r="T148" i="36" s="1"/>
  <c r="R155" i="44" l="1"/>
  <c r="V154" i="44"/>
  <c r="V148" i="36"/>
  <c r="R149" i="36"/>
  <c r="Y154" i="44"/>
  <c r="Z154" i="44" s="1"/>
  <c r="X155" i="44" s="1"/>
  <c r="Y148" i="36"/>
  <c r="Z148" i="36" s="1"/>
  <c r="X149" i="36" s="1"/>
  <c r="AA149" i="36" l="1"/>
  <c r="AA155" i="44"/>
  <c r="U149" i="36"/>
  <c r="P149" i="36"/>
  <c r="P155" i="44"/>
  <c r="S155" i="44" s="1"/>
  <c r="T155" i="44" s="1"/>
  <c r="U155" i="44"/>
  <c r="R156" i="44" l="1"/>
  <c r="V155" i="44"/>
  <c r="Y155" i="44"/>
  <c r="Z155" i="44" s="1"/>
  <c r="X156" i="44" s="1"/>
  <c r="S149" i="36"/>
  <c r="T149" i="36" s="1"/>
  <c r="R150" i="36" l="1"/>
  <c r="V149" i="36"/>
  <c r="Y149" i="36"/>
  <c r="Z149" i="36" s="1"/>
  <c r="X150" i="36" s="1"/>
  <c r="AA156" i="44"/>
  <c r="U156" i="44"/>
  <c r="P156" i="44"/>
  <c r="S156" i="44" l="1"/>
  <c r="T156" i="44" s="1"/>
  <c r="AA150" i="36"/>
  <c r="P150" i="36"/>
  <c r="S150" i="36" s="1"/>
  <c r="T150" i="36" s="1"/>
  <c r="U150" i="36"/>
  <c r="R151" i="36" l="1"/>
  <c r="V150" i="36"/>
  <c r="Y150" i="36"/>
  <c r="Z150" i="36" s="1"/>
  <c r="X151" i="36" s="1"/>
  <c r="V156" i="44"/>
  <c r="R157" i="44"/>
  <c r="Y156" i="44"/>
  <c r="Z156" i="44" s="1"/>
  <c r="X157" i="44" s="1"/>
  <c r="P157" i="44" l="1"/>
  <c r="S157" i="44" s="1"/>
  <c r="T157" i="44" s="1"/>
  <c r="U157" i="44"/>
  <c r="AA157" i="44"/>
  <c r="AA151" i="36"/>
  <c r="P151" i="36"/>
  <c r="S151" i="36" s="1"/>
  <c r="T151" i="36" s="1"/>
  <c r="U151" i="36"/>
  <c r="R152" i="36" l="1"/>
  <c r="V151" i="36"/>
  <c r="Y151" i="36"/>
  <c r="Z151" i="36" s="1"/>
  <c r="X152" i="36" s="1"/>
  <c r="R158" i="44"/>
  <c r="V157" i="44"/>
  <c r="Y157" i="44"/>
  <c r="Z157" i="44" s="1"/>
  <c r="X158" i="44" s="1"/>
  <c r="AA158" i="44" l="1"/>
  <c r="U158" i="44"/>
  <c r="P158" i="44"/>
  <c r="S158" i="44" s="1"/>
  <c r="T158" i="44" s="1"/>
  <c r="AA152" i="36"/>
  <c r="P152" i="36"/>
  <c r="S152" i="36" s="1"/>
  <c r="T152" i="36" s="1"/>
  <c r="U152" i="36"/>
  <c r="V152" i="36" l="1"/>
  <c r="R153" i="36"/>
  <c r="V158" i="44"/>
  <c r="R159" i="44"/>
  <c r="Y152" i="36"/>
  <c r="Z152" i="36" s="1"/>
  <c r="X153" i="36" s="1"/>
  <c r="Y158" i="44"/>
  <c r="Z158" i="44" s="1"/>
  <c r="X159" i="44" s="1"/>
  <c r="AA159" i="44" l="1"/>
  <c r="U159" i="44"/>
  <c r="P159" i="44"/>
  <c r="AA153" i="36"/>
  <c r="U153" i="36"/>
  <c r="P153" i="36"/>
  <c r="S153" i="36" s="1"/>
  <c r="T153" i="36" s="1"/>
  <c r="R154" i="36" l="1"/>
  <c r="V153" i="36"/>
  <c r="Y153" i="36"/>
  <c r="Z153" i="36" s="1"/>
  <c r="X154" i="36" s="1"/>
  <c r="S159" i="44"/>
  <c r="T159" i="44" s="1"/>
  <c r="V159" i="44" l="1"/>
  <c r="R160" i="44"/>
  <c r="AA154" i="36"/>
  <c r="Y159" i="44"/>
  <c r="Z159" i="44" s="1"/>
  <c r="X160" i="44" s="1"/>
  <c r="P154" i="36"/>
  <c r="S154" i="36" s="1"/>
  <c r="T154" i="36" s="1"/>
  <c r="U154" i="36"/>
  <c r="AA160" i="44" l="1"/>
  <c r="R155" i="36"/>
  <c r="V154" i="36"/>
  <c r="Y154" i="36"/>
  <c r="Z154" i="36" s="1"/>
  <c r="X155" i="36" s="1"/>
  <c r="U160" i="44"/>
  <c r="P160" i="44"/>
  <c r="S160" i="44" s="1"/>
  <c r="T160" i="44" s="1"/>
  <c r="R161" i="44" l="1"/>
  <c r="V160" i="44"/>
  <c r="AA155" i="36"/>
  <c r="Y160" i="44"/>
  <c r="Z160" i="44" s="1"/>
  <c r="X161" i="44" s="1"/>
  <c r="U155" i="36"/>
  <c r="P155" i="36"/>
  <c r="S155" i="36" s="1"/>
  <c r="T155" i="36" s="1"/>
  <c r="R156" i="36" l="1"/>
  <c r="V155" i="36"/>
  <c r="Y155" i="36"/>
  <c r="Z155" i="36" s="1"/>
  <c r="X156" i="36" s="1"/>
  <c r="AA161" i="44"/>
  <c r="U161" i="44"/>
  <c r="P161" i="44"/>
  <c r="S161" i="44" l="1"/>
  <c r="T161" i="44" s="1"/>
  <c r="AA156" i="36"/>
  <c r="U156" i="36"/>
  <c r="P156" i="36"/>
  <c r="S156" i="36" l="1"/>
  <c r="T156" i="36" s="1"/>
  <c r="R162" i="44"/>
  <c r="V161" i="44"/>
  <c r="Y161" i="44"/>
  <c r="Z161" i="44" s="1"/>
  <c r="X162" i="44" s="1"/>
  <c r="AA162" i="44" l="1"/>
  <c r="U162" i="44"/>
  <c r="P162" i="44"/>
  <c r="R157" i="36"/>
  <c r="V156" i="36"/>
  <c r="Y156" i="36"/>
  <c r="Z156" i="36" s="1"/>
  <c r="X157" i="36" s="1"/>
  <c r="AA157" i="36" l="1"/>
  <c r="P157" i="36"/>
  <c r="S157" i="36" s="1"/>
  <c r="T157" i="36" s="1"/>
  <c r="U157" i="36"/>
  <c r="S162" i="44"/>
  <c r="T162" i="44" s="1"/>
  <c r="R158" i="36" l="1"/>
  <c r="V157" i="36"/>
  <c r="V162" i="44"/>
  <c r="R163" i="44"/>
  <c r="Y157" i="36"/>
  <c r="Z157" i="36" s="1"/>
  <c r="X158" i="36" s="1"/>
  <c r="Y162" i="44"/>
  <c r="Z162" i="44" s="1"/>
  <c r="X163" i="44" s="1"/>
  <c r="AA163" i="44" l="1"/>
  <c r="AA158" i="36"/>
  <c r="U163" i="44"/>
  <c r="P163" i="44"/>
  <c r="S163" i="44" s="1"/>
  <c r="T163" i="44" s="1"/>
  <c r="P158" i="36"/>
  <c r="S158" i="36" s="1"/>
  <c r="T158" i="36" s="1"/>
  <c r="U158" i="36"/>
  <c r="R159" i="36" l="1"/>
  <c r="V158" i="36"/>
  <c r="R164" i="44"/>
  <c r="V163" i="44"/>
  <c r="Y163" i="44"/>
  <c r="Z163" i="44" s="1"/>
  <c r="X164" i="44" s="1"/>
  <c r="Y158" i="36"/>
  <c r="Z158" i="36" s="1"/>
  <c r="X159" i="36" s="1"/>
  <c r="AA159" i="36" l="1"/>
  <c r="AA164" i="44"/>
  <c r="U164" i="44"/>
  <c r="P164" i="44"/>
  <c r="S164" i="44" s="1"/>
  <c r="T164" i="44" s="1"/>
  <c r="P159" i="36"/>
  <c r="U159" i="36"/>
  <c r="V164" i="44" l="1"/>
  <c r="R165" i="44"/>
  <c r="S159" i="36"/>
  <c r="T159" i="36" s="1"/>
  <c r="Y164" i="44"/>
  <c r="Z164" i="44" s="1"/>
  <c r="X165" i="44" s="1"/>
  <c r="AA165" i="44" l="1"/>
  <c r="V159" i="36"/>
  <c r="R160" i="36"/>
  <c r="Y159" i="36"/>
  <c r="Z159" i="36" s="1"/>
  <c r="X160" i="36" s="1"/>
  <c r="U165" i="44"/>
  <c r="P165" i="44"/>
  <c r="S165" i="44" s="1"/>
  <c r="T165" i="44" s="1"/>
  <c r="V165" i="44" l="1"/>
  <c r="R166" i="44"/>
  <c r="AA160" i="36"/>
  <c r="Y165" i="44"/>
  <c r="Z165" i="44" s="1"/>
  <c r="X166" i="44" s="1"/>
  <c r="U160" i="36"/>
  <c r="P160" i="36"/>
  <c r="S160" i="36" s="1"/>
  <c r="T160" i="36" s="1"/>
  <c r="V160" i="36" l="1"/>
  <c r="R161" i="36"/>
  <c r="Y160" i="36"/>
  <c r="Z160" i="36" s="1"/>
  <c r="X161" i="36" s="1"/>
  <c r="AA166" i="44"/>
  <c r="U166" i="44"/>
  <c r="P166" i="44"/>
  <c r="S166" i="44" s="1"/>
  <c r="T166" i="44" s="1"/>
  <c r="V166" i="44" l="1"/>
  <c r="R167" i="44"/>
  <c r="Y166" i="44"/>
  <c r="Z166" i="44" s="1"/>
  <c r="X167" i="44" s="1"/>
  <c r="AA161" i="36"/>
  <c r="P161" i="36"/>
  <c r="S161" i="36" s="1"/>
  <c r="T161" i="36" s="1"/>
  <c r="U161" i="36"/>
  <c r="V161" i="36" l="1"/>
  <c r="R162" i="36"/>
  <c r="Y161" i="36"/>
  <c r="Z161" i="36" s="1"/>
  <c r="X162" i="36" s="1"/>
  <c r="AA167" i="44"/>
  <c r="P167" i="44"/>
  <c r="S167" i="44" s="1"/>
  <c r="T167" i="44" s="1"/>
  <c r="U167" i="44"/>
  <c r="R168" i="44" l="1"/>
  <c r="V167" i="44"/>
  <c r="Y167" i="44"/>
  <c r="Z167" i="44" s="1"/>
  <c r="X168" i="44" s="1"/>
  <c r="AA162" i="36"/>
  <c r="P162" i="36"/>
  <c r="U162" i="36"/>
  <c r="S162" i="36" l="1"/>
  <c r="T162" i="36" s="1"/>
  <c r="AA168" i="44"/>
  <c r="U168" i="44"/>
  <c r="P168" i="44"/>
  <c r="S168" i="44" l="1"/>
  <c r="T168" i="44" s="1"/>
  <c r="R163" i="36"/>
  <c r="V162" i="36"/>
  <c r="Y162" i="36"/>
  <c r="Z162" i="36" s="1"/>
  <c r="X163" i="36" s="1"/>
  <c r="AA163" i="36" l="1"/>
  <c r="P163" i="36"/>
  <c r="U163" i="36"/>
  <c r="V168" i="44"/>
  <c r="R169" i="44"/>
  <c r="Y168" i="44"/>
  <c r="Z168" i="44" s="1"/>
  <c r="X169" i="44" s="1"/>
  <c r="U169" i="44" l="1"/>
  <c r="P169" i="44"/>
  <c r="AA169" i="44"/>
  <c r="S163" i="36"/>
  <c r="T163" i="36" s="1"/>
  <c r="Y163" i="36" l="1"/>
  <c r="Z163" i="36" s="1"/>
  <c r="X164" i="36" s="1"/>
  <c r="V163" i="36"/>
  <c r="R164" i="36"/>
  <c r="S169" i="44"/>
  <c r="T169" i="44" s="1"/>
  <c r="U164" i="36" l="1"/>
  <c r="P164" i="36"/>
  <c r="V169" i="44"/>
  <c r="R170" i="44"/>
  <c r="Y169" i="44"/>
  <c r="Z169" i="44" s="1"/>
  <c r="X170" i="44" s="1"/>
  <c r="AA164" i="36"/>
  <c r="AA170" i="44" l="1"/>
  <c r="P170" i="44"/>
  <c r="S170" i="44" s="1"/>
  <c r="T170" i="44" s="1"/>
  <c r="U170" i="44"/>
  <c r="S164" i="36"/>
  <c r="T164" i="36" s="1"/>
  <c r="R171" i="44" l="1"/>
  <c r="V170" i="44"/>
  <c r="R165" i="36"/>
  <c r="V164" i="36"/>
  <c r="Y164" i="36"/>
  <c r="Z164" i="36" s="1"/>
  <c r="X165" i="36" s="1"/>
  <c r="Y170" i="44"/>
  <c r="Z170" i="44" s="1"/>
  <c r="X171" i="44" s="1"/>
  <c r="AA165" i="36" l="1"/>
  <c r="AA171" i="44"/>
  <c r="P165" i="36"/>
  <c r="S165" i="36" s="1"/>
  <c r="T165" i="36" s="1"/>
  <c r="U165" i="36"/>
  <c r="P171" i="44"/>
  <c r="S171" i="44" s="1"/>
  <c r="T171" i="44" s="1"/>
  <c r="U171" i="44"/>
  <c r="V171" i="44" l="1"/>
  <c r="R172" i="44"/>
  <c r="R166" i="36"/>
  <c r="V165" i="36"/>
  <c r="Y171" i="44"/>
  <c r="Z171" i="44" s="1"/>
  <c r="X172" i="44" s="1"/>
  <c r="Y165" i="36"/>
  <c r="Z165" i="36" s="1"/>
  <c r="X166" i="36" s="1"/>
  <c r="AA172" i="44" l="1"/>
  <c r="P166" i="36"/>
  <c r="S166" i="36" s="1"/>
  <c r="T166" i="36" s="1"/>
  <c r="U166" i="36"/>
  <c r="U172" i="44"/>
  <c r="P172" i="44"/>
  <c r="S172" i="44" s="1"/>
  <c r="T172" i="44" s="1"/>
  <c r="AA166" i="36"/>
  <c r="V172" i="44" l="1"/>
  <c r="R173" i="44"/>
  <c r="R167" i="36"/>
  <c r="V166" i="36"/>
  <c r="Y172" i="44"/>
  <c r="Z172" i="44" s="1"/>
  <c r="X173" i="44" s="1"/>
  <c r="Y166" i="36"/>
  <c r="Z166" i="36" s="1"/>
  <c r="X167" i="36" s="1"/>
  <c r="AA173" i="44" l="1"/>
  <c r="AA167" i="36"/>
  <c r="P167" i="36"/>
  <c r="U167" i="36"/>
  <c r="U173" i="44"/>
  <c r="P173" i="44"/>
  <c r="S173" i="44" s="1"/>
  <c r="T173" i="44" s="1"/>
  <c r="R174" i="44" l="1"/>
  <c r="V173" i="44"/>
  <c r="Y173" i="44"/>
  <c r="Z173" i="44" s="1"/>
  <c r="X174" i="44" s="1"/>
  <c r="S167" i="36"/>
  <c r="T167" i="36" s="1"/>
  <c r="V167" i="36" l="1"/>
  <c r="R168" i="36"/>
  <c r="AA174" i="44"/>
  <c r="Y167" i="36"/>
  <c r="Z167" i="36" s="1"/>
  <c r="X168" i="36" s="1"/>
  <c r="P174" i="44"/>
  <c r="S174" i="44" s="1"/>
  <c r="T174" i="44" s="1"/>
  <c r="U174" i="44"/>
  <c r="Y174" i="44" l="1"/>
  <c r="Z174" i="44" s="1"/>
  <c r="X175" i="44" s="1"/>
  <c r="V174" i="44"/>
  <c r="R175" i="44"/>
  <c r="AA168" i="36"/>
  <c r="P168" i="36"/>
  <c r="S168" i="36" s="1"/>
  <c r="T168" i="36" s="1"/>
  <c r="U168" i="36"/>
  <c r="V168" i="36" l="1"/>
  <c r="R169" i="36"/>
  <c r="U175" i="44"/>
  <c r="P175" i="44"/>
  <c r="S175" i="44" s="1"/>
  <c r="T175" i="44" s="1"/>
  <c r="Y168" i="36"/>
  <c r="Z168" i="36" s="1"/>
  <c r="X169" i="36" s="1"/>
  <c r="AA175" i="44"/>
  <c r="R176" i="44" l="1"/>
  <c r="V175" i="44"/>
  <c r="AA169" i="36"/>
  <c r="Y175" i="44"/>
  <c r="Z175" i="44" s="1"/>
  <c r="X176" i="44" s="1"/>
  <c r="P169" i="36"/>
  <c r="S169" i="36" s="1"/>
  <c r="T169" i="36" s="1"/>
  <c r="U169" i="36"/>
  <c r="V169" i="36" l="1"/>
  <c r="R170" i="36"/>
  <c r="Y169" i="36"/>
  <c r="Z169" i="36" s="1"/>
  <c r="X170" i="36" s="1"/>
  <c r="AA176" i="44"/>
  <c r="P176" i="44"/>
  <c r="S176" i="44" s="1"/>
  <c r="T176" i="44" s="1"/>
  <c r="U176" i="44"/>
  <c r="V176" i="44" l="1"/>
  <c r="R177" i="44"/>
  <c r="Y176" i="44"/>
  <c r="Z176" i="44" s="1"/>
  <c r="X177" i="44" s="1"/>
  <c r="AA170" i="36"/>
  <c r="U170" i="36"/>
  <c r="P170" i="36"/>
  <c r="S170" i="36" s="1"/>
  <c r="T170" i="36" s="1"/>
  <c r="V170" i="36" l="1"/>
  <c r="R171" i="36"/>
  <c r="Y170" i="36"/>
  <c r="Z170" i="36" s="1"/>
  <c r="X171" i="36" s="1"/>
  <c r="AA177" i="44"/>
  <c r="U177" i="44"/>
  <c r="P177" i="44"/>
  <c r="S177" i="44" s="1"/>
  <c r="T177" i="44" s="1"/>
  <c r="R178" i="44" l="1"/>
  <c r="V177" i="44"/>
  <c r="Y177" i="44"/>
  <c r="Z177" i="44" s="1"/>
  <c r="X178" i="44" s="1"/>
  <c r="AA171" i="36"/>
  <c r="P171" i="36"/>
  <c r="S171" i="36" s="1"/>
  <c r="T171" i="36" s="1"/>
  <c r="U171" i="36"/>
  <c r="R172" i="36" l="1"/>
  <c r="V171" i="36"/>
  <c r="Y171" i="36"/>
  <c r="Z171" i="36" s="1"/>
  <c r="X172" i="36" s="1"/>
  <c r="AA178" i="44"/>
  <c r="U178" i="44"/>
  <c r="P178" i="44"/>
  <c r="S178" i="44" l="1"/>
  <c r="T178" i="44" s="1"/>
  <c r="AA172" i="36"/>
  <c r="P172" i="36"/>
  <c r="S172" i="36" s="1"/>
  <c r="T172" i="36" s="1"/>
  <c r="U172" i="36"/>
  <c r="R173" i="36" l="1"/>
  <c r="V172" i="36"/>
  <c r="Y172" i="36"/>
  <c r="Z172" i="36" s="1"/>
  <c r="X173" i="36" s="1"/>
  <c r="V178" i="44"/>
  <c r="R179" i="44"/>
  <c r="Y178" i="44"/>
  <c r="Z178" i="44" s="1"/>
  <c r="X179" i="44" s="1"/>
  <c r="P179" i="44" l="1"/>
  <c r="S179" i="44" s="1"/>
  <c r="T179" i="44" s="1"/>
  <c r="U179" i="44"/>
  <c r="AA179" i="44"/>
  <c r="AA173" i="36"/>
  <c r="P173" i="36"/>
  <c r="S173" i="36" s="1"/>
  <c r="T173" i="36" s="1"/>
  <c r="U173" i="36"/>
  <c r="V173" i="36" l="1"/>
  <c r="R174" i="36"/>
  <c r="Y173" i="36"/>
  <c r="Z173" i="36" s="1"/>
  <c r="X174" i="36" s="1"/>
  <c r="V179" i="44"/>
  <c r="R180" i="44"/>
  <c r="Y179" i="44"/>
  <c r="Z179" i="44" s="1"/>
  <c r="X180" i="44" s="1"/>
  <c r="P180" i="44" l="1"/>
  <c r="S180" i="44" s="1"/>
  <c r="T180" i="44" s="1"/>
  <c r="U180" i="44"/>
  <c r="AA180" i="44"/>
  <c r="AA174" i="36"/>
  <c r="P174" i="36"/>
  <c r="S174" i="36" s="1"/>
  <c r="T174" i="36" s="1"/>
  <c r="U174" i="36"/>
  <c r="R175" i="36" l="1"/>
  <c r="V174" i="36"/>
  <c r="V180" i="44"/>
  <c r="R181" i="44"/>
  <c r="Y174" i="36"/>
  <c r="Z174" i="36" s="1"/>
  <c r="X175" i="36" s="1"/>
  <c r="Y180" i="44"/>
  <c r="Z180" i="44" s="1"/>
  <c r="X181" i="44" s="1"/>
  <c r="AA181" i="44" l="1"/>
  <c r="AA175" i="36"/>
  <c r="U181" i="44"/>
  <c r="P181" i="44"/>
  <c r="U175" i="36"/>
  <c r="P175" i="36"/>
  <c r="S175" i="36" l="1"/>
  <c r="T175" i="36" s="1"/>
  <c r="S181" i="44"/>
  <c r="T181" i="44" s="1"/>
  <c r="R182" i="44" l="1"/>
  <c r="V181" i="44"/>
  <c r="Y181" i="44"/>
  <c r="Z181" i="44" s="1"/>
  <c r="X182" i="44" s="1"/>
  <c r="R176" i="36"/>
  <c r="V175" i="36"/>
  <c r="Y175" i="36"/>
  <c r="Z175" i="36" s="1"/>
  <c r="X176" i="36" s="1"/>
  <c r="AA176" i="36" l="1"/>
  <c r="P176" i="36"/>
  <c r="S176" i="36" s="1"/>
  <c r="T176" i="36" s="1"/>
  <c r="U176" i="36"/>
  <c r="AA182" i="44"/>
  <c r="U182" i="44"/>
  <c r="P182" i="44"/>
  <c r="S182" i="44" s="1"/>
  <c r="T182" i="44" s="1"/>
  <c r="R183" i="44" l="1"/>
  <c r="V182" i="44"/>
  <c r="R177" i="36"/>
  <c r="V176" i="36"/>
  <c r="Y182" i="44"/>
  <c r="Z182" i="44" s="1"/>
  <c r="X183" i="44" s="1"/>
  <c r="Y176" i="36"/>
  <c r="Z176" i="36" s="1"/>
  <c r="X177" i="36" s="1"/>
  <c r="AA177" i="36" l="1"/>
  <c r="AA183" i="44"/>
  <c r="U177" i="36"/>
  <c r="P177" i="36"/>
  <c r="S177" i="36" s="1"/>
  <c r="T177" i="36" s="1"/>
  <c r="U183" i="44"/>
  <c r="P183" i="44"/>
  <c r="Y177" i="36" l="1"/>
  <c r="Z177" i="36" s="1"/>
  <c r="X178" i="36" s="1"/>
  <c r="S183" i="44"/>
  <c r="T183" i="44" s="1"/>
  <c r="V177" i="36"/>
  <c r="R178" i="36"/>
  <c r="V183" i="44" l="1"/>
  <c r="R184" i="44"/>
  <c r="P178" i="36"/>
  <c r="U178" i="36"/>
  <c r="AA178" i="36"/>
  <c r="Y183" i="44"/>
  <c r="Z183" i="44" s="1"/>
  <c r="X184" i="44" s="1"/>
  <c r="P184" i="44" l="1"/>
  <c r="S184" i="44" s="1"/>
  <c r="T184" i="44" s="1"/>
  <c r="U184" i="44"/>
  <c r="AA184" i="44"/>
  <c r="S178" i="36"/>
  <c r="T178" i="36" s="1"/>
  <c r="R179" i="36" l="1"/>
  <c r="V178" i="36"/>
  <c r="R185" i="44"/>
  <c r="V184" i="44"/>
  <c r="Y178" i="36"/>
  <c r="Z178" i="36" s="1"/>
  <c r="X179" i="36" s="1"/>
  <c r="Y184" i="44"/>
  <c r="Z184" i="44" s="1"/>
  <c r="X185" i="44" s="1"/>
  <c r="AA179" i="36" l="1"/>
  <c r="AA185" i="44"/>
  <c r="P185" i="44"/>
  <c r="S185" i="44" s="1"/>
  <c r="T185" i="44" s="1"/>
  <c r="U185" i="44"/>
  <c r="P179" i="36"/>
  <c r="S179" i="36" s="1"/>
  <c r="T179" i="36" s="1"/>
  <c r="U179" i="36"/>
  <c r="V179" i="36" l="1"/>
  <c r="R180" i="36"/>
  <c r="R186" i="44"/>
  <c r="V185" i="44"/>
  <c r="Y179" i="36"/>
  <c r="Z179" i="36" s="1"/>
  <c r="X180" i="36" s="1"/>
  <c r="Y185" i="44"/>
  <c r="Z185" i="44" s="1"/>
  <c r="X186" i="44" s="1"/>
  <c r="AA180" i="36" l="1"/>
  <c r="AA186" i="44"/>
  <c r="U186" i="44"/>
  <c r="P186" i="44"/>
  <c r="S186" i="44" s="1"/>
  <c r="T186" i="44" s="1"/>
  <c r="U180" i="36"/>
  <c r="P180" i="36"/>
  <c r="S180" i="36" s="1"/>
  <c r="T180" i="36" s="1"/>
  <c r="V180" i="36" l="1"/>
  <c r="R181" i="36"/>
  <c r="V186" i="44"/>
  <c r="R187" i="44"/>
  <c r="Y180" i="36"/>
  <c r="Z180" i="36" s="1"/>
  <c r="X181" i="36" s="1"/>
  <c r="Y186" i="44"/>
  <c r="Z186" i="44" s="1"/>
  <c r="X187" i="44" s="1"/>
  <c r="AA187" i="44" l="1"/>
  <c r="U187" i="44"/>
  <c r="P187" i="44"/>
  <c r="S187" i="44" s="1"/>
  <c r="T187" i="44" s="1"/>
  <c r="AA181" i="36"/>
  <c r="U181" i="36"/>
  <c r="P181" i="36"/>
  <c r="R188" i="44" l="1"/>
  <c r="V187" i="44"/>
  <c r="Y187" i="44"/>
  <c r="Z187" i="44" s="1"/>
  <c r="X188" i="44" s="1"/>
  <c r="S181" i="36"/>
  <c r="T181" i="36" s="1"/>
  <c r="AA188" i="44" l="1"/>
  <c r="R182" i="36"/>
  <c r="V181" i="36"/>
  <c r="Y181" i="36"/>
  <c r="Z181" i="36" s="1"/>
  <c r="X182" i="36" s="1"/>
  <c r="U188" i="44"/>
  <c r="P188" i="44"/>
  <c r="AA182" i="36" l="1"/>
  <c r="S188" i="44"/>
  <c r="T188" i="44" s="1"/>
  <c r="P182" i="36"/>
  <c r="S182" i="36" s="1"/>
  <c r="T182" i="36" s="1"/>
  <c r="U182" i="36"/>
  <c r="R189" i="44" l="1"/>
  <c r="V188" i="44"/>
  <c r="R183" i="36"/>
  <c r="V182" i="36"/>
  <c r="Y182" i="36"/>
  <c r="Z182" i="36" s="1"/>
  <c r="X183" i="36" s="1"/>
  <c r="Y188" i="44"/>
  <c r="Z188" i="44" s="1"/>
  <c r="X189" i="44" s="1"/>
  <c r="AA189" i="44" l="1"/>
  <c r="AA183" i="36"/>
  <c r="P183" i="36"/>
  <c r="S183" i="36" s="1"/>
  <c r="T183" i="36" s="1"/>
  <c r="U183" i="36"/>
  <c r="P189" i="44"/>
  <c r="S189" i="44" s="1"/>
  <c r="T189" i="44" s="1"/>
  <c r="U189" i="44"/>
  <c r="V189" i="44" l="1"/>
  <c r="R190" i="44"/>
  <c r="R184" i="36"/>
  <c r="V183" i="36"/>
  <c r="Y189" i="44"/>
  <c r="Z189" i="44" s="1"/>
  <c r="X190" i="44" s="1"/>
  <c r="Y183" i="36"/>
  <c r="Z183" i="36" s="1"/>
  <c r="X184" i="36" s="1"/>
  <c r="AA184" i="36" l="1"/>
  <c r="AA190" i="44"/>
  <c r="U184" i="36"/>
  <c r="P184" i="36"/>
  <c r="S184" i="36" s="1"/>
  <c r="T184" i="36" s="1"/>
  <c r="P190" i="44"/>
  <c r="S190" i="44" s="1"/>
  <c r="T190" i="44" s="1"/>
  <c r="U190" i="44"/>
  <c r="R191" i="44" l="1"/>
  <c r="V190" i="44"/>
  <c r="R185" i="36"/>
  <c r="V184" i="36"/>
  <c r="Y190" i="44"/>
  <c r="Z190" i="44" s="1"/>
  <c r="X191" i="44" s="1"/>
  <c r="Y184" i="36"/>
  <c r="Z184" i="36" s="1"/>
  <c r="X185" i="36" s="1"/>
  <c r="AA185" i="36" l="1"/>
  <c r="AA191" i="44"/>
  <c r="P185" i="36"/>
  <c r="S185" i="36" s="1"/>
  <c r="T185" i="36" s="1"/>
  <c r="U185" i="36"/>
  <c r="P191" i="44"/>
  <c r="S191" i="44" s="1"/>
  <c r="T191" i="44" s="1"/>
  <c r="U191" i="44"/>
  <c r="R192" i="44" l="1"/>
  <c r="V191" i="44"/>
  <c r="Y191" i="44"/>
  <c r="Z191" i="44" s="1"/>
  <c r="X192" i="44" s="1"/>
  <c r="R186" i="36"/>
  <c r="V185" i="36"/>
  <c r="Y185" i="36"/>
  <c r="Z185" i="36" s="1"/>
  <c r="X186" i="36" s="1"/>
  <c r="U186" i="36" l="1"/>
  <c r="P186" i="36"/>
  <c r="AA186" i="36"/>
  <c r="AA192" i="44"/>
  <c r="P192" i="44"/>
  <c r="S192" i="44" s="1"/>
  <c r="T192" i="44" s="1"/>
  <c r="U192" i="44"/>
  <c r="V192" i="44" l="1"/>
  <c r="R193" i="44"/>
  <c r="Y192" i="44"/>
  <c r="Z192" i="44" s="1"/>
  <c r="X193" i="44" s="1"/>
  <c r="S186" i="36"/>
  <c r="T186" i="36" s="1"/>
  <c r="V186" i="36" l="1"/>
  <c r="R187" i="36"/>
  <c r="Y186" i="36"/>
  <c r="Z186" i="36" s="1"/>
  <c r="X187" i="36" s="1"/>
  <c r="AA193" i="44"/>
  <c r="P193" i="44"/>
  <c r="S193" i="44" s="1"/>
  <c r="T193" i="44" s="1"/>
  <c r="U193" i="44"/>
  <c r="V193" i="44" l="1"/>
  <c r="R194" i="44"/>
  <c r="Y193" i="44"/>
  <c r="Z193" i="44" s="1"/>
  <c r="X194" i="44" s="1"/>
  <c r="AA187" i="36"/>
  <c r="U187" i="36"/>
  <c r="P187" i="36"/>
  <c r="S187" i="36" l="1"/>
  <c r="T187" i="36" s="1"/>
  <c r="AA194" i="44"/>
  <c r="P194" i="44"/>
  <c r="S194" i="44" s="1"/>
  <c r="T194" i="44" s="1"/>
  <c r="U194" i="44"/>
  <c r="R195" i="44" l="1"/>
  <c r="V194" i="44"/>
  <c r="Y194" i="44"/>
  <c r="Z194" i="44" s="1"/>
  <c r="X195" i="44" s="1"/>
  <c r="R188" i="36"/>
  <c r="V187" i="36"/>
  <c r="Y187" i="36"/>
  <c r="Z187" i="36" s="1"/>
  <c r="X188" i="36" s="1"/>
  <c r="AA188" i="36" l="1"/>
  <c r="P188" i="36"/>
  <c r="S188" i="36" s="1"/>
  <c r="T188" i="36" s="1"/>
  <c r="U188" i="36"/>
  <c r="AA195" i="44"/>
  <c r="U195" i="44"/>
  <c r="P195" i="44"/>
  <c r="S195" i="44" s="1"/>
  <c r="T195" i="44" s="1"/>
  <c r="V195" i="44" l="1"/>
  <c r="R196" i="44"/>
  <c r="Y195" i="44"/>
  <c r="Z195" i="44" s="1"/>
  <c r="X196" i="44" s="1"/>
  <c r="R189" i="36"/>
  <c r="V188" i="36"/>
  <c r="Y188" i="36"/>
  <c r="Z188" i="36" s="1"/>
  <c r="X189" i="36" s="1"/>
  <c r="AA189" i="36" l="1"/>
  <c r="P189" i="36"/>
  <c r="S189" i="36" s="1"/>
  <c r="T189" i="36" s="1"/>
  <c r="U189" i="36"/>
  <c r="AA196" i="44"/>
  <c r="P196" i="44"/>
  <c r="S196" i="44" s="1"/>
  <c r="T196" i="44" s="1"/>
  <c r="U196" i="44"/>
  <c r="V196" i="44" l="1"/>
  <c r="R197" i="44"/>
  <c r="Y196" i="44"/>
  <c r="Z196" i="44" s="1"/>
  <c r="X197" i="44" s="1"/>
  <c r="R190" i="36"/>
  <c r="V189" i="36"/>
  <c r="Y189" i="36"/>
  <c r="Z189" i="36" s="1"/>
  <c r="X190" i="36" s="1"/>
  <c r="AA190" i="36" l="1"/>
  <c r="U190" i="36"/>
  <c r="P190" i="36"/>
  <c r="AA197" i="44"/>
  <c r="P197" i="44"/>
  <c r="S197" i="44" s="1"/>
  <c r="T197" i="44" s="1"/>
  <c r="U197" i="44"/>
  <c r="R198" i="44" l="1"/>
  <c r="V197" i="44"/>
  <c r="Y197" i="44"/>
  <c r="Z197" i="44" s="1"/>
  <c r="X198" i="44" s="1"/>
  <c r="S190" i="36"/>
  <c r="T190" i="36" s="1"/>
  <c r="R191" i="36" l="1"/>
  <c r="V190" i="36"/>
  <c r="AA198" i="44"/>
  <c r="Y190" i="36"/>
  <c r="Z190" i="36" s="1"/>
  <c r="X191" i="36" s="1"/>
  <c r="P198" i="44"/>
  <c r="S198" i="44" s="1"/>
  <c r="T198" i="44" s="1"/>
  <c r="U198" i="44"/>
  <c r="V198" i="44" l="1"/>
  <c r="R199" i="44"/>
  <c r="Y198" i="44"/>
  <c r="Z198" i="44" s="1"/>
  <c r="X199" i="44" s="1"/>
  <c r="AA191" i="36"/>
  <c r="P191" i="36"/>
  <c r="S191" i="36" s="1"/>
  <c r="T191" i="36" s="1"/>
  <c r="U191" i="36"/>
  <c r="R192" i="36" l="1"/>
  <c r="V191" i="36"/>
  <c r="Y191" i="36"/>
  <c r="Z191" i="36" s="1"/>
  <c r="X192" i="36" s="1"/>
  <c r="AA199" i="44"/>
  <c r="U199" i="44"/>
  <c r="P199" i="44"/>
  <c r="S199" i="44" s="1"/>
  <c r="T199" i="44" s="1"/>
  <c r="V199" i="44" l="1"/>
  <c r="R200" i="44"/>
  <c r="Y199" i="44"/>
  <c r="Z199" i="44" s="1"/>
  <c r="X200" i="44" s="1"/>
  <c r="AA192" i="36"/>
  <c r="P192" i="36"/>
  <c r="S192" i="36" s="1"/>
  <c r="T192" i="36" s="1"/>
  <c r="U192" i="36"/>
  <c r="R193" i="36" l="1"/>
  <c r="V192" i="36"/>
  <c r="Y192" i="36"/>
  <c r="Z192" i="36" s="1"/>
  <c r="X193" i="36" s="1"/>
  <c r="AA200" i="44"/>
  <c r="U200" i="44"/>
  <c r="P200" i="44"/>
  <c r="S200" i="44" s="1"/>
  <c r="T200" i="44" s="1"/>
  <c r="V200" i="44" l="1"/>
  <c r="R201" i="44"/>
  <c r="Y200" i="44"/>
  <c r="Z200" i="44" s="1"/>
  <c r="X201" i="44" s="1"/>
  <c r="AA193" i="36"/>
  <c r="U193" i="36"/>
  <c r="P193" i="36"/>
  <c r="S193" i="36" s="1"/>
  <c r="T193" i="36" s="1"/>
  <c r="V193" i="36" l="1"/>
  <c r="R194" i="36"/>
  <c r="Y193" i="36"/>
  <c r="Z193" i="36" s="1"/>
  <c r="X194" i="36" s="1"/>
  <c r="AA201" i="44"/>
  <c r="P201" i="44"/>
  <c r="S201" i="44" s="1"/>
  <c r="T201" i="44" s="1"/>
  <c r="U201" i="44"/>
  <c r="R202" i="44" l="1"/>
  <c r="V201" i="44"/>
  <c r="P194" i="36"/>
  <c r="S194" i="36" s="1"/>
  <c r="T194" i="36" s="1"/>
  <c r="U194" i="36"/>
  <c r="Y201" i="44"/>
  <c r="Z201" i="44" s="1"/>
  <c r="X202" i="44" s="1"/>
  <c r="AA194" i="36"/>
  <c r="R195" i="36" l="1"/>
  <c r="V194" i="36"/>
  <c r="AA202" i="44"/>
  <c r="Y194" i="36"/>
  <c r="Z194" i="36" s="1"/>
  <c r="X195" i="36" s="1"/>
  <c r="U202" i="44"/>
  <c r="P202" i="44"/>
  <c r="S202" i="44" s="1"/>
  <c r="T202" i="44" s="1"/>
  <c r="V202" i="44" l="1"/>
  <c r="R203" i="44"/>
  <c r="Y202" i="44"/>
  <c r="Z202" i="44" s="1"/>
  <c r="X203" i="44" s="1"/>
  <c r="AA195" i="36"/>
  <c r="P195" i="36"/>
  <c r="S195" i="36" s="1"/>
  <c r="T195" i="36" s="1"/>
  <c r="U195" i="36"/>
  <c r="R196" i="36" l="1"/>
  <c r="V195" i="36"/>
  <c r="Y195" i="36"/>
  <c r="Z195" i="36" s="1"/>
  <c r="X196" i="36" s="1"/>
  <c r="AA203" i="44"/>
  <c r="U203" i="44"/>
  <c r="P203" i="44"/>
  <c r="S203" i="44" s="1"/>
  <c r="T203" i="44" s="1"/>
  <c r="V203" i="44" l="1"/>
  <c r="R204" i="44"/>
  <c r="Y203" i="44"/>
  <c r="Z203" i="44" s="1"/>
  <c r="X204" i="44" s="1"/>
  <c r="AA196" i="36"/>
  <c r="U196" i="36"/>
  <c r="P196" i="36"/>
  <c r="S196" i="36" s="1"/>
  <c r="T196" i="36" s="1"/>
  <c r="V196" i="36" l="1"/>
  <c r="R197" i="36"/>
  <c r="AA204" i="44"/>
  <c r="U204" i="44"/>
  <c r="P204" i="44"/>
  <c r="Y196" i="36"/>
  <c r="Z196" i="36" s="1"/>
  <c r="X197" i="36" s="1"/>
  <c r="AA197" i="36" l="1"/>
  <c r="S204" i="44"/>
  <c r="T204" i="44" s="1"/>
  <c r="P197" i="36"/>
  <c r="U197" i="36"/>
  <c r="S197" i="36" l="1"/>
  <c r="T197" i="36" s="1"/>
  <c r="V204" i="44"/>
  <c r="R205" i="44"/>
  <c r="Y204" i="44"/>
  <c r="Z204" i="44" s="1"/>
  <c r="X205" i="44" s="1"/>
  <c r="AA205" i="44" l="1"/>
  <c r="U205" i="44"/>
  <c r="P205" i="44"/>
  <c r="S205" i="44" s="1"/>
  <c r="T205" i="44" s="1"/>
  <c r="V197" i="36"/>
  <c r="R198" i="36"/>
  <c r="Y197" i="36"/>
  <c r="Z197" i="36" s="1"/>
  <c r="X198" i="36" s="1"/>
  <c r="R206" i="44" l="1"/>
  <c r="V205" i="44"/>
  <c r="AA198" i="36"/>
  <c r="P198" i="36"/>
  <c r="S198" i="36" s="1"/>
  <c r="T198" i="36" s="1"/>
  <c r="U198" i="36"/>
  <c r="Y205" i="44"/>
  <c r="Z205" i="44" s="1"/>
  <c r="X206" i="44" s="1"/>
  <c r="V198" i="36" l="1"/>
  <c r="R199" i="36"/>
  <c r="AA206" i="44"/>
  <c r="Y198" i="36"/>
  <c r="Z198" i="36" s="1"/>
  <c r="X199" i="36" s="1"/>
  <c r="U206" i="44"/>
  <c r="P206" i="44"/>
  <c r="S206" i="44" l="1"/>
  <c r="T206" i="44" s="1"/>
  <c r="AA199" i="36"/>
  <c r="P199" i="36"/>
  <c r="S199" i="36" s="1"/>
  <c r="T199" i="36" s="1"/>
  <c r="U199" i="36"/>
  <c r="V199" i="36" l="1"/>
  <c r="R200" i="36"/>
  <c r="Y199" i="36"/>
  <c r="Z199" i="36" s="1"/>
  <c r="X200" i="36" s="1"/>
  <c r="R207" i="44"/>
  <c r="V206" i="44"/>
  <c r="Y206" i="44"/>
  <c r="Z206" i="44" s="1"/>
  <c r="X207" i="44" s="1"/>
  <c r="AA207" i="44" l="1"/>
  <c r="U207" i="44"/>
  <c r="P207" i="44"/>
  <c r="S207" i="44" s="1"/>
  <c r="T207" i="44" s="1"/>
  <c r="AA200" i="36"/>
  <c r="U200" i="36"/>
  <c r="P200" i="36"/>
  <c r="S200" i="36" s="1"/>
  <c r="T200" i="36" s="1"/>
  <c r="R201" i="36" l="1"/>
  <c r="V200" i="36"/>
  <c r="Y200" i="36"/>
  <c r="Z200" i="36" s="1"/>
  <c r="X201" i="36" s="1"/>
  <c r="R208" i="44"/>
  <c r="V207" i="44"/>
  <c r="Y207" i="44"/>
  <c r="Z207" i="44" s="1"/>
  <c r="X208" i="44" s="1"/>
  <c r="AA208" i="44" l="1"/>
  <c r="P208" i="44"/>
  <c r="S208" i="44" s="1"/>
  <c r="T208" i="44" s="1"/>
  <c r="U208" i="44"/>
  <c r="AA201" i="36"/>
  <c r="U201" i="36"/>
  <c r="P201" i="36"/>
  <c r="S201" i="36" s="1"/>
  <c r="T201" i="36" s="1"/>
  <c r="R202" i="36" l="1"/>
  <c r="V201" i="36"/>
  <c r="Y201" i="36"/>
  <c r="Z201" i="36" s="1"/>
  <c r="X202" i="36" s="1"/>
  <c r="V208" i="44"/>
  <c r="R209" i="44"/>
  <c r="Y208" i="44"/>
  <c r="Z208" i="44" s="1"/>
  <c r="X209" i="44" s="1"/>
  <c r="AA209" i="44" l="1"/>
  <c r="P209" i="44"/>
  <c r="U209" i="44"/>
  <c r="AA202" i="36"/>
  <c r="U202" i="36"/>
  <c r="P202" i="36"/>
  <c r="S202" i="36" s="1"/>
  <c r="T202" i="36" s="1"/>
  <c r="V202" i="36" l="1"/>
  <c r="R203" i="36"/>
  <c r="Y202" i="36"/>
  <c r="Z202" i="36" s="1"/>
  <c r="X203" i="36" s="1"/>
  <c r="S209" i="44"/>
  <c r="T209" i="44" s="1"/>
  <c r="R210" i="44" l="1"/>
  <c r="V209" i="44"/>
  <c r="Y209" i="44"/>
  <c r="Z209" i="44" s="1"/>
  <c r="X210" i="44" s="1"/>
  <c r="AA203" i="36"/>
  <c r="P203" i="36"/>
  <c r="S203" i="36" s="1"/>
  <c r="T203" i="36" s="1"/>
  <c r="U203" i="36"/>
  <c r="V203" i="36" l="1"/>
  <c r="R204" i="36"/>
  <c r="Y203" i="36"/>
  <c r="Z203" i="36" s="1"/>
  <c r="X204" i="36" s="1"/>
  <c r="AA210" i="44"/>
  <c r="P210" i="44"/>
  <c r="S210" i="44" s="1"/>
  <c r="T210" i="44" s="1"/>
  <c r="U210" i="44"/>
  <c r="V210" i="44" l="1"/>
  <c r="R211" i="44"/>
  <c r="Y210" i="44"/>
  <c r="Z210" i="44" s="1"/>
  <c r="X211" i="44" s="1"/>
  <c r="AA204" i="36"/>
  <c r="U204" i="36"/>
  <c r="P204" i="36"/>
  <c r="S204" i="36" s="1"/>
  <c r="T204" i="36" s="1"/>
  <c r="R205" i="36" l="1"/>
  <c r="V204" i="36"/>
  <c r="Y204" i="36"/>
  <c r="Z204" i="36" s="1"/>
  <c r="X205" i="36" s="1"/>
  <c r="AA211" i="44"/>
  <c r="P211" i="44"/>
  <c r="S211" i="44" s="1"/>
  <c r="T211" i="44" s="1"/>
  <c r="U211" i="44"/>
  <c r="V211" i="44" l="1"/>
  <c r="R212" i="44"/>
  <c r="Y211" i="44"/>
  <c r="Z211" i="44" s="1"/>
  <c r="X212" i="44" s="1"/>
  <c r="AA205" i="36"/>
  <c r="P205" i="36"/>
  <c r="S205" i="36" s="1"/>
  <c r="T205" i="36" s="1"/>
  <c r="U205" i="36"/>
  <c r="R206" i="36" l="1"/>
  <c r="V205" i="36"/>
  <c r="Y205" i="36"/>
  <c r="Z205" i="36" s="1"/>
  <c r="X206" i="36" s="1"/>
  <c r="AA212" i="44"/>
  <c r="P212" i="44"/>
  <c r="U212" i="44"/>
  <c r="S212" i="44" l="1"/>
  <c r="T212" i="44" s="1"/>
  <c r="AA206" i="36"/>
  <c r="P206" i="36"/>
  <c r="S206" i="36" s="1"/>
  <c r="T206" i="36" s="1"/>
  <c r="U206" i="36"/>
  <c r="V206" i="36" l="1"/>
  <c r="R207" i="36"/>
  <c r="Y206" i="36"/>
  <c r="Z206" i="36" s="1"/>
  <c r="X207" i="36" s="1"/>
  <c r="V212" i="44"/>
  <c r="R213" i="44"/>
  <c r="Y212" i="44"/>
  <c r="Z212" i="44" s="1"/>
  <c r="X213" i="44" s="1"/>
  <c r="AA213" i="44" l="1"/>
  <c r="P213" i="44"/>
  <c r="S213" i="44" s="1"/>
  <c r="T213" i="44" s="1"/>
  <c r="U213" i="44"/>
  <c r="AA207" i="36"/>
  <c r="P207" i="36"/>
  <c r="U207" i="36"/>
  <c r="S207" i="36" l="1"/>
  <c r="T207" i="36" s="1"/>
  <c r="R214" i="44"/>
  <c r="V213" i="44"/>
  <c r="Y213" i="44"/>
  <c r="Z213" i="44" s="1"/>
  <c r="X214" i="44" s="1"/>
  <c r="AA214" i="44" l="1"/>
  <c r="U214" i="44"/>
  <c r="P214" i="44"/>
  <c r="S214" i="44" s="1"/>
  <c r="T214" i="44" s="1"/>
  <c r="R208" i="36"/>
  <c r="V207" i="36"/>
  <c r="Y207" i="36"/>
  <c r="Z207" i="36" s="1"/>
  <c r="X208" i="36" s="1"/>
  <c r="V214" i="44" l="1"/>
  <c r="R215" i="44"/>
  <c r="AA208" i="36"/>
  <c r="P208" i="36"/>
  <c r="S208" i="36" s="1"/>
  <c r="T208" i="36" s="1"/>
  <c r="U208" i="36"/>
  <c r="Y214" i="44"/>
  <c r="Z214" i="44" s="1"/>
  <c r="X215" i="44" s="1"/>
  <c r="AA215" i="44" l="1"/>
  <c r="R209" i="36"/>
  <c r="V208" i="36"/>
  <c r="Y208" i="36"/>
  <c r="Z208" i="36" s="1"/>
  <c r="X209" i="36" s="1"/>
  <c r="U215" i="44"/>
  <c r="P215" i="44"/>
  <c r="S215" i="44" s="1"/>
  <c r="T215" i="44" s="1"/>
  <c r="V215" i="44" l="1"/>
  <c r="R216" i="44"/>
  <c r="Y215" i="44"/>
  <c r="Z215" i="44" s="1"/>
  <c r="X216" i="44" s="1"/>
  <c r="AA209" i="36"/>
  <c r="U209" i="36"/>
  <c r="P209" i="36"/>
  <c r="S209" i="36" l="1"/>
  <c r="T209" i="36" s="1"/>
  <c r="AA216" i="44"/>
  <c r="U216" i="44"/>
  <c r="P216" i="44"/>
  <c r="S216" i="44" s="1"/>
  <c r="T216" i="44" s="1"/>
  <c r="R217" i="44" l="1"/>
  <c r="V216" i="44"/>
  <c r="Y216" i="44"/>
  <c r="Z216" i="44" s="1"/>
  <c r="X217" i="44" s="1"/>
  <c r="R210" i="36"/>
  <c r="V209" i="36"/>
  <c r="Y209" i="36"/>
  <c r="Z209" i="36" s="1"/>
  <c r="X210" i="36" s="1"/>
  <c r="AA217" i="44" l="1"/>
  <c r="AA210" i="36"/>
  <c r="P210" i="36"/>
  <c r="S210" i="36" s="1"/>
  <c r="T210" i="36" s="1"/>
  <c r="U210" i="36"/>
  <c r="P217" i="44"/>
  <c r="S217" i="44" s="1"/>
  <c r="T217" i="44" s="1"/>
  <c r="U217" i="44"/>
  <c r="V217" i="44" l="1"/>
  <c r="R218" i="44"/>
  <c r="Y210" i="36"/>
  <c r="Z210" i="36" s="1"/>
  <c r="X211" i="36" s="1"/>
  <c r="Y217" i="44"/>
  <c r="Z217" i="44" s="1"/>
  <c r="X218" i="44" s="1"/>
  <c r="R211" i="36"/>
  <c r="V210" i="36"/>
  <c r="AA211" i="36" l="1"/>
  <c r="P211" i="36"/>
  <c r="S211" i="36" s="1"/>
  <c r="T211" i="36" s="1"/>
  <c r="U211" i="36"/>
  <c r="AA218" i="44"/>
  <c r="P218" i="44"/>
  <c r="S218" i="44" s="1"/>
  <c r="T218" i="44" s="1"/>
  <c r="U218" i="44"/>
  <c r="R219" i="44" l="1"/>
  <c r="V218" i="44"/>
  <c r="V211" i="36"/>
  <c r="R212" i="36"/>
  <c r="Y218" i="44"/>
  <c r="Z218" i="44" s="1"/>
  <c r="X219" i="44" s="1"/>
  <c r="Y211" i="36"/>
  <c r="Z211" i="36" s="1"/>
  <c r="X212" i="36" s="1"/>
  <c r="AA212" i="36" l="1"/>
  <c r="AA219" i="44"/>
  <c r="P212" i="36"/>
  <c r="S212" i="36" s="1"/>
  <c r="T212" i="36" s="1"/>
  <c r="U212" i="36"/>
  <c r="U219" i="44"/>
  <c r="P219" i="44"/>
  <c r="S219" i="44" s="1"/>
  <c r="T219" i="44" s="1"/>
  <c r="R220" i="44" l="1"/>
  <c r="V219" i="44"/>
  <c r="V212" i="36"/>
  <c r="R213" i="36"/>
  <c r="Y219" i="44"/>
  <c r="Z219" i="44" s="1"/>
  <c r="X220" i="44" s="1"/>
  <c r="Y212" i="36"/>
  <c r="Z212" i="36" s="1"/>
  <c r="X213" i="36" s="1"/>
  <c r="AA213" i="36" l="1"/>
  <c r="P213" i="36"/>
  <c r="S213" i="36" s="1"/>
  <c r="T213" i="36" s="1"/>
  <c r="U213" i="36"/>
  <c r="AA220" i="44"/>
  <c r="P220" i="44"/>
  <c r="S220" i="44" s="1"/>
  <c r="T220" i="44" s="1"/>
  <c r="U220" i="44"/>
  <c r="R221" i="44" l="1"/>
  <c r="V220" i="44"/>
  <c r="R214" i="36"/>
  <c r="V213" i="36"/>
  <c r="Y220" i="44"/>
  <c r="Z220" i="44" s="1"/>
  <c r="X221" i="44" s="1"/>
  <c r="Y213" i="36"/>
  <c r="Z213" i="36" s="1"/>
  <c r="X214" i="36" s="1"/>
  <c r="AA221" i="44" l="1"/>
  <c r="AA214" i="36"/>
  <c r="U214" i="36"/>
  <c r="P214" i="36"/>
  <c r="S214" i="36" s="1"/>
  <c r="T214" i="36" s="1"/>
  <c r="P221" i="44"/>
  <c r="S221" i="44" s="1"/>
  <c r="T221" i="44" s="1"/>
  <c r="U221" i="44"/>
  <c r="R222" i="44" l="1"/>
  <c r="V221" i="44"/>
  <c r="V214" i="36"/>
  <c r="R215" i="36"/>
  <c r="Y221" i="44"/>
  <c r="Z221" i="44" s="1"/>
  <c r="X222" i="44" s="1"/>
  <c r="Y214" i="36"/>
  <c r="Z214" i="36" s="1"/>
  <c r="X215" i="36" s="1"/>
  <c r="AA215" i="36" l="1"/>
  <c r="P215" i="36"/>
  <c r="S215" i="36" s="1"/>
  <c r="T215" i="36" s="1"/>
  <c r="U215" i="36"/>
  <c r="AA222" i="44"/>
  <c r="U222" i="44"/>
  <c r="P222" i="44"/>
  <c r="S222" i="44" s="1"/>
  <c r="T222" i="44" s="1"/>
  <c r="V222" i="44" l="1"/>
  <c r="R223" i="44"/>
  <c r="R216" i="36"/>
  <c r="V215" i="36"/>
  <c r="Y222" i="44"/>
  <c r="Z222" i="44" s="1"/>
  <c r="X223" i="44" s="1"/>
  <c r="Y215" i="36"/>
  <c r="Z215" i="36" s="1"/>
  <c r="X216" i="36" s="1"/>
  <c r="AA216" i="36" l="1"/>
  <c r="AA223" i="44"/>
  <c r="U216" i="36"/>
  <c r="P216" i="36"/>
  <c r="S216" i="36" s="1"/>
  <c r="T216" i="36" s="1"/>
  <c r="U223" i="44"/>
  <c r="P223" i="44"/>
  <c r="S223" i="44" s="1"/>
  <c r="T223" i="44" s="1"/>
  <c r="V223" i="44" l="1"/>
  <c r="R224" i="44"/>
  <c r="R217" i="36"/>
  <c r="V216" i="36"/>
  <c r="Y223" i="44"/>
  <c r="Z223" i="44" s="1"/>
  <c r="X224" i="44" s="1"/>
  <c r="Y216" i="36"/>
  <c r="Z216" i="36" s="1"/>
  <c r="X217" i="36" s="1"/>
  <c r="AA224" i="44" l="1"/>
  <c r="P224" i="44"/>
  <c r="S224" i="44" s="1"/>
  <c r="T224" i="44" s="1"/>
  <c r="U224" i="44"/>
  <c r="AA217" i="36"/>
  <c r="P217" i="36"/>
  <c r="S217" i="36" s="1"/>
  <c r="T217" i="36" s="1"/>
  <c r="U217" i="36"/>
  <c r="R218" i="36" l="1"/>
  <c r="V217" i="36"/>
  <c r="R225" i="44"/>
  <c r="V224" i="44"/>
  <c r="Y217" i="36"/>
  <c r="Z217" i="36" s="1"/>
  <c r="X218" i="36" s="1"/>
  <c r="Y224" i="44"/>
  <c r="Z224" i="44" s="1"/>
  <c r="X225" i="44" s="1"/>
  <c r="AA225" i="44" l="1"/>
  <c r="AA218" i="36"/>
  <c r="U225" i="44"/>
  <c r="P225" i="44"/>
  <c r="S225" i="44" s="1"/>
  <c r="T225" i="44" s="1"/>
  <c r="P218" i="36"/>
  <c r="S218" i="36" s="1"/>
  <c r="T218" i="36" s="1"/>
  <c r="U218" i="36"/>
  <c r="R219" i="36" l="1"/>
  <c r="V218" i="36"/>
  <c r="V225" i="44"/>
  <c r="R226" i="44"/>
  <c r="Y218" i="36"/>
  <c r="Z218" i="36" s="1"/>
  <c r="X219" i="36" s="1"/>
  <c r="Y225" i="44"/>
  <c r="Z225" i="44" s="1"/>
  <c r="X226" i="44" s="1"/>
  <c r="AA226" i="44" l="1"/>
  <c r="AA219" i="36"/>
  <c r="P226" i="44"/>
  <c r="S226" i="44" s="1"/>
  <c r="T226" i="44" s="1"/>
  <c r="U226" i="44"/>
  <c r="P219" i="36"/>
  <c r="S219" i="36" s="1"/>
  <c r="T219" i="36" s="1"/>
  <c r="U219" i="36"/>
  <c r="R227" i="44" l="1"/>
  <c r="V226" i="44"/>
  <c r="R220" i="36"/>
  <c r="V219" i="36"/>
  <c r="Y219" i="36"/>
  <c r="Z219" i="36" s="1"/>
  <c r="X220" i="36" s="1"/>
  <c r="Y226" i="44"/>
  <c r="Z226" i="44" s="1"/>
  <c r="X227" i="44" s="1"/>
  <c r="AA227" i="44" l="1"/>
  <c r="AA220" i="36"/>
  <c r="U220" i="36"/>
  <c r="P220" i="36"/>
  <c r="S220" i="36" s="1"/>
  <c r="T220" i="36" s="1"/>
  <c r="U227" i="44"/>
  <c r="P227" i="44"/>
  <c r="S227" i="44" s="1"/>
  <c r="T227" i="44" s="1"/>
  <c r="V220" i="36" l="1"/>
  <c r="R221" i="36"/>
  <c r="R228" i="44"/>
  <c r="V227" i="44"/>
  <c r="Y227" i="44"/>
  <c r="Z227" i="44" s="1"/>
  <c r="X228" i="44" s="1"/>
  <c r="Y220" i="36"/>
  <c r="Z220" i="36" s="1"/>
  <c r="X221" i="36" s="1"/>
  <c r="AA221" i="36" l="1"/>
  <c r="AA228" i="44"/>
  <c r="U228" i="44"/>
  <c r="P228" i="44"/>
  <c r="S228" i="44" s="1"/>
  <c r="T228" i="44" s="1"/>
  <c r="P221" i="36"/>
  <c r="S221" i="36" s="1"/>
  <c r="T221" i="36" s="1"/>
  <c r="U221" i="36"/>
  <c r="V221" i="36" l="1"/>
  <c r="R222" i="36"/>
  <c r="V228" i="44"/>
  <c r="R229" i="44"/>
  <c r="Y221" i="36"/>
  <c r="Z221" i="36" s="1"/>
  <c r="X222" i="36" s="1"/>
  <c r="Y228" i="44"/>
  <c r="Z228" i="44" s="1"/>
  <c r="X229" i="44" s="1"/>
  <c r="AA229" i="44" l="1"/>
  <c r="U229" i="44"/>
  <c r="P229" i="44"/>
  <c r="AA222" i="36"/>
  <c r="U222" i="36"/>
  <c r="P222" i="36"/>
  <c r="S222" i="36" s="1"/>
  <c r="T222" i="36" s="1"/>
  <c r="R223" i="36" l="1"/>
  <c r="V222" i="36"/>
  <c r="Y222" i="36"/>
  <c r="Z222" i="36" s="1"/>
  <c r="X223" i="36" s="1"/>
  <c r="S229" i="44"/>
  <c r="T229" i="44" s="1"/>
  <c r="R230" i="44" l="1"/>
  <c r="V229" i="44"/>
  <c r="Y229" i="44"/>
  <c r="Z229" i="44" s="1"/>
  <c r="X230" i="44" s="1"/>
  <c r="AA223" i="36"/>
  <c r="U223" i="36"/>
  <c r="P223" i="36"/>
  <c r="S223" i="36" l="1"/>
  <c r="T223" i="36" s="1"/>
  <c r="AA230" i="44"/>
  <c r="U230" i="44"/>
  <c r="P230" i="44"/>
  <c r="S230" i="44" s="1"/>
  <c r="T230" i="44" s="1"/>
  <c r="V230" i="44" l="1"/>
  <c r="R231" i="44"/>
  <c r="Y230" i="44"/>
  <c r="Z230" i="44" s="1"/>
  <c r="X231" i="44" s="1"/>
  <c r="V223" i="36"/>
  <c r="R224" i="36"/>
  <c r="Y223" i="36"/>
  <c r="Z223" i="36" s="1"/>
  <c r="X224" i="36" s="1"/>
  <c r="AA224" i="36" l="1"/>
  <c r="U224" i="36"/>
  <c r="P224" i="36"/>
  <c r="AA231" i="44"/>
  <c r="P231" i="44"/>
  <c r="U231" i="44"/>
  <c r="S231" i="44" l="1"/>
  <c r="T231" i="44" s="1"/>
  <c r="S224" i="36"/>
  <c r="T224" i="36" s="1"/>
  <c r="V224" i="36" l="1"/>
  <c r="R225" i="36"/>
  <c r="V231" i="44"/>
  <c r="R232" i="44"/>
  <c r="Y224" i="36"/>
  <c r="Z224" i="36" s="1"/>
  <c r="X225" i="36" s="1"/>
  <c r="Y231" i="44"/>
  <c r="Z231" i="44" s="1"/>
  <c r="X232" i="44" s="1"/>
  <c r="AA232" i="44" l="1"/>
  <c r="AA225" i="36"/>
  <c r="U232" i="44"/>
  <c r="P232" i="44"/>
  <c r="S232" i="44" s="1"/>
  <c r="T232" i="44" s="1"/>
  <c r="P225" i="36"/>
  <c r="S225" i="36" s="1"/>
  <c r="T225" i="36" s="1"/>
  <c r="U225" i="36"/>
  <c r="R226" i="36" l="1"/>
  <c r="V225" i="36"/>
  <c r="V232" i="44"/>
  <c r="R233" i="44"/>
  <c r="Y225" i="36"/>
  <c r="Z225" i="36" s="1"/>
  <c r="X226" i="36" s="1"/>
  <c r="Y232" i="44"/>
  <c r="Z232" i="44" s="1"/>
  <c r="X233" i="44" s="1"/>
  <c r="AA233" i="44" l="1"/>
  <c r="P233" i="44"/>
  <c r="S233" i="44" s="1"/>
  <c r="T233" i="44" s="1"/>
  <c r="U233" i="44"/>
  <c r="AA226" i="36"/>
  <c r="U226" i="36"/>
  <c r="P226" i="36"/>
  <c r="R234" i="44" l="1"/>
  <c r="V233" i="44"/>
  <c r="S226" i="36"/>
  <c r="T226" i="36" s="1"/>
  <c r="Y233" i="44"/>
  <c r="Z233" i="44" s="1"/>
  <c r="X234" i="44" s="1"/>
  <c r="V226" i="36" l="1"/>
  <c r="R227" i="36"/>
  <c r="AA234" i="44"/>
  <c r="Y226" i="36"/>
  <c r="Z226" i="36" s="1"/>
  <c r="X227" i="36" s="1"/>
  <c r="U234" i="44"/>
  <c r="P234" i="44"/>
  <c r="S234" i="44" s="1"/>
  <c r="T234" i="44" s="1"/>
  <c r="V234" i="44" l="1"/>
  <c r="R235" i="44"/>
  <c r="AA227" i="36"/>
  <c r="Y234" i="44"/>
  <c r="Z234" i="44" s="1"/>
  <c r="X235" i="44" s="1"/>
  <c r="P227" i="36"/>
  <c r="S227" i="36" s="1"/>
  <c r="T227" i="36" s="1"/>
  <c r="U227" i="36"/>
  <c r="V227" i="36" l="1"/>
  <c r="R228" i="36"/>
  <c r="Y227" i="36"/>
  <c r="Z227" i="36" s="1"/>
  <c r="X228" i="36" s="1"/>
  <c r="AA235" i="44"/>
  <c r="U235" i="44"/>
  <c r="P235" i="44"/>
  <c r="S235" i="44" s="1"/>
  <c r="T235" i="44" s="1"/>
  <c r="R236" i="44" l="1"/>
  <c r="V235" i="44"/>
  <c r="Y235" i="44"/>
  <c r="Z235" i="44" s="1"/>
  <c r="X236" i="44" s="1"/>
  <c r="AA228" i="36"/>
  <c r="U228" i="36"/>
  <c r="P228" i="36"/>
  <c r="S228" i="36" s="1"/>
  <c r="T228" i="36" s="1"/>
  <c r="R229" i="36" l="1"/>
  <c r="V228" i="36"/>
  <c r="Y228" i="36"/>
  <c r="Z228" i="36" s="1"/>
  <c r="X229" i="36" s="1"/>
  <c r="AA236" i="44"/>
  <c r="U236" i="44"/>
  <c r="P236" i="44"/>
  <c r="S236" i="44" s="1"/>
  <c r="T236" i="44" s="1"/>
  <c r="V236" i="44" l="1"/>
  <c r="R237" i="44"/>
  <c r="Y236" i="44"/>
  <c r="Z236" i="44" s="1"/>
  <c r="X237" i="44" s="1"/>
  <c r="AA229" i="36"/>
  <c r="U229" i="36"/>
  <c r="P229" i="36"/>
  <c r="S229" i="36" s="1"/>
  <c r="T229" i="36" s="1"/>
  <c r="V229" i="36" l="1"/>
  <c r="R230" i="36"/>
  <c r="Y229" i="36"/>
  <c r="Z229" i="36" s="1"/>
  <c r="X230" i="36" s="1"/>
  <c r="AA237" i="44"/>
  <c r="P237" i="44"/>
  <c r="S237" i="44" s="1"/>
  <c r="T237" i="44" s="1"/>
  <c r="U237" i="44"/>
  <c r="R238" i="44" l="1"/>
  <c r="V237" i="44"/>
  <c r="Y237" i="44"/>
  <c r="Z237" i="44" s="1"/>
  <c r="X238" i="44" s="1"/>
  <c r="AA230" i="36"/>
  <c r="U230" i="36"/>
  <c r="P230" i="36"/>
  <c r="S230" i="36" s="1"/>
  <c r="T230" i="36" s="1"/>
  <c r="R231" i="36" l="1"/>
  <c r="V230" i="36"/>
  <c r="Y230" i="36"/>
  <c r="Z230" i="36" s="1"/>
  <c r="X231" i="36" s="1"/>
  <c r="AA238" i="44"/>
  <c r="P238" i="44"/>
  <c r="S238" i="44" s="1"/>
  <c r="T238" i="44" s="1"/>
  <c r="U238" i="44"/>
  <c r="R239" i="44" l="1"/>
  <c r="V238" i="44"/>
  <c r="Y238" i="44"/>
  <c r="Z238" i="44" s="1"/>
  <c r="X239" i="44" s="1"/>
  <c r="AA231" i="36"/>
  <c r="U231" i="36"/>
  <c r="P231" i="36"/>
  <c r="S231" i="36" s="1"/>
  <c r="T231" i="36" s="1"/>
  <c r="V231" i="36" l="1"/>
  <c r="R232" i="36"/>
  <c r="Y231" i="36"/>
  <c r="Z231" i="36" s="1"/>
  <c r="X232" i="36" s="1"/>
  <c r="AA239" i="44"/>
  <c r="U239" i="44"/>
  <c r="P239" i="44"/>
  <c r="S239" i="44" s="1"/>
  <c r="T239" i="44" s="1"/>
  <c r="R240" i="44" l="1"/>
  <c r="V239" i="44"/>
  <c r="Y239" i="44"/>
  <c r="Z239" i="44" s="1"/>
  <c r="X240" i="44" s="1"/>
  <c r="AA232" i="36"/>
  <c r="U232" i="36"/>
  <c r="P232" i="36"/>
  <c r="S232" i="36" s="1"/>
  <c r="T232" i="36" s="1"/>
  <c r="R233" i="36" l="1"/>
  <c r="V232" i="36"/>
  <c r="Y232" i="36"/>
  <c r="Z232" i="36" s="1"/>
  <c r="X233" i="36" s="1"/>
  <c r="AA240" i="44"/>
  <c r="P240" i="44"/>
  <c r="S240" i="44" s="1"/>
  <c r="T240" i="44" s="1"/>
  <c r="U240" i="44"/>
  <c r="R241" i="44" l="1"/>
  <c r="V240" i="44"/>
  <c r="Y240" i="44"/>
  <c r="Z240" i="44" s="1"/>
  <c r="X241" i="44" s="1"/>
  <c r="AA233" i="36"/>
  <c r="U233" i="36"/>
  <c r="P233" i="36"/>
  <c r="S233" i="36" s="1"/>
  <c r="T233" i="36" s="1"/>
  <c r="R234" i="36" l="1"/>
  <c r="V233" i="36"/>
  <c r="Y233" i="36"/>
  <c r="Z233" i="36" s="1"/>
  <c r="X234" i="36" s="1"/>
  <c r="AA241" i="44"/>
  <c r="P241" i="44"/>
  <c r="S241" i="44" s="1"/>
  <c r="T241" i="44" s="1"/>
  <c r="U241" i="44"/>
  <c r="R242" i="44" l="1"/>
  <c r="V241" i="44"/>
  <c r="Y241" i="44"/>
  <c r="Z241" i="44" s="1"/>
  <c r="X242" i="44" s="1"/>
  <c r="AA234" i="36"/>
  <c r="U234" i="36"/>
  <c r="P234" i="36"/>
  <c r="S234" i="36" l="1"/>
  <c r="T234" i="36" s="1"/>
  <c r="AA242" i="44"/>
  <c r="U242" i="44"/>
  <c r="P242" i="44"/>
  <c r="S242" i="44" l="1"/>
  <c r="T242" i="44" s="1"/>
  <c r="V234" i="36"/>
  <c r="R235" i="36"/>
  <c r="Y234" i="36"/>
  <c r="Z234" i="36" s="1"/>
  <c r="X235" i="36" s="1"/>
  <c r="AA235" i="36" l="1"/>
  <c r="U235" i="36"/>
  <c r="P235" i="36"/>
  <c r="R243" i="44"/>
  <c r="V242" i="44"/>
  <c r="Y242" i="44"/>
  <c r="Z242" i="44" s="1"/>
  <c r="X243" i="44" s="1"/>
  <c r="AA243" i="44" l="1"/>
  <c r="U243" i="44"/>
  <c r="P243" i="44"/>
  <c r="S243" i="44" s="1"/>
  <c r="T243" i="44" s="1"/>
  <c r="S235" i="36"/>
  <c r="T235" i="36" s="1"/>
  <c r="V243" i="44" l="1"/>
  <c r="R244" i="44"/>
  <c r="V235" i="36"/>
  <c r="R236" i="36"/>
  <c r="Y243" i="44"/>
  <c r="Z243" i="44" s="1"/>
  <c r="X244" i="44" s="1"/>
  <c r="Y235" i="36"/>
  <c r="Z235" i="36" s="1"/>
  <c r="X236" i="36" s="1"/>
  <c r="P236" i="36" l="1"/>
  <c r="S236" i="36" s="1"/>
  <c r="T236" i="36" s="1"/>
  <c r="U236" i="36"/>
  <c r="AA236" i="36"/>
  <c r="AA244" i="44"/>
  <c r="P244" i="44"/>
  <c r="S244" i="44" s="1"/>
  <c r="T244" i="44" s="1"/>
  <c r="U244" i="44"/>
  <c r="R245" i="44" l="1"/>
  <c r="V244" i="44"/>
  <c r="R237" i="36"/>
  <c r="V236" i="36"/>
  <c r="Y244" i="44"/>
  <c r="Z244" i="44" s="1"/>
  <c r="X245" i="44" s="1"/>
  <c r="Y236" i="36"/>
  <c r="Z236" i="36" s="1"/>
  <c r="X237" i="36" s="1"/>
  <c r="AA237" i="36" l="1"/>
  <c r="AA245" i="44"/>
  <c r="P237" i="36"/>
  <c r="S237" i="36" s="1"/>
  <c r="T237" i="36" s="1"/>
  <c r="U237" i="36"/>
  <c r="P245" i="44"/>
  <c r="S245" i="44" s="1"/>
  <c r="T245" i="44" s="1"/>
  <c r="U245" i="44"/>
  <c r="R246" i="44" l="1"/>
  <c r="V245" i="44"/>
  <c r="V237" i="36"/>
  <c r="R238" i="36"/>
  <c r="Y245" i="44"/>
  <c r="Z245" i="44" s="1"/>
  <c r="X246" i="44" s="1"/>
  <c r="Y237" i="36"/>
  <c r="Z237" i="36" s="1"/>
  <c r="X238" i="36" s="1"/>
  <c r="P238" i="36" l="1"/>
  <c r="S238" i="36" s="1"/>
  <c r="T238" i="36" s="1"/>
  <c r="U238" i="36"/>
  <c r="AA238" i="36"/>
  <c r="AA246" i="44"/>
  <c r="U246" i="44"/>
  <c r="P246" i="44"/>
  <c r="S246" i="44" s="1"/>
  <c r="T246" i="44" s="1"/>
  <c r="R247" i="44" l="1"/>
  <c r="V246" i="44"/>
  <c r="Y246" i="44"/>
  <c r="Z246" i="44" s="1"/>
  <c r="X247" i="44" s="1"/>
  <c r="R239" i="36"/>
  <c r="V238" i="36"/>
  <c r="Y238" i="36"/>
  <c r="Z238" i="36" s="1"/>
  <c r="X239" i="36" s="1"/>
  <c r="AA239" i="36" l="1"/>
  <c r="U239" i="36"/>
  <c r="P239" i="36"/>
  <c r="S239" i="36" s="1"/>
  <c r="T239" i="36" s="1"/>
  <c r="AA247" i="44"/>
  <c r="U247" i="44"/>
  <c r="P247" i="44"/>
  <c r="S247" i="44" s="1"/>
  <c r="T247" i="44" s="1"/>
  <c r="R248" i="44" l="1"/>
  <c r="V247" i="44"/>
  <c r="R240" i="36"/>
  <c r="V239" i="36"/>
  <c r="Y247" i="44"/>
  <c r="Z247" i="44" s="1"/>
  <c r="X248" i="44" s="1"/>
  <c r="Y239" i="36"/>
  <c r="Z239" i="36" s="1"/>
  <c r="X240" i="36" s="1"/>
  <c r="AA240" i="36" l="1"/>
  <c r="AA248" i="44"/>
  <c r="U240" i="36"/>
  <c r="P240" i="36"/>
  <c r="S240" i="36" s="1"/>
  <c r="T240" i="36" s="1"/>
  <c r="P248" i="44"/>
  <c r="S248" i="44" s="1"/>
  <c r="T248" i="44" s="1"/>
  <c r="U248" i="44"/>
  <c r="V240" i="36" l="1"/>
  <c r="R241" i="36"/>
  <c r="V248" i="44"/>
  <c r="R249" i="44"/>
  <c r="Y248" i="44"/>
  <c r="Z248" i="44" s="1"/>
  <c r="X249" i="44" s="1"/>
  <c r="Y240" i="36"/>
  <c r="Z240" i="36" s="1"/>
  <c r="X241" i="36" s="1"/>
  <c r="AA241" i="36" l="1"/>
  <c r="P249" i="44"/>
  <c r="U249" i="44"/>
  <c r="AA249" i="44"/>
  <c r="U241" i="36"/>
  <c r="P241" i="36"/>
  <c r="S241" i="36" l="1"/>
  <c r="T241" i="36" s="1"/>
  <c r="S249" i="44"/>
  <c r="T249" i="44" s="1"/>
  <c r="V241" i="36" l="1"/>
  <c r="R242" i="36"/>
  <c r="R250" i="44"/>
  <c r="V249" i="44"/>
  <c r="Y249" i="44"/>
  <c r="Z249" i="44" s="1"/>
  <c r="X250" i="44" s="1"/>
  <c r="Y241" i="36"/>
  <c r="Z241" i="36" s="1"/>
  <c r="X242" i="36" s="1"/>
  <c r="AA250" i="44" l="1"/>
  <c r="AA242" i="36"/>
  <c r="P250" i="44"/>
  <c r="S250" i="44" s="1"/>
  <c r="T250" i="44" s="1"/>
  <c r="U250" i="44"/>
  <c r="P242" i="36"/>
  <c r="S242" i="36" s="1"/>
  <c r="T242" i="36" s="1"/>
  <c r="U242" i="36"/>
  <c r="R243" i="36" l="1"/>
  <c r="V242" i="36"/>
  <c r="Y242" i="36"/>
  <c r="Z242" i="36" s="1"/>
  <c r="X243" i="36" s="1"/>
  <c r="R251" i="44"/>
  <c r="V250" i="44"/>
  <c r="Y250" i="44"/>
  <c r="Z250" i="44" s="1"/>
  <c r="X251" i="44" s="1"/>
  <c r="AA251" i="44" l="1"/>
  <c r="U251" i="44"/>
  <c r="P251" i="44"/>
  <c r="S251" i="44" s="1"/>
  <c r="T251" i="44" s="1"/>
  <c r="AA243" i="36"/>
  <c r="P243" i="36"/>
  <c r="S243" i="36" s="1"/>
  <c r="T243" i="36" s="1"/>
  <c r="U243" i="36"/>
  <c r="R244" i="36" l="1"/>
  <c r="V243" i="36"/>
  <c r="R252" i="44"/>
  <c r="V251" i="44"/>
  <c r="Y243" i="36"/>
  <c r="Z243" i="36" s="1"/>
  <c r="X244" i="36" s="1"/>
  <c r="Y251" i="44"/>
  <c r="Z251" i="44" s="1"/>
  <c r="X252" i="44" s="1"/>
  <c r="AA244" i="36" l="1"/>
  <c r="AA252" i="44"/>
  <c r="P252" i="44"/>
  <c r="U252" i="44"/>
  <c r="U244" i="36"/>
  <c r="P244" i="36"/>
  <c r="S244" i="36" l="1"/>
  <c r="T244" i="36" s="1"/>
  <c r="S252" i="44"/>
  <c r="T252" i="44" s="1"/>
  <c r="R253" i="44" l="1"/>
  <c r="V252" i="44"/>
  <c r="V244" i="36"/>
  <c r="R245" i="36"/>
  <c r="Y252" i="44"/>
  <c r="Z252" i="44" s="1"/>
  <c r="X253" i="44" s="1"/>
  <c r="Y244" i="36"/>
  <c r="Z244" i="36" s="1"/>
  <c r="X245" i="36" s="1"/>
  <c r="AA245" i="36" l="1"/>
  <c r="AA253" i="44"/>
  <c r="P245" i="36"/>
  <c r="S245" i="36" s="1"/>
  <c r="T245" i="36" s="1"/>
  <c r="U245" i="36"/>
  <c r="P253" i="44"/>
  <c r="U253" i="44"/>
  <c r="S253" i="44" l="1"/>
  <c r="T253" i="44" s="1"/>
  <c r="V245" i="36"/>
  <c r="R246" i="36"/>
  <c r="Y245" i="36"/>
  <c r="Z245" i="36" s="1"/>
  <c r="X246" i="36" s="1"/>
  <c r="P246" i="36" l="1"/>
  <c r="S246" i="36" s="1"/>
  <c r="T246" i="36" s="1"/>
  <c r="U246" i="36"/>
  <c r="AA246" i="36"/>
  <c r="V253" i="44"/>
  <c r="R254" i="44"/>
  <c r="Y253" i="44"/>
  <c r="Z253" i="44" s="1"/>
  <c r="X254" i="44" s="1"/>
  <c r="AA254" i="44" l="1"/>
  <c r="P254" i="44"/>
  <c r="S254" i="44" s="1"/>
  <c r="T254" i="44" s="1"/>
  <c r="U254" i="44"/>
  <c r="V246" i="36"/>
  <c r="R247" i="36"/>
  <c r="Y246" i="36"/>
  <c r="Z246" i="36" s="1"/>
  <c r="X247" i="36" s="1"/>
  <c r="R255" i="44" l="1"/>
  <c r="V254" i="44"/>
  <c r="AA247" i="36"/>
  <c r="U247" i="36"/>
  <c r="P247" i="36"/>
  <c r="S247" i="36" s="1"/>
  <c r="T247" i="36" s="1"/>
  <c r="Y254" i="44"/>
  <c r="Z254" i="44" s="1"/>
  <c r="X255" i="44" s="1"/>
  <c r="R248" i="36" l="1"/>
  <c r="V247" i="36"/>
  <c r="AA255" i="44"/>
  <c r="Y247" i="36"/>
  <c r="Z247" i="36" s="1"/>
  <c r="X248" i="36" s="1"/>
  <c r="P255" i="44"/>
  <c r="S255" i="44" s="1"/>
  <c r="T255" i="44" s="1"/>
  <c r="U255" i="44"/>
  <c r="R256" i="44" l="1"/>
  <c r="V255" i="44"/>
  <c r="Y255" i="44"/>
  <c r="Z255" i="44" s="1"/>
  <c r="X256" i="44" s="1"/>
  <c r="AA248" i="36"/>
  <c r="U248" i="36"/>
  <c r="P248" i="36"/>
  <c r="S248" i="36" s="1"/>
  <c r="T248" i="36" s="1"/>
  <c r="R249" i="36" l="1"/>
  <c r="V248" i="36"/>
  <c r="Y248" i="36"/>
  <c r="Z248" i="36" s="1"/>
  <c r="X249" i="36" s="1"/>
  <c r="AA256" i="44"/>
  <c r="P256" i="44"/>
  <c r="S256" i="44" s="1"/>
  <c r="T256" i="44" s="1"/>
  <c r="U256" i="44"/>
  <c r="V256" i="44" l="1"/>
  <c r="R257" i="44"/>
  <c r="Y256" i="44"/>
  <c r="Z256" i="44" s="1"/>
  <c r="X257" i="44" s="1"/>
  <c r="AA249" i="36"/>
  <c r="P249" i="36"/>
  <c r="U249" i="36"/>
  <c r="S249" i="36" l="1"/>
  <c r="T249" i="36" s="1"/>
  <c r="AA257" i="44"/>
  <c r="P257" i="44"/>
  <c r="S257" i="44" s="1"/>
  <c r="T257" i="44" s="1"/>
  <c r="U257" i="44"/>
  <c r="R258" i="44" l="1"/>
  <c r="V257" i="44"/>
  <c r="Y257" i="44"/>
  <c r="Z257" i="44" s="1"/>
  <c r="X258" i="44" s="1"/>
  <c r="R250" i="36"/>
  <c r="V249" i="36"/>
  <c r="Y249" i="36"/>
  <c r="Z249" i="36" s="1"/>
  <c r="X250" i="36" s="1"/>
  <c r="P250" i="36" l="1"/>
  <c r="S250" i="36" s="1"/>
  <c r="T250" i="36" s="1"/>
  <c r="U250" i="36"/>
  <c r="AA250" i="36"/>
  <c r="AA258" i="44"/>
  <c r="P258" i="44"/>
  <c r="S258" i="44" s="1"/>
  <c r="T258" i="44" s="1"/>
  <c r="U258" i="44"/>
  <c r="V258" i="44" l="1"/>
  <c r="R259" i="44"/>
  <c r="V250" i="36"/>
  <c r="R251" i="36"/>
  <c r="Y258" i="44"/>
  <c r="Z258" i="44" s="1"/>
  <c r="X259" i="44" s="1"/>
  <c r="Y250" i="36"/>
  <c r="Z250" i="36" s="1"/>
  <c r="X251" i="36" s="1"/>
  <c r="AA251" i="36" l="1"/>
  <c r="U251" i="36"/>
  <c r="P251" i="36"/>
  <c r="S251" i="36" s="1"/>
  <c r="T251" i="36" s="1"/>
  <c r="AA259" i="44"/>
  <c r="P259" i="44"/>
  <c r="S259" i="44" s="1"/>
  <c r="T259" i="44" s="1"/>
  <c r="U259" i="44"/>
  <c r="V259" i="44" l="1"/>
  <c r="R260" i="44"/>
  <c r="V251" i="36"/>
  <c r="R252" i="36"/>
  <c r="Y259" i="44"/>
  <c r="Z259" i="44" s="1"/>
  <c r="X260" i="44" s="1"/>
  <c r="Y251" i="36"/>
  <c r="Z251" i="36" s="1"/>
  <c r="X252" i="36" s="1"/>
  <c r="AA252" i="36" l="1"/>
  <c r="AA260" i="44"/>
  <c r="P252" i="36"/>
  <c r="S252" i="36" s="1"/>
  <c r="T252" i="36" s="1"/>
  <c r="U252" i="36"/>
  <c r="P260" i="44"/>
  <c r="S260" i="44" s="1"/>
  <c r="T260" i="44" s="1"/>
  <c r="U260" i="44"/>
  <c r="R261" i="44" l="1"/>
  <c r="V260" i="44"/>
  <c r="V252" i="36"/>
  <c r="R253" i="36"/>
  <c r="Y260" i="44"/>
  <c r="Z260" i="44" s="1"/>
  <c r="X261" i="44" s="1"/>
  <c r="Y252" i="36"/>
  <c r="Z252" i="36" s="1"/>
  <c r="X253" i="36" s="1"/>
  <c r="AA253" i="36" l="1"/>
  <c r="AA261" i="44"/>
  <c r="U253" i="36"/>
  <c r="P253" i="36"/>
  <c r="P261" i="44"/>
  <c r="U261" i="44"/>
  <c r="S261" i="44" l="1"/>
  <c r="T261" i="44" s="1"/>
  <c r="S253" i="36"/>
  <c r="T253" i="36" s="1"/>
  <c r="V253" i="36" l="1"/>
  <c r="R254" i="36"/>
  <c r="Y253" i="36"/>
  <c r="Z253" i="36" s="1"/>
  <c r="X254" i="36" s="1"/>
  <c r="R262" i="44"/>
  <c r="V261" i="44"/>
  <c r="Y261" i="44"/>
  <c r="Z261" i="44" s="1"/>
  <c r="X262" i="44" s="1"/>
  <c r="AA262" i="44" l="1"/>
  <c r="U262" i="44"/>
  <c r="P262" i="44"/>
  <c r="S262" i="44" s="1"/>
  <c r="T262" i="44" s="1"/>
  <c r="AA254" i="36"/>
  <c r="U254" i="36"/>
  <c r="P254" i="36"/>
  <c r="S254" i="36" s="1"/>
  <c r="T254" i="36" s="1"/>
  <c r="R255" i="36" l="1"/>
  <c r="V254" i="36"/>
  <c r="Y254" i="36"/>
  <c r="Z254" i="36" s="1"/>
  <c r="X255" i="36" s="1"/>
  <c r="V262" i="44"/>
  <c r="R263" i="44"/>
  <c r="Y262" i="44"/>
  <c r="Z262" i="44" s="1"/>
  <c r="X263" i="44" s="1"/>
  <c r="AA263" i="44" l="1"/>
  <c r="P263" i="44"/>
  <c r="S263" i="44" s="1"/>
  <c r="T263" i="44" s="1"/>
  <c r="U263" i="44"/>
  <c r="AA255" i="36"/>
  <c r="P255" i="36"/>
  <c r="S255" i="36" s="1"/>
  <c r="T255" i="36" s="1"/>
  <c r="U255" i="36"/>
  <c r="V255" i="36" l="1"/>
  <c r="R256" i="36"/>
  <c r="R264" i="44"/>
  <c r="V263" i="44"/>
  <c r="Y255" i="36"/>
  <c r="Z255" i="36" s="1"/>
  <c r="X256" i="36" s="1"/>
  <c r="Y263" i="44"/>
  <c r="Z263" i="44" s="1"/>
  <c r="X264" i="44" s="1"/>
  <c r="AA256" i="36" l="1"/>
  <c r="AA264" i="44"/>
  <c r="U264" i="44"/>
  <c r="P264" i="44"/>
  <c r="S264" i="44" s="1"/>
  <c r="T264" i="44" s="1"/>
  <c r="P256" i="36"/>
  <c r="S256" i="36" s="1"/>
  <c r="T256" i="36" s="1"/>
  <c r="U256" i="36"/>
  <c r="V256" i="36" l="1"/>
  <c r="R257" i="36"/>
  <c r="R265" i="44"/>
  <c r="V264" i="44"/>
  <c r="Y256" i="36"/>
  <c r="Z256" i="36" s="1"/>
  <c r="X257" i="36" s="1"/>
  <c r="Y264" i="44"/>
  <c r="Z264" i="44" s="1"/>
  <c r="X265" i="44" s="1"/>
  <c r="AA257" i="36" l="1"/>
  <c r="AA265" i="44"/>
  <c r="U265" i="44"/>
  <c r="P265" i="44"/>
  <c r="U257" i="36"/>
  <c r="P257" i="36"/>
  <c r="S257" i="36" l="1"/>
  <c r="T257" i="36" s="1"/>
  <c r="S265" i="44"/>
  <c r="T265" i="44" s="1"/>
  <c r="Y257" i="36" l="1"/>
  <c r="Z257" i="36" s="1"/>
  <c r="X258" i="36" s="1"/>
  <c r="V265" i="44"/>
  <c r="R266" i="44"/>
  <c r="R258" i="36"/>
  <c r="V257" i="36"/>
  <c r="Y265" i="44"/>
  <c r="Z265" i="44" s="1"/>
  <c r="X266" i="44" s="1"/>
  <c r="AA258" i="36"/>
  <c r="P266" i="44" l="1"/>
  <c r="U266" i="44"/>
  <c r="AA266" i="44"/>
  <c r="U258" i="36"/>
  <c r="P258" i="36"/>
  <c r="S258" i="36" s="1"/>
  <c r="T258" i="36" s="1"/>
  <c r="V258" i="36" l="1"/>
  <c r="R259" i="36"/>
  <c r="Y258" i="36"/>
  <c r="Z258" i="36" s="1"/>
  <c r="X259" i="36" s="1"/>
  <c r="S266" i="44"/>
  <c r="T266" i="44" s="1"/>
  <c r="R267" i="44" l="1"/>
  <c r="V266" i="44"/>
  <c r="Y266" i="44"/>
  <c r="Z266" i="44" s="1"/>
  <c r="X267" i="44" s="1"/>
  <c r="AA259" i="36"/>
  <c r="P259" i="36"/>
  <c r="S259" i="36" s="1"/>
  <c r="T259" i="36" s="1"/>
  <c r="U259" i="36"/>
  <c r="R260" i="36" l="1"/>
  <c r="V259" i="36"/>
  <c r="Y259" i="36"/>
  <c r="Z259" i="36" s="1"/>
  <c r="X260" i="36" s="1"/>
  <c r="AA267" i="44"/>
  <c r="P267" i="44"/>
  <c r="U267" i="44"/>
  <c r="S267" i="44" l="1"/>
  <c r="T267" i="44" s="1"/>
  <c r="AA260" i="36"/>
  <c r="U260" i="36"/>
  <c r="P260" i="36"/>
  <c r="S260" i="36" s="1"/>
  <c r="T260" i="36" s="1"/>
  <c r="V260" i="36" l="1"/>
  <c r="R261" i="36"/>
  <c r="Y260" i="36"/>
  <c r="Z260" i="36" s="1"/>
  <c r="X261" i="36" s="1"/>
  <c r="V267" i="44"/>
  <c r="R268" i="44"/>
  <c r="Y267" i="44"/>
  <c r="Z267" i="44" s="1"/>
  <c r="X268" i="44" s="1"/>
  <c r="P268" i="44" l="1"/>
  <c r="S268" i="44" s="1"/>
  <c r="T268" i="44" s="1"/>
  <c r="U268" i="44"/>
  <c r="AA268" i="44"/>
  <c r="AA261" i="36"/>
  <c r="P261" i="36"/>
  <c r="S261" i="36" s="1"/>
  <c r="T261" i="36" s="1"/>
  <c r="U261" i="36"/>
  <c r="V261" i="36" l="1"/>
  <c r="R262" i="36"/>
  <c r="Y261" i="36"/>
  <c r="Z261" i="36" s="1"/>
  <c r="X262" i="36" s="1"/>
  <c r="R269" i="44"/>
  <c r="V268" i="44"/>
  <c r="Y268" i="44"/>
  <c r="Z268" i="44" s="1"/>
  <c r="X269" i="44" s="1"/>
  <c r="AA269" i="44" l="1"/>
  <c r="U269" i="44"/>
  <c r="P269" i="44"/>
  <c r="S269" i="44" s="1"/>
  <c r="T269" i="44" s="1"/>
  <c r="AA262" i="36"/>
  <c r="U262" i="36"/>
  <c r="P262" i="36"/>
  <c r="S262" i="36" s="1"/>
  <c r="T262" i="36" s="1"/>
  <c r="R263" i="36" l="1"/>
  <c r="V262" i="36"/>
  <c r="R270" i="44"/>
  <c r="V269" i="44"/>
  <c r="Y262" i="36"/>
  <c r="Z262" i="36" s="1"/>
  <c r="X263" i="36" s="1"/>
  <c r="Y269" i="44"/>
  <c r="Z269" i="44" s="1"/>
  <c r="X270" i="44" s="1"/>
  <c r="AA270" i="44" l="1"/>
  <c r="AA263" i="36"/>
  <c r="P270" i="44"/>
  <c r="S270" i="44" s="1"/>
  <c r="T270" i="44" s="1"/>
  <c r="U270" i="44"/>
  <c r="P263" i="36"/>
  <c r="S263" i="36" s="1"/>
  <c r="T263" i="36" s="1"/>
  <c r="U263" i="36"/>
  <c r="R264" i="36" l="1"/>
  <c r="V263" i="36"/>
  <c r="R271" i="44"/>
  <c r="V270" i="44"/>
  <c r="Y270" i="44"/>
  <c r="Z270" i="44" s="1"/>
  <c r="X271" i="44" s="1"/>
  <c r="Y263" i="36"/>
  <c r="Z263" i="36" s="1"/>
  <c r="X264" i="36" s="1"/>
  <c r="AA271" i="44" l="1"/>
  <c r="AA264" i="36"/>
  <c r="P271" i="44"/>
  <c r="S271" i="44" s="1"/>
  <c r="T271" i="44" s="1"/>
  <c r="U271" i="44"/>
  <c r="U264" i="36"/>
  <c r="P264" i="36"/>
  <c r="V271" i="44" l="1"/>
  <c r="R272" i="44"/>
  <c r="S264" i="36"/>
  <c r="T264" i="36" s="1"/>
  <c r="Y271" i="44"/>
  <c r="Z271" i="44" s="1"/>
  <c r="X272" i="44" s="1"/>
  <c r="V264" i="36" l="1"/>
  <c r="R265" i="36"/>
  <c r="AA272" i="44"/>
  <c r="Y264" i="36"/>
  <c r="Z264" i="36" s="1"/>
  <c r="X265" i="36" s="1"/>
  <c r="P272" i="44"/>
  <c r="S272" i="44" s="1"/>
  <c r="T272" i="44" s="1"/>
  <c r="U272" i="44"/>
  <c r="R273" i="44" l="1"/>
  <c r="V272" i="44"/>
  <c r="Y272" i="44"/>
  <c r="Z272" i="44" s="1"/>
  <c r="X273" i="44" s="1"/>
  <c r="AA265" i="36"/>
  <c r="U265" i="36"/>
  <c r="P265" i="36"/>
  <c r="S265" i="36" l="1"/>
  <c r="T265" i="36" s="1"/>
  <c r="AA273" i="44"/>
  <c r="P273" i="44"/>
  <c r="U273" i="44"/>
  <c r="S273" i="44" l="1"/>
  <c r="T273" i="44" s="1"/>
  <c r="V265" i="36"/>
  <c r="R266" i="36"/>
  <c r="Y265" i="36"/>
  <c r="Z265" i="36" s="1"/>
  <c r="X266" i="36" s="1"/>
  <c r="U266" i="36" l="1"/>
  <c r="P266" i="36"/>
  <c r="S266" i="36" s="1"/>
  <c r="T266" i="36" s="1"/>
  <c r="AA266" i="36"/>
  <c r="V273" i="44"/>
  <c r="R274" i="44"/>
  <c r="Y273" i="44"/>
  <c r="Z273" i="44" s="1"/>
  <c r="X274" i="44" s="1"/>
  <c r="R267" i="36" l="1"/>
  <c r="V266" i="36"/>
  <c r="AA274" i="44"/>
  <c r="P274" i="44"/>
  <c r="S274" i="44" s="1"/>
  <c r="T274" i="44" s="1"/>
  <c r="U274" i="44"/>
  <c r="Y266" i="36"/>
  <c r="Z266" i="36" s="1"/>
  <c r="X267" i="36" s="1"/>
  <c r="V274" i="44" l="1"/>
  <c r="R275" i="44"/>
  <c r="AA267" i="36"/>
  <c r="Y274" i="44"/>
  <c r="Z274" i="44" s="1"/>
  <c r="X275" i="44" s="1"/>
  <c r="U267" i="36"/>
  <c r="P267" i="36"/>
  <c r="AA275" i="44" l="1"/>
  <c r="S267" i="36"/>
  <c r="T267" i="36" s="1"/>
  <c r="U275" i="44"/>
  <c r="P275" i="44"/>
  <c r="S275" i="44" s="1"/>
  <c r="T275" i="44" s="1"/>
  <c r="R276" i="44" l="1"/>
  <c r="V275" i="44"/>
  <c r="Y275" i="44"/>
  <c r="Z275" i="44" s="1"/>
  <c r="X276" i="44" s="1"/>
  <c r="V267" i="36"/>
  <c r="R268" i="36"/>
  <c r="Y267" i="36"/>
  <c r="Z267" i="36" s="1"/>
  <c r="X268" i="36" s="1"/>
  <c r="AA268" i="36" l="1"/>
  <c r="U268" i="36"/>
  <c r="P268" i="36"/>
  <c r="AA276" i="44"/>
  <c r="U276" i="44"/>
  <c r="P276" i="44"/>
  <c r="S276" i="44" s="1"/>
  <c r="T276" i="44" s="1"/>
  <c r="R277" i="44" l="1"/>
  <c r="V276" i="44"/>
  <c r="Y276" i="44"/>
  <c r="Z276" i="44" s="1"/>
  <c r="X277" i="44" s="1"/>
  <c r="S268" i="36"/>
  <c r="T268" i="36" s="1"/>
  <c r="AA277" i="44" l="1"/>
  <c r="V268" i="36"/>
  <c r="R269" i="36"/>
  <c r="Y268" i="36"/>
  <c r="Z268" i="36" s="1"/>
  <c r="X269" i="36" s="1"/>
  <c r="P277" i="44"/>
  <c r="S277" i="44" s="1"/>
  <c r="T277" i="44" s="1"/>
  <c r="U277" i="44"/>
  <c r="Y277" i="44" l="1"/>
  <c r="Z277" i="44" s="1"/>
  <c r="X278" i="44" s="1"/>
  <c r="P269" i="36"/>
  <c r="S269" i="36" s="1"/>
  <c r="T269" i="36" s="1"/>
  <c r="U269" i="36"/>
  <c r="V277" i="44"/>
  <c r="R278" i="44"/>
  <c r="AA269" i="36"/>
  <c r="R270" i="36" l="1"/>
  <c r="V269" i="36"/>
  <c r="P278" i="44"/>
  <c r="S278" i="44" s="1"/>
  <c r="T278" i="44" s="1"/>
  <c r="U278" i="44"/>
  <c r="Y269" i="36"/>
  <c r="Z269" i="36" s="1"/>
  <c r="X270" i="36" s="1"/>
  <c r="AA278" i="44"/>
  <c r="R279" i="44" l="1"/>
  <c r="V278" i="44"/>
  <c r="AA270" i="36"/>
  <c r="Y278" i="44"/>
  <c r="Z278" i="44" s="1"/>
  <c r="X279" i="44" s="1"/>
  <c r="P270" i="36"/>
  <c r="S270" i="36" s="1"/>
  <c r="T270" i="36" s="1"/>
  <c r="U270" i="36"/>
  <c r="R271" i="36" l="1"/>
  <c r="V270" i="36"/>
  <c r="Y270" i="36"/>
  <c r="Z270" i="36" s="1"/>
  <c r="X271" i="36" s="1"/>
  <c r="AA279" i="44"/>
  <c r="U279" i="44"/>
  <c r="P279" i="44"/>
  <c r="S279" i="44" s="1"/>
  <c r="T279" i="44" s="1"/>
  <c r="R280" i="44" l="1"/>
  <c r="V279" i="44"/>
  <c r="Y279" i="44"/>
  <c r="Z279" i="44" s="1"/>
  <c r="X280" i="44" s="1"/>
  <c r="AA271" i="36"/>
  <c r="U271" i="36"/>
  <c r="P271" i="36"/>
  <c r="S271" i="36" l="1"/>
  <c r="T271" i="36" s="1"/>
  <c r="AA280" i="44"/>
  <c r="P280" i="44"/>
  <c r="S280" i="44" s="1"/>
  <c r="T280" i="44" s="1"/>
  <c r="U280" i="44"/>
  <c r="V280" i="44" l="1"/>
  <c r="R281" i="44"/>
  <c r="Y280" i="44"/>
  <c r="Z280" i="44" s="1"/>
  <c r="X281" i="44" s="1"/>
  <c r="V271" i="36"/>
  <c r="R272" i="36"/>
  <c r="Y271" i="36"/>
  <c r="Z271" i="36" s="1"/>
  <c r="X272" i="36" s="1"/>
  <c r="AA272" i="36" l="1"/>
  <c r="U272" i="36"/>
  <c r="P272" i="36"/>
  <c r="AA281" i="44"/>
  <c r="U281" i="44"/>
  <c r="P281" i="44"/>
  <c r="S281" i="44" l="1"/>
  <c r="T281" i="44" s="1"/>
  <c r="S272" i="36"/>
  <c r="T272" i="36" s="1"/>
  <c r="V272" i="36" l="1"/>
  <c r="R273" i="36"/>
  <c r="R282" i="44"/>
  <c r="V281" i="44"/>
  <c r="Y272" i="36"/>
  <c r="Z272" i="36" s="1"/>
  <c r="X273" i="36" s="1"/>
  <c r="Y281" i="44"/>
  <c r="Z281" i="44" s="1"/>
  <c r="X282" i="44" s="1"/>
  <c r="AA273" i="36" l="1"/>
  <c r="AA282" i="44"/>
  <c r="U282" i="44"/>
  <c r="P282" i="44"/>
  <c r="S282" i="44" s="1"/>
  <c r="T282" i="44" s="1"/>
  <c r="P273" i="36"/>
  <c r="S273" i="36" s="1"/>
  <c r="T273" i="36" s="1"/>
  <c r="U273" i="36"/>
  <c r="R283" i="44" l="1"/>
  <c r="V282" i="44"/>
  <c r="Y273" i="36"/>
  <c r="Z273" i="36" s="1"/>
  <c r="X274" i="36" s="1"/>
  <c r="R274" i="36"/>
  <c r="V273" i="36"/>
  <c r="Y282" i="44"/>
  <c r="Z282" i="44" s="1"/>
  <c r="X283" i="44" s="1"/>
  <c r="P274" i="36" l="1"/>
  <c r="S274" i="36" s="1"/>
  <c r="T274" i="36" s="1"/>
  <c r="U274" i="36"/>
  <c r="AA283" i="44"/>
  <c r="AA274" i="36"/>
  <c r="U283" i="44"/>
  <c r="P283" i="44"/>
  <c r="S283" i="44" s="1"/>
  <c r="T283" i="44" s="1"/>
  <c r="V283" i="44" l="1"/>
  <c r="R284" i="44"/>
  <c r="R275" i="36"/>
  <c r="V274" i="36"/>
  <c r="Y283" i="44"/>
  <c r="Z283" i="44" s="1"/>
  <c r="X284" i="44" s="1"/>
  <c r="Y274" i="36"/>
  <c r="Z274" i="36" s="1"/>
  <c r="X275" i="36" s="1"/>
  <c r="AA275" i="36" l="1"/>
  <c r="AA284" i="44"/>
  <c r="P275" i="36"/>
  <c r="S275" i="36" s="1"/>
  <c r="T275" i="36" s="1"/>
  <c r="U275" i="36"/>
  <c r="P284" i="44"/>
  <c r="S284" i="44" s="1"/>
  <c r="T284" i="44" s="1"/>
  <c r="U284" i="44"/>
  <c r="V284" i="44" l="1"/>
  <c r="R285" i="44"/>
  <c r="R276" i="36"/>
  <c r="V275" i="36"/>
  <c r="Y284" i="44"/>
  <c r="Z284" i="44" s="1"/>
  <c r="X285" i="44" s="1"/>
  <c r="Y275" i="36"/>
  <c r="Z275" i="36" s="1"/>
  <c r="X276" i="36" s="1"/>
  <c r="AA276" i="36" l="1"/>
  <c r="AA285" i="44"/>
  <c r="P276" i="36"/>
  <c r="S276" i="36" s="1"/>
  <c r="T276" i="36" s="1"/>
  <c r="U276" i="36"/>
  <c r="P285" i="44"/>
  <c r="S285" i="44" s="1"/>
  <c r="T285" i="44" s="1"/>
  <c r="U285" i="44"/>
  <c r="R286" i="44" l="1"/>
  <c r="V285" i="44"/>
  <c r="R277" i="36"/>
  <c r="V276" i="36"/>
  <c r="Y285" i="44"/>
  <c r="Z285" i="44" s="1"/>
  <c r="X286" i="44" s="1"/>
  <c r="Y276" i="36"/>
  <c r="Z276" i="36" s="1"/>
  <c r="X277" i="36" s="1"/>
  <c r="AA277" i="36" l="1"/>
  <c r="AA286" i="44"/>
  <c r="P277" i="36"/>
  <c r="S277" i="36" s="1"/>
  <c r="T277" i="36" s="1"/>
  <c r="U277" i="36"/>
  <c r="U286" i="44"/>
  <c r="P286" i="44"/>
  <c r="R278" i="36" l="1"/>
  <c r="V277" i="36"/>
  <c r="S286" i="44"/>
  <c r="T286" i="44" s="1"/>
  <c r="Y277" i="36"/>
  <c r="Z277" i="36" s="1"/>
  <c r="X278" i="36" s="1"/>
  <c r="AA278" i="36" l="1"/>
  <c r="R287" i="44"/>
  <c r="V286" i="44"/>
  <c r="Y286" i="44"/>
  <c r="Z286" i="44" s="1"/>
  <c r="X287" i="44" s="1"/>
  <c r="U278" i="36"/>
  <c r="P278" i="36"/>
  <c r="S278" i="36" s="1"/>
  <c r="T278" i="36" s="1"/>
  <c r="R279" i="36" l="1"/>
  <c r="V278" i="36"/>
  <c r="AA287" i="44"/>
  <c r="Y278" i="36"/>
  <c r="Z278" i="36" s="1"/>
  <c r="X279" i="36" s="1"/>
  <c r="U287" i="44"/>
  <c r="P287" i="44"/>
  <c r="S287" i="44" s="1"/>
  <c r="T287" i="44" s="1"/>
  <c r="V287" i="44" l="1"/>
  <c r="R288" i="44"/>
  <c r="Y287" i="44"/>
  <c r="Z287" i="44" s="1"/>
  <c r="X288" i="44" s="1"/>
  <c r="AA279" i="36"/>
  <c r="U279" i="36"/>
  <c r="P279" i="36"/>
  <c r="S279" i="36" l="1"/>
  <c r="T279" i="36" s="1"/>
  <c r="AA288" i="44"/>
  <c r="U288" i="44"/>
  <c r="P288" i="44"/>
  <c r="S288" i="44" s="1"/>
  <c r="T288" i="44" s="1"/>
  <c r="R289" i="44" l="1"/>
  <c r="V288" i="44"/>
  <c r="Y288" i="44"/>
  <c r="Z288" i="44" s="1"/>
  <c r="X289" i="44" s="1"/>
  <c r="V279" i="36"/>
  <c r="R280" i="36"/>
  <c r="Y279" i="36"/>
  <c r="Z279" i="36" s="1"/>
  <c r="X280" i="36" s="1"/>
  <c r="AA280" i="36" l="1"/>
  <c r="P280" i="36"/>
  <c r="S280" i="36" s="1"/>
  <c r="T280" i="36" s="1"/>
  <c r="U280" i="36"/>
  <c r="AA289" i="44"/>
  <c r="P289" i="44"/>
  <c r="U289" i="44"/>
  <c r="R281" i="36" l="1"/>
  <c r="V280" i="36"/>
  <c r="S289" i="44"/>
  <c r="T289" i="44" s="1"/>
  <c r="Y280" i="36"/>
  <c r="Z280" i="36" s="1"/>
  <c r="X281" i="36" s="1"/>
  <c r="AA281" i="36" l="1"/>
  <c r="R290" i="44"/>
  <c r="V289" i="44"/>
  <c r="Y289" i="44"/>
  <c r="Z289" i="44" s="1"/>
  <c r="X290" i="44" s="1"/>
  <c r="P281" i="36"/>
  <c r="S281" i="36" s="1"/>
  <c r="T281" i="36" s="1"/>
  <c r="U281" i="36"/>
  <c r="R282" i="36" l="1"/>
  <c r="V281" i="36"/>
  <c r="Y281" i="36"/>
  <c r="Z281" i="36" s="1"/>
  <c r="X282" i="36" s="1"/>
  <c r="AA290" i="44"/>
  <c r="P290" i="44"/>
  <c r="S290" i="44" s="1"/>
  <c r="T290" i="44" s="1"/>
  <c r="U290" i="44"/>
  <c r="R291" i="44" l="1"/>
  <c r="V290" i="44"/>
  <c r="Y290" i="44"/>
  <c r="Z290" i="44" s="1"/>
  <c r="X291" i="44" s="1"/>
  <c r="AA282" i="36"/>
  <c r="P282" i="36"/>
  <c r="S282" i="36" s="1"/>
  <c r="T282" i="36" s="1"/>
  <c r="U282" i="36"/>
  <c r="R283" i="36" l="1"/>
  <c r="V282" i="36"/>
  <c r="Y282" i="36"/>
  <c r="Z282" i="36" s="1"/>
  <c r="X283" i="36" s="1"/>
  <c r="AA291" i="44"/>
  <c r="U291" i="44"/>
  <c r="P291" i="44"/>
  <c r="S291" i="44" s="1"/>
  <c r="T291" i="44" s="1"/>
  <c r="V291" i="44" l="1"/>
  <c r="R292" i="44"/>
  <c r="Y291" i="44"/>
  <c r="Z291" i="44" s="1"/>
  <c r="X292" i="44" s="1"/>
  <c r="AA283" i="36"/>
  <c r="U283" i="36"/>
  <c r="P283" i="36"/>
  <c r="S283" i="36" l="1"/>
  <c r="T283" i="36" s="1"/>
  <c r="AA292" i="44"/>
  <c r="U292" i="44"/>
  <c r="P292" i="44"/>
  <c r="S292" i="44" l="1"/>
  <c r="T292" i="44" s="1"/>
  <c r="V283" i="36"/>
  <c r="R284" i="36"/>
  <c r="Y283" i="36"/>
  <c r="Z283" i="36" s="1"/>
  <c r="X284" i="36" s="1"/>
  <c r="U284" i="36" l="1"/>
  <c r="P284" i="36"/>
  <c r="AA284" i="36"/>
  <c r="V292" i="44"/>
  <c r="R293" i="44"/>
  <c r="Y292" i="44"/>
  <c r="Z292" i="44" s="1"/>
  <c r="X293" i="44" s="1"/>
  <c r="AA293" i="44" l="1"/>
  <c r="U293" i="44"/>
  <c r="P293" i="44"/>
  <c r="S293" i="44" s="1"/>
  <c r="T293" i="44" s="1"/>
  <c r="S284" i="36"/>
  <c r="T284" i="36" s="1"/>
  <c r="R294" i="44" l="1"/>
  <c r="V293" i="44"/>
  <c r="R285" i="36"/>
  <c r="V284" i="36"/>
  <c r="Y284" i="36"/>
  <c r="Z284" i="36" s="1"/>
  <c r="X285" i="36" s="1"/>
  <c r="Y293" i="44"/>
  <c r="Z293" i="44" s="1"/>
  <c r="X294" i="44" s="1"/>
  <c r="AA285" i="36" l="1"/>
  <c r="AA294" i="44"/>
  <c r="P285" i="36"/>
  <c r="S285" i="36" s="1"/>
  <c r="T285" i="36" s="1"/>
  <c r="U285" i="36"/>
  <c r="P294" i="44"/>
  <c r="U294" i="44"/>
  <c r="V285" i="36" l="1"/>
  <c r="R286" i="36"/>
  <c r="Y285" i="36"/>
  <c r="Z285" i="36" s="1"/>
  <c r="X286" i="36" s="1"/>
  <c r="S294" i="44"/>
  <c r="T294" i="44" s="1"/>
  <c r="R295" i="44" l="1"/>
  <c r="V294" i="44"/>
  <c r="AA286" i="36"/>
  <c r="Y294" i="44"/>
  <c r="Z294" i="44" s="1"/>
  <c r="X295" i="44" s="1"/>
  <c r="P286" i="36"/>
  <c r="S286" i="36" s="1"/>
  <c r="T286" i="36" s="1"/>
  <c r="U286" i="36"/>
  <c r="R287" i="36" l="1"/>
  <c r="V286" i="36"/>
  <c r="AA295" i="44"/>
  <c r="Y286" i="36"/>
  <c r="Z286" i="36" s="1"/>
  <c r="X287" i="36" s="1"/>
  <c r="P295" i="44"/>
  <c r="S295" i="44" s="1"/>
  <c r="T295" i="44" s="1"/>
  <c r="U295" i="44"/>
  <c r="V295" i="44" l="1"/>
  <c r="R296" i="44"/>
  <c r="AA287" i="36"/>
  <c r="Y295" i="44"/>
  <c r="Z295" i="44" s="1"/>
  <c r="X296" i="44" s="1"/>
  <c r="U287" i="36"/>
  <c r="P287" i="36"/>
  <c r="S287" i="36" s="1"/>
  <c r="T287" i="36" s="1"/>
  <c r="V287" i="36" l="1"/>
  <c r="R288" i="36"/>
  <c r="Y287" i="36"/>
  <c r="Z287" i="36" s="1"/>
  <c r="X288" i="36" s="1"/>
  <c r="AA296" i="44"/>
  <c r="U296" i="44"/>
  <c r="P296" i="44"/>
  <c r="S296" i="44" l="1"/>
  <c r="T296" i="44" s="1"/>
  <c r="AA288" i="36"/>
  <c r="U288" i="36"/>
  <c r="P288" i="36"/>
  <c r="S288" i="36" s="1"/>
  <c r="T288" i="36" s="1"/>
  <c r="V288" i="36" l="1"/>
  <c r="R289" i="36"/>
  <c r="Y288" i="36"/>
  <c r="Z288" i="36" s="1"/>
  <c r="X289" i="36" s="1"/>
  <c r="R297" i="44"/>
  <c r="V296" i="44"/>
  <c r="Y296" i="44"/>
  <c r="Z296" i="44" s="1"/>
  <c r="X297" i="44" s="1"/>
  <c r="AA297" i="44" l="1"/>
  <c r="P297" i="44"/>
  <c r="U297" i="44"/>
  <c r="AA289" i="36"/>
  <c r="U289" i="36"/>
  <c r="P289" i="36"/>
  <c r="S289" i="36" l="1"/>
  <c r="T289" i="36" s="1"/>
  <c r="S297" i="44"/>
  <c r="T297" i="44" s="1"/>
  <c r="V297" i="44" l="1"/>
  <c r="R298" i="44"/>
  <c r="Y297" i="44"/>
  <c r="Z297" i="44" s="1"/>
  <c r="X298" i="44" s="1"/>
  <c r="R290" i="36"/>
  <c r="V289" i="36"/>
  <c r="Y289" i="36"/>
  <c r="Z289" i="36" s="1"/>
  <c r="X290" i="36" s="1"/>
  <c r="AA290" i="36" l="1"/>
  <c r="U290" i="36"/>
  <c r="P290" i="36"/>
  <c r="AA298" i="44"/>
  <c r="U298" i="44"/>
  <c r="P298" i="44"/>
  <c r="S298" i="44" s="1"/>
  <c r="T298" i="44" s="1"/>
  <c r="V298" i="44" l="1"/>
  <c r="R299" i="44"/>
  <c r="Y298" i="44"/>
  <c r="Z298" i="44" s="1"/>
  <c r="X299" i="44" s="1"/>
  <c r="S290" i="36"/>
  <c r="T290" i="36" s="1"/>
  <c r="AA299" i="44" l="1"/>
  <c r="R291" i="36"/>
  <c r="V290" i="36"/>
  <c r="Y290" i="36"/>
  <c r="Z290" i="36" s="1"/>
  <c r="X291" i="36" s="1"/>
  <c r="P299" i="44"/>
  <c r="S299" i="44" s="1"/>
  <c r="T299" i="44" s="1"/>
  <c r="U299" i="44"/>
  <c r="R300" i="44" l="1"/>
  <c r="V299" i="44"/>
  <c r="AA291" i="36"/>
  <c r="Y299" i="44"/>
  <c r="Z299" i="44" s="1"/>
  <c r="X300" i="44" s="1"/>
  <c r="U291" i="36"/>
  <c r="P291" i="36"/>
  <c r="S291" i="36" s="1"/>
  <c r="T291" i="36" s="1"/>
  <c r="V291" i="36" l="1"/>
  <c r="R292" i="36"/>
  <c r="Y291" i="36"/>
  <c r="Z291" i="36" s="1"/>
  <c r="X292" i="36" s="1"/>
  <c r="AA300" i="44"/>
  <c r="U300" i="44"/>
  <c r="P300" i="44"/>
  <c r="S300" i="44" l="1"/>
  <c r="T300" i="44" s="1"/>
  <c r="AA292" i="36"/>
  <c r="U292" i="36"/>
  <c r="P292" i="36"/>
  <c r="S292" i="36" l="1"/>
  <c r="T292" i="36" s="1"/>
  <c r="V300" i="44"/>
  <c r="R301" i="44"/>
  <c r="Y300" i="44"/>
  <c r="Z300" i="44" s="1"/>
  <c r="X301" i="44" s="1"/>
  <c r="U301" i="44" l="1"/>
  <c r="P301" i="44"/>
  <c r="S301" i="44" s="1"/>
  <c r="T301" i="44" s="1"/>
  <c r="AA301" i="44"/>
  <c r="V292" i="36"/>
  <c r="R293" i="36"/>
  <c r="Y292" i="36"/>
  <c r="Z292" i="36" s="1"/>
  <c r="X293" i="36" s="1"/>
  <c r="AA293" i="36" l="1"/>
  <c r="P293" i="36"/>
  <c r="S293" i="36" s="1"/>
  <c r="T293" i="36" s="1"/>
  <c r="U293" i="36"/>
  <c r="V301" i="44"/>
  <c r="R302" i="44"/>
  <c r="Y301" i="44"/>
  <c r="Z301" i="44" s="1"/>
  <c r="X302" i="44" s="1"/>
  <c r="R294" i="36" l="1"/>
  <c r="V293" i="36"/>
  <c r="AA302" i="44"/>
  <c r="P302" i="44"/>
  <c r="S302" i="44" s="1"/>
  <c r="T302" i="44" s="1"/>
  <c r="U302" i="44"/>
  <c r="Y293" i="36"/>
  <c r="Z293" i="36" s="1"/>
  <c r="X294" i="36" s="1"/>
  <c r="V302" i="44" l="1"/>
  <c r="R303" i="44"/>
  <c r="AA294" i="36"/>
  <c r="Y302" i="44"/>
  <c r="Z302" i="44" s="1"/>
  <c r="X303" i="44" s="1"/>
  <c r="U294" i="36"/>
  <c r="P294" i="36"/>
  <c r="S294" i="36" s="1"/>
  <c r="T294" i="36" s="1"/>
  <c r="R295" i="36" l="1"/>
  <c r="V294" i="36"/>
  <c r="Y294" i="36"/>
  <c r="Z294" i="36" s="1"/>
  <c r="X295" i="36" s="1"/>
  <c r="AA303" i="44"/>
  <c r="P303" i="44"/>
  <c r="S303" i="44" s="1"/>
  <c r="T303" i="44" s="1"/>
  <c r="U303" i="44"/>
  <c r="R304" i="44" l="1"/>
  <c r="V303" i="44"/>
  <c r="Y303" i="44"/>
  <c r="Z303" i="44" s="1"/>
  <c r="X304" i="44" s="1"/>
  <c r="AA295" i="36"/>
  <c r="P295" i="36"/>
  <c r="S295" i="36" s="1"/>
  <c r="T295" i="36" s="1"/>
  <c r="U295" i="36"/>
  <c r="R296" i="36" l="1"/>
  <c r="V295" i="36"/>
  <c r="Y295" i="36"/>
  <c r="Z295" i="36" s="1"/>
  <c r="X296" i="36" s="1"/>
  <c r="AA304" i="44"/>
  <c r="U304" i="44"/>
  <c r="P304" i="44"/>
  <c r="S304" i="44" s="1"/>
  <c r="T304" i="44" s="1"/>
  <c r="V304" i="44" l="1"/>
  <c r="R305" i="44"/>
  <c r="Y304" i="44"/>
  <c r="Z304" i="44" s="1"/>
  <c r="X305" i="44" s="1"/>
  <c r="AA296" i="36"/>
  <c r="P296" i="36"/>
  <c r="S296" i="36" s="1"/>
  <c r="T296" i="36" s="1"/>
  <c r="U296" i="36"/>
  <c r="R297" i="36" l="1"/>
  <c r="V296" i="36"/>
  <c r="Y296" i="36"/>
  <c r="Z296" i="36" s="1"/>
  <c r="X297" i="36" s="1"/>
  <c r="AA305" i="44"/>
  <c r="P305" i="44"/>
  <c r="S305" i="44" s="1"/>
  <c r="T305" i="44" s="1"/>
  <c r="U305" i="44"/>
  <c r="V305" i="44" l="1"/>
  <c r="R306" i="44"/>
  <c r="Y305" i="44"/>
  <c r="Z305" i="44" s="1"/>
  <c r="X306" i="44" s="1"/>
  <c r="AA297" i="36"/>
  <c r="P297" i="36"/>
  <c r="S297" i="36" s="1"/>
  <c r="T297" i="36" s="1"/>
  <c r="U297" i="36"/>
  <c r="R298" i="36" l="1"/>
  <c r="V297" i="36"/>
  <c r="Y297" i="36"/>
  <c r="Z297" i="36" s="1"/>
  <c r="X298" i="36" s="1"/>
  <c r="AA306" i="44"/>
  <c r="P306" i="44"/>
  <c r="S306" i="44" s="1"/>
  <c r="T306" i="44" s="1"/>
  <c r="U306" i="44"/>
  <c r="R307" i="44" l="1"/>
  <c r="V306" i="44"/>
  <c r="Y306" i="44"/>
  <c r="Z306" i="44" s="1"/>
  <c r="X307" i="44" s="1"/>
  <c r="AA298" i="36"/>
  <c r="U298" i="36"/>
  <c r="P298" i="36"/>
  <c r="S298" i="36" s="1"/>
  <c r="T298" i="36" s="1"/>
  <c r="R299" i="36" l="1"/>
  <c r="V298" i="36"/>
  <c r="Y298" i="36"/>
  <c r="Z298" i="36" s="1"/>
  <c r="X299" i="36" s="1"/>
  <c r="AA307" i="44"/>
  <c r="P307" i="44"/>
  <c r="S307" i="44" s="1"/>
  <c r="T307" i="44" s="1"/>
  <c r="U307" i="44"/>
  <c r="R308" i="44" l="1"/>
  <c r="V307" i="44"/>
  <c r="Y307" i="44"/>
  <c r="Z307" i="44" s="1"/>
  <c r="X308" i="44" s="1"/>
  <c r="AA299" i="36"/>
  <c r="U299" i="36"/>
  <c r="P299" i="36"/>
  <c r="S299" i="36" s="1"/>
  <c r="T299" i="36" s="1"/>
  <c r="V299" i="36" l="1"/>
  <c r="R300" i="36"/>
  <c r="Y299" i="36"/>
  <c r="Z299" i="36" s="1"/>
  <c r="X300" i="36" s="1"/>
  <c r="AA308" i="44"/>
  <c r="U308" i="44"/>
  <c r="P308" i="44"/>
  <c r="S308" i="44" s="1"/>
  <c r="T308" i="44" s="1"/>
  <c r="V308" i="44" l="1"/>
  <c r="R309" i="44"/>
  <c r="Y308" i="44"/>
  <c r="Z308" i="44" s="1"/>
  <c r="X309" i="44" s="1"/>
  <c r="AA300" i="36"/>
  <c r="P300" i="36"/>
  <c r="S300" i="36" s="1"/>
  <c r="T300" i="36" s="1"/>
  <c r="U300" i="36"/>
  <c r="V300" i="36" l="1"/>
  <c r="R301" i="36"/>
  <c r="Y300" i="36"/>
  <c r="Z300" i="36" s="1"/>
  <c r="X301" i="36" s="1"/>
  <c r="AA309" i="44"/>
  <c r="P309" i="44"/>
  <c r="U309" i="44"/>
  <c r="S309" i="44" l="1"/>
  <c r="T309" i="44" s="1"/>
  <c r="AA301" i="36"/>
  <c r="U301" i="36"/>
  <c r="P301" i="36"/>
  <c r="S301" i="36" l="1"/>
  <c r="T301" i="36" s="1"/>
  <c r="V309" i="44"/>
  <c r="R310" i="44"/>
  <c r="Y309" i="44"/>
  <c r="Z309" i="44" s="1"/>
  <c r="X310" i="44" s="1"/>
  <c r="P310" i="44" l="1"/>
  <c r="S310" i="44" s="1"/>
  <c r="T310" i="44" s="1"/>
  <c r="U310" i="44"/>
  <c r="AA310" i="44"/>
  <c r="V301" i="36"/>
  <c r="R302" i="36"/>
  <c r="Y301" i="36"/>
  <c r="Z301" i="36" s="1"/>
  <c r="X302" i="36" s="1"/>
  <c r="R311" i="44" l="1"/>
  <c r="V310" i="44"/>
  <c r="U302" i="36"/>
  <c r="P302" i="36"/>
  <c r="S302" i="36" s="1"/>
  <c r="T302" i="36" s="1"/>
  <c r="AA302" i="36"/>
  <c r="Y310" i="44"/>
  <c r="Z310" i="44" s="1"/>
  <c r="X311" i="44" s="1"/>
  <c r="Y302" i="36" l="1"/>
  <c r="Z302" i="36" s="1"/>
  <c r="X303" i="36" s="1"/>
  <c r="AA303" i="36" s="1"/>
  <c r="AA311" i="44"/>
  <c r="R303" i="36"/>
  <c r="V302" i="36"/>
  <c r="U311" i="44"/>
  <c r="P311" i="44"/>
  <c r="U303" i="36" l="1"/>
  <c r="P303" i="36"/>
  <c r="S311" i="44"/>
  <c r="T311" i="44" s="1"/>
  <c r="Y311" i="44" l="1"/>
  <c r="Z311" i="44" s="1"/>
  <c r="X312" i="44" s="1"/>
  <c r="V311" i="44"/>
  <c r="R312" i="44"/>
  <c r="S303" i="36"/>
  <c r="T303" i="36" s="1"/>
  <c r="Y303" i="36" l="1"/>
  <c r="Z303" i="36" s="1"/>
  <c r="X304" i="36" s="1"/>
  <c r="R304" i="36"/>
  <c r="V303" i="36"/>
  <c r="P312" i="44"/>
  <c r="S312" i="44" s="1"/>
  <c r="T312" i="44" s="1"/>
  <c r="U312" i="44"/>
  <c r="AA312" i="44"/>
  <c r="R313" i="44" l="1"/>
  <c r="V312" i="44"/>
  <c r="Y312" i="44"/>
  <c r="Z312" i="44" s="1"/>
  <c r="X313" i="44" s="1"/>
  <c r="U304" i="36"/>
  <c r="P304" i="36"/>
  <c r="S304" i="36" s="1"/>
  <c r="T304" i="36" s="1"/>
  <c r="AA304" i="36"/>
  <c r="V304" i="36" l="1"/>
  <c r="R305" i="36"/>
  <c r="Y304" i="36"/>
  <c r="Z304" i="36" s="1"/>
  <c r="X305" i="36" s="1"/>
  <c r="AA313" i="44"/>
  <c r="U313" i="44"/>
  <c r="P313" i="44"/>
  <c r="S313" i="44" s="1"/>
  <c r="T313" i="44" s="1"/>
  <c r="R314" i="44" l="1"/>
  <c r="V313" i="44"/>
  <c r="Y313" i="44"/>
  <c r="Z313" i="44" s="1"/>
  <c r="X314" i="44" s="1"/>
  <c r="AA305" i="36"/>
  <c r="P305" i="36"/>
  <c r="S305" i="36" s="1"/>
  <c r="T305" i="36" s="1"/>
  <c r="U305" i="36"/>
  <c r="R306" i="36" l="1"/>
  <c r="V305" i="36"/>
  <c r="Y305" i="36"/>
  <c r="Z305" i="36" s="1"/>
  <c r="X306" i="36" s="1"/>
  <c r="AA314" i="44"/>
  <c r="U314" i="44"/>
  <c r="P314" i="44"/>
  <c r="S314" i="44" l="1"/>
  <c r="T314" i="44" s="1"/>
  <c r="AA306" i="36"/>
  <c r="U306" i="36"/>
  <c r="P306" i="36"/>
  <c r="S306" i="36" s="1"/>
  <c r="T306" i="36" s="1"/>
  <c r="R307" i="36" l="1"/>
  <c r="V306" i="36"/>
  <c r="Y306" i="36"/>
  <c r="Z306" i="36" s="1"/>
  <c r="X307" i="36" s="1"/>
  <c r="V314" i="44"/>
  <c r="R315" i="44"/>
  <c r="Y314" i="44"/>
  <c r="Z314" i="44" s="1"/>
  <c r="X315" i="44" s="1"/>
  <c r="P315" i="44" l="1"/>
  <c r="S315" i="44" s="1"/>
  <c r="T315" i="44" s="1"/>
  <c r="U315" i="44"/>
  <c r="AA315" i="44"/>
  <c r="AA307" i="36"/>
  <c r="U307" i="36"/>
  <c r="P307" i="36"/>
  <c r="S307" i="36" s="1"/>
  <c r="T307" i="36" s="1"/>
  <c r="V307" i="36" l="1"/>
  <c r="R308" i="36"/>
  <c r="R316" i="44"/>
  <c r="V315" i="44"/>
  <c r="Y307" i="36"/>
  <c r="Z307" i="36" s="1"/>
  <c r="X308" i="36" s="1"/>
  <c r="Y315" i="44"/>
  <c r="Z315" i="44" s="1"/>
  <c r="X316" i="44" s="1"/>
  <c r="AA308" i="36" l="1"/>
  <c r="AA316" i="44"/>
  <c r="U316" i="44"/>
  <c r="P316" i="44"/>
  <c r="S316" i="44" s="1"/>
  <c r="T316" i="44" s="1"/>
  <c r="P308" i="36"/>
  <c r="S308" i="36" s="1"/>
  <c r="T308" i="36" s="1"/>
  <c r="U308" i="36"/>
  <c r="V308" i="36" l="1"/>
  <c r="R309" i="36"/>
  <c r="V316" i="44"/>
  <c r="R317" i="44"/>
  <c r="Y308" i="36"/>
  <c r="Z308" i="36" s="1"/>
  <c r="X309" i="36" s="1"/>
  <c r="Y316" i="44"/>
  <c r="Z316" i="44" s="1"/>
  <c r="X317" i="44" s="1"/>
  <c r="AA317" i="44" l="1"/>
  <c r="P317" i="44"/>
  <c r="S317" i="44" s="1"/>
  <c r="T317" i="44" s="1"/>
  <c r="U317" i="44"/>
  <c r="AA309" i="36"/>
  <c r="P309" i="36"/>
  <c r="S309" i="36" s="1"/>
  <c r="T309" i="36" s="1"/>
  <c r="U309" i="36"/>
  <c r="V309" i="36" l="1"/>
  <c r="R310" i="36"/>
  <c r="V317" i="44"/>
  <c r="R318" i="44"/>
  <c r="Y309" i="36"/>
  <c r="Z309" i="36" s="1"/>
  <c r="X310" i="36" s="1"/>
  <c r="Y317" i="44"/>
  <c r="Z317" i="44" s="1"/>
  <c r="X318" i="44" s="1"/>
  <c r="AA318" i="44" l="1"/>
  <c r="AA310" i="36"/>
  <c r="P318" i="44"/>
  <c r="S318" i="44" s="1"/>
  <c r="T318" i="44" s="1"/>
  <c r="U318" i="44"/>
  <c r="U310" i="36"/>
  <c r="P310" i="36"/>
  <c r="V318" i="44" l="1"/>
  <c r="R319" i="44"/>
  <c r="Y318" i="44"/>
  <c r="Z318" i="44" s="1"/>
  <c r="X319" i="44" s="1"/>
  <c r="S310" i="36"/>
  <c r="T310" i="36" s="1"/>
  <c r="AA319" i="44" l="1"/>
  <c r="R311" i="36"/>
  <c r="V310" i="36"/>
  <c r="Y310" i="36"/>
  <c r="Z310" i="36" s="1"/>
  <c r="X311" i="36" s="1"/>
  <c r="U319" i="44"/>
  <c r="P319" i="44"/>
  <c r="S319" i="44" l="1"/>
  <c r="T319" i="44" s="1"/>
  <c r="AA311" i="36"/>
  <c r="U311" i="36"/>
  <c r="P311" i="36"/>
  <c r="S311" i="36" s="1"/>
  <c r="T311" i="36" s="1"/>
  <c r="R312" i="36" l="1"/>
  <c r="V311" i="36"/>
  <c r="Y311" i="36"/>
  <c r="Z311" i="36" s="1"/>
  <c r="X312" i="36" s="1"/>
  <c r="V319" i="44"/>
  <c r="R320" i="44"/>
  <c r="Y319" i="44"/>
  <c r="Z319" i="44" s="1"/>
  <c r="X320" i="44" s="1"/>
  <c r="P320" i="44" l="1"/>
  <c r="U320" i="44"/>
  <c r="AA320" i="44"/>
  <c r="AA312" i="36"/>
  <c r="U312" i="36"/>
  <c r="P312" i="36"/>
  <c r="S312" i="36" s="1"/>
  <c r="T312" i="36" s="1"/>
  <c r="R313" i="36" l="1"/>
  <c r="V312" i="36"/>
  <c r="Y312" i="36"/>
  <c r="Z312" i="36" s="1"/>
  <c r="X313" i="36" s="1"/>
  <c r="S320" i="44"/>
  <c r="T320" i="44" s="1"/>
  <c r="AA313" i="36" l="1"/>
  <c r="V320" i="44"/>
  <c r="R321" i="44"/>
  <c r="Y320" i="44"/>
  <c r="Z320" i="44" s="1"/>
  <c r="X321" i="44" s="1"/>
  <c r="U313" i="36"/>
  <c r="P313" i="36"/>
  <c r="S313" i="36" s="1"/>
  <c r="T313" i="36" s="1"/>
  <c r="R314" i="36" l="1"/>
  <c r="V313" i="36"/>
  <c r="Y313" i="36"/>
  <c r="Z313" i="36" s="1"/>
  <c r="X314" i="36" s="1"/>
  <c r="U321" i="44"/>
  <c r="P321" i="44"/>
  <c r="AA321" i="44"/>
  <c r="S321" i="44" l="1"/>
  <c r="T321" i="44" s="1"/>
  <c r="AA314" i="36"/>
  <c r="P314" i="36"/>
  <c r="U314" i="36"/>
  <c r="S314" i="36" l="1"/>
  <c r="T314" i="36" s="1"/>
  <c r="R322" i="44"/>
  <c r="V321" i="44"/>
  <c r="Y321" i="44"/>
  <c r="Z321" i="44" s="1"/>
  <c r="X322" i="44" s="1"/>
  <c r="AA322" i="44" l="1"/>
  <c r="R315" i="36"/>
  <c r="V314" i="36"/>
  <c r="P322" i="44"/>
  <c r="S322" i="44" s="1"/>
  <c r="T322" i="44" s="1"/>
  <c r="U322" i="44"/>
  <c r="Y314" i="36"/>
  <c r="Z314" i="36" s="1"/>
  <c r="X315" i="36" s="1"/>
  <c r="R323" i="44" l="1"/>
  <c r="V322" i="44"/>
  <c r="AA315" i="36"/>
  <c r="Y322" i="44"/>
  <c r="Z322" i="44" s="1"/>
  <c r="X323" i="44" s="1"/>
  <c r="U315" i="36"/>
  <c r="P315" i="36"/>
  <c r="S315" i="36" s="1"/>
  <c r="T315" i="36" s="1"/>
  <c r="V315" i="36" l="1"/>
  <c r="R316" i="36"/>
  <c r="Y315" i="36"/>
  <c r="Z315" i="36" s="1"/>
  <c r="X316" i="36" s="1"/>
  <c r="AA323" i="44"/>
  <c r="P323" i="44"/>
  <c r="S323" i="44" s="1"/>
  <c r="T323" i="44" s="1"/>
  <c r="U323" i="44"/>
  <c r="R324" i="44" l="1"/>
  <c r="V323" i="44"/>
  <c r="Y323" i="44"/>
  <c r="Z323" i="44" s="1"/>
  <c r="X324" i="44" s="1"/>
  <c r="AA316" i="36"/>
  <c r="U316" i="36"/>
  <c r="P316" i="36"/>
  <c r="S316" i="36" l="1"/>
  <c r="T316" i="36" s="1"/>
  <c r="AA324" i="44"/>
  <c r="U324" i="44"/>
  <c r="P324" i="44"/>
  <c r="S324" i="44" s="1"/>
  <c r="T324" i="44" s="1"/>
  <c r="R325" i="44" l="1"/>
  <c r="V324" i="44"/>
  <c r="Y324" i="44"/>
  <c r="Z324" i="44" s="1"/>
  <c r="X325" i="44" s="1"/>
  <c r="R317" i="36"/>
  <c r="V316" i="36"/>
  <c r="Y316" i="36"/>
  <c r="Z316" i="36" s="1"/>
  <c r="X317" i="36" s="1"/>
  <c r="AA317" i="36" l="1"/>
  <c r="P317" i="36"/>
  <c r="S317" i="36" s="1"/>
  <c r="T317" i="36" s="1"/>
  <c r="U317" i="36"/>
  <c r="AA325" i="44"/>
  <c r="U325" i="44"/>
  <c r="P325" i="44"/>
  <c r="S325" i="44" l="1"/>
  <c r="T325" i="44" s="1"/>
  <c r="R318" i="36"/>
  <c r="V317" i="36"/>
  <c r="Y317" i="36"/>
  <c r="Z317" i="36" s="1"/>
  <c r="X318" i="36" s="1"/>
  <c r="AA318" i="36" l="1"/>
  <c r="P318" i="36"/>
  <c r="S318" i="36" s="1"/>
  <c r="T318" i="36" s="1"/>
  <c r="U318" i="36"/>
  <c r="R326" i="44"/>
  <c r="V325" i="44"/>
  <c r="Y325" i="44"/>
  <c r="Z325" i="44" s="1"/>
  <c r="X326" i="44" s="1"/>
  <c r="V318" i="36" l="1"/>
  <c r="R319" i="36"/>
  <c r="AA326" i="44"/>
  <c r="P326" i="44"/>
  <c r="S326" i="44" s="1"/>
  <c r="T326" i="44" s="1"/>
  <c r="U326" i="44"/>
  <c r="Y318" i="36"/>
  <c r="Z318" i="36" s="1"/>
  <c r="X319" i="36" s="1"/>
  <c r="R327" i="44" l="1"/>
  <c r="V326" i="44"/>
  <c r="AA319" i="36"/>
  <c r="Y326" i="44"/>
  <c r="Z326" i="44" s="1"/>
  <c r="X327" i="44" s="1"/>
  <c r="U319" i="36"/>
  <c r="P319" i="36"/>
  <c r="S319" i="36" s="1"/>
  <c r="T319" i="36" s="1"/>
  <c r="V319" i="36" l="1"/>
  <c r="R320" i="36"/>
  <c r="AA327" i="44"/>
  <c r="Y319" i="36"/>
  <c r="Z319" i="36" s="1"/>
  <c r="X320" i="36" s="1"/>
  <c r="P327" i="44"/>
  <c r="S327" i="44" s="1"/>
  <c r="T327" i="44" s="1"/>
  <c r="U327" i="44"/>
  <c r="AA320" i="36" l="1"/>
  <c r="V327" i="44"/>
  <c r="R328" i="44"/>
  <c r="Y327" i="44"/>
  <c r="Z327" i="44" s="1"/>
  <c r="X328" i="44" s="1"/>
  <c r="U320" i="36"/>
  <c r="P320" i="36"/>
  <c r="S320" i="36" s="1"/>
  <c r="T320" i="36" s="1"/>
  <c r="V320" i="36" l="1"/>
  <c r="R321" i="36"/>
  <c r="AA328" i="44"/>
  <c r="Y320" i="36"/>
  <c r="Z320" i="36" s="1"/>
  <c r="X321" i="36" s="1"/>
  <c r="P328" i="44"/>
  <c r="S328" i="44" s="1"/>
  <c r="T328" i="44" s="1"/>
  <c r="U328" i="44"/>
  <c r="R329" i="44" l="1"/>
  <c r="V328" i="44"/>
  <c r="AA321" i="36"/>
  <c r="Y328" i="44"/>
  <c r="Z328" i="44" s="1"/>
  <c r="X329" i="44" s="1"/>
  <c r="U321" i="36"/>
  <c r="P321" i="36"/>
  <c r="S321" i="36" l="1"/>
  <c r="T321" i="36" s="1"/>
  <c r="AA329" i="44"/>
  <c r="U329" i="44"/>
  <c r="P329" i="44"/>
  <c r="S329" i="44" s="1"/>
  <c r="T329" i="44" s="1"/>
  <c r="R330" i="44" l="1"/>
  <c r="V329" i="44"/>
  <c r="Y329" i="44"/>
  <c r="Z329" i="44" s="1"/>
  <c r="X330" i="44" s="1"/>
  <c r="V321" i="36"/>
  <c r="R322" i="36"/>
  <c r="Y321" i="36"/>
  <c r="Z321" i="36" s="1"/>
  <c r="X322" i="36" s="1"/>
  <c r="U322" i="36" l="1"/>
  <c r="P322" i="36"/>
  <c r="AA330" i="44"/>
  <c r="AA322" i="36"/>
  <c r="U330" i="44"/>
  <c r="P330" i="44"/>
  <c r="S330" i="44" s="1"/>
  <c r="T330" i="44" s="1"/>
  <c r="R331" i="44" l="1"/>
  <c r="V330" i="44"/>
  <c r="Y330" i="44"/>
  <c r="Z330" i="44" s="1"/>
  <c r="X331" i="44" s="1"/>
  <c r="S322" i="36"/>
  <c r="T322" i="36" s="1"/>
  <c r="Y322" i="36" l="1"/>
  <c r="Z322" i="36" s="1"/>
  <c r="X323" i="36" s="1"/>
  <c r="R323" i="36"/>
  <c r="V322" i="36"/>
  <c r="AA331" i="44"/>
  <c r="U331" i="44"/>
  <c r="P331" i="44"/>
  <c r="S331" i="44" s="1"/>
  <c r="T331" i="44" s="1"/>
  <c r="V331" i="44" l="1"/>
  <c r="R332" i="44"/>
  <c r="Y331" i="44"/>
  <c r="Z331" i="44" s="1"/>
  <c r="X332" i="44" s="1"/>
  <c r="U323" i="36"/>
  <c r="P323" i="36"/>
  <c r="S323" i="36" s="1"/>
  <c r="T323" i="36" s="1"/>
  <c r="AA323" i="36"/>
  <c r="R324" i="36" l="1"/>
  <c r="V323" i="36"/>
  <c r="Y323" i="36"/>
  <c r="Z323" i="36" s="1"/>
  <c r="X324" i="36" s="1"/>
  <c r="AA332" i="44"/>
  <c r="U332" i="44"/>
  <c r="P332" i="44"/>
  <c r="S332" i="44" l="1"/>
  <c r="T332" i="44" s="1"/>
  <c r="AA324" i="36"/>
  <c r="U324" i="36"/>
  <c r="P324" i="36"/>
  <c r="S324" i="36" s="1"/>
  <c r="T324" i="36" s="1"/>
  <c r="V324" i="36" l="1"/>
  <c r="R325" i="36"/>
  <c r="Y324" i="36"/>
  <c r="Z324" i="36" s="1"/>
  <c r="X325" i="36" s="1"/>
  <c r="V332" i="44"/>
  <c r="R333" i="44"/>
  <c r="Y332" i="44"/>
  <c r="Z332" i="44" s="1"/>
  <c r="X333" i="44" s="1"/>
  <c r="AA333" i="44" l="1"/>
  <c r="P333" i="44"/>
  <c r="S333" i="44" s="1"/>
  <c r="T333" i="44" s="1"/>
  <c r="U333" i="44"/>
  <c r="AA325" i="36"/>
  <c r="U325" i="36"/>
  <c r="P325" i="36"/>
  <c r="R334" i="44" l="1"/>
  <c r="V333" i="44"/>
  <c r="S325" i="36"/>
  <c r="T325" i="36" s="1"/>
  <c r="Y333" i="44"/>
  <c r="Z333" i="44" s="1"/>
  <c r="X334" i="44" s="1"/>
  <c r="R326" i="36" l="1"/>
  <c r="V325" i="36"/>
  <c r="AA334" i="44"/>
  <c r="P334" i="44"/>
  <c r="S334" i="44" s="1"/>
  <c r="T334" i="44" s="1"/>
  <c r="U334" i="44"/>
  <c r="Y325" i="36"/>
  <c r="Z325" i="36" s="1"/>
  <c r="X326" i="36" s="1"/>
  <c r="R335" i="44" l="1"/>
  <c r="V334" i="44"/>
  <c r="AA326" i="36"/>
  <c r="Y334" i="44"/>
  <c r="Z334" i="44" s="1"/>
  <c r="X335" i="44" s="1"/>
  <c r="U326" i="36"/>
  <c r="P326" i="36"/>
  <c r="S326" i="36" s="1"/>
  <c r="T326" i="36" s="1"/>
  <c r="V326" i="36" l="1"/>
  <c r="R327" i="36"/>
  <c r="Y326" i="36"/>
  <c r="Z326" i="36" s="1"/>
  <c r="X327" i="36" s="1"/>
  <c r="AA335" i="44"/>
  <c r="U335" i="44"/>
  <c r="P335" i="44"/>
  <c r="AA327" i="36" l="1"/>
  <c r="S335" i="44"/>
  <c r="T335" i="44" s="1"/>
  <c r="P327" i="36"/>
  <c r="S327" i="36" s="1"/>
  <c r="T327" i="36" s="1"/>
  <c r="U327" i="36"/>
  <c r="R328" i="36" l="1"/>
  <c r="V327" i="36"/>
  <c r="V335" i="44"/>
  <c r="R336" i="44"/>
  <c r="Y327" i="36"/>
  <c r="Z327" i="36" s="1"/>
  <c r="X328" i="36" s="1"/>
  <c r="Y335" i="44"/>
  <c r="Z335" i="44" s="1"/>
  <c r="X336" i="44" s="1"/>
  <c r="AA336" i="44" l="1"/>
  <c r="P336" i="44"/>
  <c r="S336" i="44" s="1"/>
  <c r="T336" i="44" s="1"/>
  <c r="U336" i="44"/>
  <c r="AA328" i="36"/>
  <c r="P328" i="36"/>
  <c r="S328" i="36" s="1"/>
  <c r="T328" i="36" s="1"/>
  <c r="U328" i="36"/>
  <c r="R329" i="36" l="1"/>
  <c r="V328" i="36"/>
  <c r="R337" i="44"/>
  <c r="V336" i="44"/>
  <c r="Y328" i="36"/>
  <c r="Z328" i="36" s="1"/>
  <c r="X329" i="36" s="1"/>
  <c r="Y336" i="44"/>
  <c r="Z336" i="44" s="1"/>
  <c r="X337" i="44" s="1"/>
  <c r="AA337" i="44" l="1"/>
  <c r="AA329" i="36"/>
  <c r="U337" i="44"/>
  <c r="P337" i="44"/>
  <c r="U329" i="36"/>
  <c r="P329" i="36"/>
  <c r="S329" i="36" l="1"/>
  <c r="T329" i="36" s="1"/>
  <c r="S337" i="44"/>
  <c r="T337" i="44" s="1"/>
  <c r="V329" i="36" l="1"/>
  <c r="R330" i="36"/>
  <c r="R338" i="44"/>
  <c r="V337" i="44"/>
  <c r="Y337" i="44"/>
  <c r="Z337" i="44" s="1"/>
  <c r="X338" i="44" s="1"/>
  <c r="Y329" i="36"/>
  <c r="Z329" i="36" s="1"/>
  <c r="X330" i="36" s="1"/>
  <c r="P330" i="36" l="1"/>
  <c r="S330" i="36" s="1"/>
  <c r="T330" i="36" s="1"/>
  <c r="U330" i="36"/>
  <c r="AA330" i="36"/>
  <c r="AA338" i="44"/>
  <c r="P338" i="44"/>
  <c r="S338" i="44" s="1"/>
  <c r="T338" i="44" s="1"/>
  <c r="U338" i="44"/>
  <c r="V338" i="44" l="1"/>
  <c r="R339" i="44"/>
  <c r="Y338" i="44"/>
  <c r="Z338" i="44" s="1"/>
  <c r="X339" i="44" s="1"/>
  <c r="V330" i="36"/>
  <c r="R331" i="36"/>
  <c r="Y330" i="36"/>
  <c r="Z330" i="36" s="1"/>
  <c r="X331" i="36" s="1"/>
  <c r="AA331" i="36" l="1"/>
  <c r="U331" i="36"/>
  <c r="P331" i="36"/>
  <c r="AA339" i="44"/>
  <c r="P339" i="44"/>
  <c r="S339" i="44" s="1"/>
  <c r="T339" i="44" s="1"/>
  <c r="U339" i="44"/>
  <c r="V339" i="44" l="1"/>
  <c r="R340" i="44"/>
  <c r="Y339" i="44"/>
  <c r="Z339" i="44" s="1"/>
  <c r="X340" i="44" s="1"/>
  <c r="S331" i="36"/>
  <c r="T331" i="36" s="1"/>
  <c r="AA340" i="44" l="1"/>
  <c r="R332" i="36"/>
  <c r="V331" i="36"/>
  <c r="Y331" i="36"/>
  <c r="Z331" i="36" s="1"/>
  <c r="X332" i="36" s="1"/>
  <c r="U340" i="44"/>
  <c r="P340" i="44"/>
  <c r="AA332" i="36" l="1"/>
  <c r="S340" i="44"/>
  <c r="T340" i="44" s="1"/>
  <c r="P332" i="36"/>
  <c r="S332" i="36" s="1"/>
  <c r="T332" i="36" s="1"/>
  <c r="U332" i="36"/>
  <c r="V332" i="36" l="1"/>
  <c r="R333" i="36"/>
  <c r="V340" i="44"/>
  <c r="R341" i="44"/>
  <c r="Y332" i="36"/>
  <c r="Z332" i="36" s="1"/>
  <c r="X333" i="36" s="1"/>
  <c r="Y340" i="44"/>
  <c r="Z340" i="44" s="1"/>
  <c r="X341" i="44" s="1"/>
  <c r="AA341" i="44" l="1"/>
  <c r="P341" i="44"/>
  <c r="S341" i="44" s="1"/>
  <c r="T341" i="44" s="1"/>
  <c r="U341" i="44"/>
  <c r="AA333" i="36"/>
  <c r="P333" i="36"/>
  <c r="S333" i="36" s="1"/>
  <c r="T333" i="36" s="1"/>
  <c r="U333" i="36"/>
  <c r="V333" i="36" l="1"/>
  <c r="R334" i="36"/>
  <c r="R342" i="44"/>
  <c r="V341" i="44"/>
  <c r="Y333" i="36"/>
  <c r="Z333" i="36" s="1"/>
  <c r="X334" i="36" s="1"/>
  <c r="Y341" i="44"/>
  <c r="Z341" i="44" s="1"/>
  <c r="X342" i="44" s="1"/>
  <c r="AA334" i="36" l="1"/>
  <c r="AA342" i="44"/>
  <c r="U342" i="44"/>
  <c r="P342" i="44"/>
  <c r="S342" i="44" s="1"/>
  <c r="T342" i="44" s="1"/>
  <c r="U334" i="36"/>
  <c r="P334" i="36"/>
  <c r="V342" i="44" l="1"/>
  <c r="R343" i="44"/>
  <c r="S334" i="36"/>
  <c r="T334" i="36" s="1"/>
  <c r="Y342" i="44"/>
  <c r="Z342" i="44" s="1"/>
  <c r="X343" i="44" s="1"/>
  <c r="V334" i="36" l="1"/>
  <c r="R335" i="36"/>
  <c r="AA343" i="44"/>
  <c r="Y334" i="36"/>
  <c r="Z334" i="36" s="1"/>
  <c r="X335" i="36" s="1"/>
  <c r="P343" i="44"/>
  <c r="S343" i="44" s="1"/>
  <c r="T343" i="44" s="1"/>
  <c r="U343" i="44"/>
  <c r="AA335" i="36" l="1"/>
  <c r="P335" i="36"/>
  <c r="S335" i="36" s="1"/>
  <c r="T335" i="36" s="1"/>
  <c r="U335" i="36"/>
  <c r="R344" i="44"/>
  <c r="V343" i="44"/>
  <c r="Y343" i="44"/>
  <c r="Z343" i="44" s="1"/>
  <c r="X344" i="44" s="1"/>
  <c r="V335" i="36" l="1"/>
  <c r="R336" i="36"/>
  <c r="AA344" i="44"/>
  <c r="U344" i="44"/>
  <c r="P344" i="44"/>
  <c r="Y335" i="36"/>
  <c r="Z335" i="36" s="1"/>
  <c r="X336" i="36" s="1"/>
  <c r="AA336" i="36" l="1"/>
  <c r="S344" i="44"/>
  <c r="T344" i="44" s="1"/>
  <c r="U336" i="36"/>
  <c r="P336" i="36"/>
  <c r="S336" i="36" s="1"/>
  <c r="T336" i="36" s="1"/>
  <c r="V336" i="36" l="1"/>
  <c r="R337" i="36"/>
  <c r="Y336" i="36"/>
  <c r="Z336" i="36" s="1"/>
  <c r="X337" i="36" s="1"/>
  <c r="V344" i="44"/>
  <c r="R345" i="44"/>
  <c r="Y344" i="44"/>
  <c r="Z344" i="44" s="1"/>
  <c r="X345" i="44" s="1"/>
  <c r="AA345" i="44" l="1"/>
  <c r="P345" i="44"/>
  <c r="S345" i="44" s="1"/>
  <c r="T345" i="44" s="1"/>
  <c r="U345" i="44"/>
  <c r="AA337" i="36"/>
  <c r="P337" i="36"/>
  <c r="S337" i="36" s="1"/>
  <c r="T337" i="36" s="1"/>
  <c r="U337" i="36"/>
  <c r="R338" i="36" l="1"/>
  <c r="V337" i="36"/>
  <c r="R346" i="44"/>
  <c r="V345" i="44"/>
  <c r="Y337" i="36"/>
  <c r="Z337" i="36" s="1"/>
  <c r="X338" i="36" s="1"/>
  <c r="Y345" i="44"/>
  <c r="Z345" i="44" s="1"/>
  <c r="X346" i="44" s="1"/>
  <c r="AA346" i="44" l="1"/>
  <c r="AA338" i="36"/>
  <c r="P346" i="44"/>
  <c r="S346" i="44" s="1"/>
  <c r="T346" i="44" s="1"/>
  <c r="U346" i="44"/>
  <c r="P338" i="36"/>
  <c r="S338" i="36" s="1"/>
  <c r="T338" i="36" s="1"/>
  <c r="U338" i="36"/>
  <c r="V346" i="44" l="1"/>
  <c r="R347" i="44"/>
  <c r="R339" i="36"/>
  <c r="V338" i="36"/>
  <c r="Y338" i="36"/>
  <c r="Z338" i="36" s="1"/>
  <c r="X339" i="36" s="1"/>
  <c r="Y346" i="44"/>
  <c r="Z346" i="44" s="1"/>
  <c r="X347" i="44" s="1"/>
  <c r="AA347" i="44" l="1"/>
  <c r="AA339" i="36"/>
  <c r="U339" i="36"/>
  <c r="P339" i="36"/>
  <c r="S339" i="36" s="1"/>
  <c r="T339" i="36" s="1"/>
  <c r="P347" i="44"/>
  <c r="S347" i="44" s="1"/>
  <c r="T347" i="44" s="1"/>
  <c r="U347" i="44"/>
  <c r="R340" i="36" l="1"/>
  <c r="V339" i="36"/>
  <c r="Y347" i="44"/>
  <c r="Z347" i="44" s="1"/>
  <c r="X348" i="44" s="1"/>
  <c r="V347" i="44"/>
  <c r="R348" i="44"/>
  <c r="Y339" i="36"/>
  <c r="Z339" i="36" s="1"/>
  <c r="X340" i="36" s="1"/>
  <c r="AA340" i="36" l="1"/>
  <c r="U348" i="44"/>
  <c r="P348" i="44"/>
  <c r="S348" i="44" s="1"/>
  <c r="T348" i="44" s="1"/>
  <c r="AA348" i="44"/>
  <c r="P340" i="36"/>
  <c r="S340" i="36" s="1"/>
  <c r="T340" i="36" s="1"/>
  <c r="U340" i="36"/>
  <c r="R341" i="36" l="1"/>
  <c r="V340" i="36"/>
  <c r="V348" i="44"/>
  <c r="R349" i="44"/>
  <c r="Y348" i="44"/>
  <c r="Z348" i="44" s="1"/>
  <c r="X349" i="44" s="1"/>
  <c r="Y340" i="36"/>
  <c r="Z340" i="36" s="1"/>
  <c r="X341" i="36" s="1"/>
  <c r="AA341" i="36" l="1"/>
  <c r="P349" i="44"/>
  <c r="U349" i="44"/>
  <c r="AA349" i="44"/>
  <c r="U341" i="36"/>
  <c r="P341" i="36"/>
  <c r="S341" i="36" s="1"/>
  <c r="T341" i="36" s="1"/>
  <c r="R342" i="36" l="1"/>
  <c r="V341" i="36"/>
  <c r="Y341" i="36"/>
  <c r="Z341" i="36" s="1"/>
  <c r="X342" i="36" s="1"/>
  <c r="S349" i="44"/>
  <c r="T349" i="44" s="1"/>
  <c r="AA342" i="36" l="1"/>
  <c r="R350" i="44"/>
  <c r="V349" i="44"/>
  <c r="Y349" i="44"/>
  <c r="Z349" i="44" s="1"/>
  <c r="X350" i="44" s="1"/>
  <c r="U342" i="36"/>
  <c r="P342" i="36"/>
  <c r="S342" i="36" s="1"/>
  <c r="T342" i="36" s="1"/>
  <c r="R343" i="36" l="1"/>
  <c r="V342" i="36"/>
  <c r="Y342" i="36"/>
  <c r="Z342" i="36" s="1"/>
  <c r="X343" i="36" s="1"/>
  <c r="AA350" i="44"/>
  <c r="U350" i="44"/>
  <c r="P350" i="44"/>
  <c r="S350" i="44" l="1"/>
  <c r="T350" i="44" s="1"/>
  <c r="AA343" i="36"/>
  <c r="U343" i="36"/>
  <c r="P343" i="36"/>
  <c r="S343" i="36" s="1"/>
  <c r="T343" i="36" s="1"/>
  <c r="R344" i="36" l="1"/>
  <c r="V343" i="36"/>
  <c r="Y343" i="36"/>
  <c r="Z343" i="36" s="1"/>
  <c r="X344" i="36" s="1"/>
  <c r="R351" i="44"/>
  <c r="V350" i="44"/>
  <c r="Y350" i="44"/>
  <c r="Z350" i="44" s="1"/>
  <c r="X351" i="44" s="1"/>
  <c r="P351" i="44" l="1"/>
  <c r="S351" i="44" s="1"/>
  <c r="T351" i="44" s="1"/>
  <c r="U351" i="44"/>
  <c r="AA351" i="44"/>
  <c r="AA344" i="36"/>
  <c r="U344" i="36"/>
  <c r="P344" i="36"/>
  <c r="S344" i="36" s="1"/>
  <c r="T344" i="36" s="1"/>
  <c r="V344" i="36" l="1"/>
  <c r="R345" i="36"/>
  <c r="R352" i="44"/>
  <c r="V351" i="44"/>
  <c r="Y344" i="36"/>
  <c r="Z344" i="36" s="1"/>
  <c r="X345" i="36" s="1"/>
  <c r="Y351" i="44"/>
  <c r="Z351" i="44" s="1"/>
  <c r="X352" i="44" s="1"/>
  <c r="AA352" i="44" l="1"/>
  <c r="AA345" i="36"/>
  <c r="U352" i="44"/>
  <c r="P352" i="44"/>
  <c r="S352" i="44" s="1"/>
  <c r="T352" i="44" s="1"/>
  <c r="P345" i="36"/>
  <c r="S345" i="36" s="1"/>
  <c r="T345" i="36" s="1"/>
  <c r="U345" i="36"/>
  <c r="R346" i="36" l="1"/>
  <c r="V345" i="36"/>
  <c r="R353" i="44"/>
  <c r="V352" i="44"/>
  <c r="Y345" i="36"/>
  <c r="Z345" i="36" s="1"/>
  <c r="X346" i="36" s="1"/>
  <c r="Y352" i="44"/>
  <c r="Z352" i="44" s="1"/>
  <c r="X353" i="44" s="1"/>
  <c r="AA353" i="44" l="1"/>
  <c r="AA346" i="36"/>
  <c r="U353" i="44"/>
  <c r="P353" i="44"/>
  <c r="S353" i="44" s="1"/>
  <c r="T353" i="44" s="1"/>
  <c r="U346" i="36"/>
  <c r="P346" i="36"/>
  <c r="S346" i="36" s="1"/>
  <c r="T346" i="36" s="1"/>
  <c r="V346" i="36" l="1"/>
  <c r="R347" i="36"/>
  <c r="R354" i="44"/>
  <c r="V353" i="44"/>
  <c r="Y346" i="36"/>
  <c r="Z346" i="36" s="1"/>
  <c r="X347" i="36" s="1"/>
  <c r="Y353" i="44"/>
  <c r="Z353" i="44" s="1"/>
  <c r="X354" i="44" s="1"/>
  <c r="AA354" i="44" l="1"/>
  <c r="AA347" i="36"/>
  <c r="U354" i="44"/>
  <c r="P354" i="44"/>
  <c r="S354" i="44" s="1"/>
  <c r="T354" i="44" s="1"/>
  <c r="U347" i="36"/>
  <c r="P347" i="36"/>
  <c r="S347" i="36" s="1"/>
  <c r="T347" i="36" s="1"/>
  <c r="V347" i="36" l="1"/>
  <c r="R348" i="36"/>
  <c r="V354" i="44"/>
  <c r="R355" i="44"/>
  <c r="Y354" i="44"/>
  <c r="Z354" i="44" s="1"/>
  <c r="X355" i="44" s="1"/>
  <c r="Y347" i="36"/>
  <c r="Z347" i="36" s="1"/>
  <c r="X348" i="36" s="1"/>
  <c r="AA348" i="36" l="1"/>
  <c r="U355" i="44"/>
  <c r="P355" i="44"/>
  <c r="AA355" i="44"/>
  <c r="U348" i="36"/>
  <c r="P348" i="36"/>
  <c r="S348" i="36" l="1"/>
  <c r="T348" i="36" s="1"/>
  <c r="S355" i="44"/>
  <c r="T355" i="44" s="1"/>
  <c r="V355" i="44" l="1"/>
  <c r="R356" i="44"/>
  <c r="V348" i="36"/>
  <c r="R349" i="36"/>
  <c r="Y355" i="44"/>
  <c r="Z355" i="44" s="1"/>
  <c r="X356" i="44" s="1"/>
  <c r="Y348" i="36"/>
  <c r="Z348" i="36" s="1"/>
  <c r="X349" i="36" s="1"/>
  <c r="AA349" i="36" l="1"/>
  <c r="U356" i="44"/>
  <c r="P356" i="44"/>
  <c r="S356" i="44" s="1"/>
  <c r="T356" i="44" s="1"/>
  <c r="AA356" i="44"/>
  <c r="U349" i="36"/>
  <c r="P349" i="36"/>
  <c r="S349" i="36" s="1"/>
  <c r="T349" i="36" s="1"/>
  <c r="Y349" i="36" l="1"/>
  <c r="Z349" i="36" s="1"/>
  <c r="X350" i="36" s="1"/>
  <c r="AA350" i="36" s="1"/>
  <c r="R350" i="36"/>
  <c r="V349" i="36"/>
  <c r="R357" i="44"/>
  <c r="V356" i="44"/>
  <c r="Y356" i="44"/>
  <c r="Z356" i="44" s="1"/>
  <c r="X357" i="44" s="1"/>
  <c r="AA357" i="44" l="1"/>
  <c r="P357" i="44"/>
  <c r="S357" i="44" s="1"/>
  <c r="T357" i="44" s="1"/>
  <c r="U357" i="44"/>
  <c r="P350" i="36"/>
  <c r="S350" i="36" s="1"/>
  <c r="T350" i="36" s="1"/>
  <c r="U350" i="36"/>
  <c r="V350" i="36" l="1"/>
  <c r="R351" i="36"/>
  <c r="R358" i="44"/>
  <c r="V357" i="44"/>
  <c r="Y350" i="36"/>
  <c r="Z350" i="36" s="1"/>
  <c r="X351" i="36" s="1"/>
  <c r="Y357" i="44"/>
  <c r="Z357" i="44" s="1"/>
  <c r="X358" i="44" s="1"/>
  <c r="AA358" i="44" l="1"/>
  <c r="AA351" i="36"/>
  <c r="P358" i="44"/>
  <c r="S358" i="44" s="1"/>
  <c r="T358" i="44" s="1"/>
  <c r="U358" i="44"/>
  <c r="P351" i="36"/>
  <c r="S351" i="36" s="1"/>
  <c r="T351" i="36" s="1"/>
  <c r="U351" i="36"/>
  <c r="R352" i="36" l="1"/>
  <c r="V351" i="36"/>
  <c r="V358" i="44"/>
  <c r="R359" i="44"/>
  <c r="Y351" i="36"/>
  <c r="Z351" i="36" s="1"/>
  <c r="X352" i="36" s="1"/>
  <c r="Y358" i="44"/>
  <c r="Z358" i="44" s="1"/>
  <c r="X359" i="44" s="1"/>
  <c r="AA359" i="44" l="1"/>
  <c r="P359" i="44"/>
  <c r="S359" i="44" s="1"/>
  <c r="T359" i="44" s="1"/>
  <c r="U359" i="44"/>
  <c r="AA352" i="36"/>
  <c r="P352" i="36"/>
  <c r="S352" i="36" s="1"/>
  <c r="T352" i="36" s="1"/>
  <c r="U352" i="36"/>
  <c r="R360" i="44" l="1"/>
  <c r="V359" i="44"/>
  <c r="V352" i="36"/>
  <c r="R353" i="36"/>
  <c r="Y352" i="36"/>
  <c r="Z352" i="36" s="1"/>
  <c r="X353" i="36" s="1"/>
  <c r="Y359" i="44"/>
  <c r="Z359" i="44" s="1"/>
  <c r="X360" i="44" s="1"/>
  <c r="AA360" i="44" l="1"/>
  <c r="AA353" i="36"/>
  <c r="P353" i="36"/>
  <c r="S353" i="36" s="1"/>
  <c r="T353" i="36" s="1"/>
  <c r="U353" i="36"/>
  <c r="U360" i="44"/>
  <c r="P360" i="44"/>
  <c r="S360" i="44" s="1"/>
  <c r="T360" i="44" s="1"/>
  <c r="V360" i="44" l="1"/>
  <c r="R361" i="44"/>
  <c r="V353" i="36"/>
  <c r="R354" i="36"/>
  <c r="Y360" i="44"/>
  <c r="Z360" i="44" s="1"/>
  <c r="X361" i="44" s="1"/>
  <c r="Y353" i="36"/>
  <c r="Z353" i="36" s="1"/>
  <c r="X354" i="36" s="1"/>
  <c r="P354" i="36" l="1"/>
  <c r="S354" i="36" s="1"/>
  <c r="T354" i="36" s="1"/>
  <c r="U354" i="36"/>
  <c r="AA354" i="36"/>
  <c r="AA361" i="44"/>
  <c r="P361" i="44"/>
  <c r="S361" i="44" s="1"/>
  <c r="T361" i="44" s="1"/>
  <c r="U361" i="44"/>
  <c r="V361" i="44" l="1"/>
  <c r="R362" i="44"/>
  <c r="Y361" i="44"/>
  <c r="Z361" i="44" s="1"/>
  <c r="X362" i="44" s="1"/>
  <c r="V354" i="36"/>
  <c r="R355" i="36"/>
  <c r="Y354" i="36"/>
  <c r="Z354" i="36" s="1"/>
  <c r="X355" i="36" s="1"/>
  <c r="AA355" i="36" l="1"/>
  <c r="P362" i="44"/>
  <c r="S362" i="44" s="1"/>
  <c r="T362" i="44" s="1"/>
  <c r="U362" i="44"/>
  <c r="U355" i="36"/>
  <c r="P355" i="36"/>
  <c r="S355" i="36" s="1"/>
  <c r="T355" i="36" s="1"/>
  <c r="AA362" i="44"/>
  <c r="R356" i="36" l="1"/>
  <c r="V355" i="36"/>
  <c r="V362" i="44"/>
  <c r="R363" i="44"/>
  <c r="Y355" i="36"/>
  <c r="Z355" i="36" s="1"/>
  <c r="X356" i="36" s="1"/>
  <c r="Y362" i="44"/>
  <c r="Z362" i="44" s="1"/>
  <c r="X363" i="44" s="1"/>
  <c r="AA363" i="44" l="1"/>
  <c r="P363" i="44"/>
  <c r="S363" i="44" s="1"/>
  <c r="T363" i="44" s="1"/>
  <c r="U363" i="44"/>
  <c r="AA356" i="36"/>
  <c r="U356" i="36"/>
  <c r="P356" i="36"/>
  <c r="S356" i="36" s="1"/>
  <c r="T356" i="36" s="1"/>
  <c r="V356" i="36" l="1"/>
  <c r="R357" i="36"/>
  <c r="R364" i="44"/>
  <c r="V363" i="44"/>
  <c r="Y356" i="36"/>
  <c r="Z356" i="36" s="1"/>
  <c r="X357" i="36" s="1"/>
  <c r="Y363" i="44"/>
  <c r="Z363" i="44" s="1"/>
  <c r="X364" i="44" s="1"/>
  <c r="AA364" i="44" l="1"/>
  <c r="AA357" i="36"/>
  <c r="P364" i="44"/>
  <c r="S364" i="44" s="1"/>
  <c r="T364" i="44" s="1"/>
  <c r="U364" i="44"/>
  <c r="P357" i="36"/>
  <c r="S357" i="36" s="1"/>
  <c r="T357" i="36" s="1"/>
  <c r="U357" i="36"/>
  <c r="R358" i="36" l="1"/>
  <c r="V357" i="36"/>
  <c r="V364" i="44"/>
  <c r="R365" i="44"/>
  <c r="Y357" i="36"/>
  <c r="Z357" i="36" s="1"/>
  <c r="X358" i="36" s="1"/>
  <c r="Y364" i="44"/>
  <c r="Z364" i="44" s="1"/>
  <c r="X365" i="44" s="1"/>
  <c r="AA365" i="44" l="1"/>
  <c r="AA358" i="36"/>
  <c r="P365" i="44"/>
  <c r="S365" i="44" s="1"/>
  <c r="T365" i="44" s="1"/>
  <c r="U365" i="44"/>
  <c r="U358" i="36"/>
  <c r="P358" i="36"/>
  <c r="V365" i="44" l="1"/>
  <c r="R366" i="44"/>
  <c r="S358" i="36"/>
  <c r="T358" i="36" s="1"/>
  <c r="Y365" i="44"/>
  <c r="Z365" i="44" s="1"/>
  <c r="X366" i="44" s="1"/>
  <c r="AA366" i="44" l="1"/>
  <c r="Y358" i="36"/>
  <c r="Z358" i="36" s="1"/>
  <c r="X359" i="36" s="1"/>
  <c r="R359" i="36"/>
  <c r="V358" i="36"/>
  <c r="P366" i="44"/>
  <c r="S366" i="44" s="1"/>
  <c r="T366" i="44" s="1"/>
  <c r="U366" i="44"/>
  <c r="V366" i="44" l="1"/>
  <c r="R367" i="44"/>
  <c r="Y366" i="44"/>
  <c r="Z366" i="44" s="1"/>
  <c r="X367" i="44" s="1"/>
  <c r="U359" i="36"/>
  <c r="P359" i="36"/>
  <c r="S359" i="36" s="1"/>
  <c r="T359" i="36" s="1"/>
  <c r="AA359" i="36"/>
  <c r="R360" i="36" l="1"/>
  <c r="V359" i="36"/>
  <c r="AA367" i="44"/>
  <c r="Y359" i="36"/>
  <c r="Z359" i="36" s="1"/>
  <c r="X360" i="36" s="1"/>
  <c r="U367" i="44"/>
  <c r="P367" i="44"/>
  <c r="S367" i="44" s="1"/>
  <c r="T367" i="44" s="1"/>
  <c r="R368" i="44" l="1"/>
  <c r="V367" i="44"/>
  <c r="Y367" i="44"/>
  <c r="Z367" i="44" s="1"/>
  <c r="X368" i="44" s="1"/>
  <c r="AA360" i="36"/>
  <c r="U360" i="36"/>
  <c r="P360" i="36"/>
  <c r="S360" i="36" s="1"/>
  <c r="T360" i="36" s="1"/>
  <c r="R361" i="36" l="1"/>
  <c r="V360" i="36"/>
  <c r="Y360" i="36"/>
  <c r="Z360" i="36" s="1"/>
  <c r="X361" i="36" s="1"/>
  <c r="AA368" i="44"/>
  <c r="P368" i="44"/>
  <c r="S368" i="44" s="1"/>
  <c r="T368" i="44" s="1"/>
  <c r="U368" i="44"/>
  <c r="R369" i="44" l="1"/>
  <c r="V368" i="44"/>
  <c r="Y368" i="44"/>
  <c r="Z368" i="44" s="1"/>
  <c r="X369" i="44" s="1"/>
  <c r="AA361" i="36"/>
  <c r="U361" i="36"/>
  <c r="P361" i="36"/>
  <c r="S361" i="36" l="1"/>
  <c r="T361" i="36" s="1"/>
  <c r="AA369" i="44"/>
  <c r="U369" i="44"/>
  <c r="P369" i="44"/>
  <c r="S369" i="44" s="1"/>
  <c r="T369" i="44" s="1"/>
  <c r="V369" i="44" l="1"/>
  <c r="R370" i="44"/>
  <c r="Y369" i="44"/>
  <c r="Z369" i="44" s="1"/>
  <c r="X370" i="44" s="1"/>
  <c r="V361" i="36"/>
  <c r="R362" i="36"/>
  <c r="Y361" i="36"/>
  <c r="Z361" i="36" s="1"/>
  <c r="X362" i="36" s="1"/>
  <c r="AA362" i="36" l="1"/>
  <c r="P362" i="36"/>
  <c r="S362" i="36" s="1"/>
  <c r="T362" i="36" s="1"/>
  <c r="U362" i="36"/>
  <c r="AA370" i="44"/>
  <c r="U370" i="44"/>
  <c r="P370" i="44"/>
  <c r="S370" i="44" s="1"/>
  <c r="T370" i="44" s="1"/>
  <c r="R371" i="44" l="1"/>
  <c r="V370" i="44"/>
  <c r="V362" i="36"/>
  <c r="R363" i="36"/>
  <c r="Y370" i="44"/>
  <c r="Z370" i="44" s="1"/>
  <c r="X371" i="44" s="1"/>
  <c r="Y362" i="36"/>
  <c r="Z362" i="36" s="1"/>
  <c r="X363" i="36" s="1"/>
  <c r="AA363" i="36" l="1"/>
  <c r="U363" i="36"/>
  <c r="P363" i="36"/>
  <c r="S363" i="36" s="1"/>
  <c r="T363" i="36" s="1"/>
  <c r="AA371" i="44"/>
  <c r="P371" i="44"/>
  <c r="U371" i="44"/>
  <c r="R364" i="36" l="1"/>
  <c r="V363" i="36"/>
  <c r="Y363" i="36"/>
  <c r="Z363" i="36" s="1"/>
  <c r="X364" i="36" s="1"/>
  <c r="S371" i="44"/>
  <c r="T371" i="44" s="1"/>
  <c r="R372" i="44" l="1"/>
  <c r="V371" i="44"/>
  <c r="AA364" i="36"/>
  <c r="Y371" i="44"/>
  <c r="Z371" i="44" s="1"/>
  <c r="X372" i="44" s="1"/>
  <c r="P364" i="36"/>
  <c r="S364" i="36" s="1"/>
  <c r="T364" i="36" s="1"/>
  <c r="U364" i="36"/>
  <c r="V364" i="36" l="1"/>
  <c r="R365" i="36"/>
  <c r="Y364" i="36"/>
  <c r="Z364" i="36" s="1"/>
  <c r="X365" i="36" s="1"/>
  <c r="AA372" i="44"/>
  <c r="U372" i="44"/>
  <c r="P372" i="44"/>
  <c r="S372" i="44" s="1"/>
  <c r="T372" i="44" s="1"/>
  <c r="R373" i="44" l="1"/>
  <c r="V372" i="44"/>
  <c r="Y372" i="44"/>
  <c r="Z372" i="44" s="1"/>
  <c r="X373" i="44" s="1"/>
  <c r="AA365" i="36"/>
  <c r="P365" i="36"/>
  <c r="U365" i="36"/>
  <c r="S365" i="36" l="1"/>
  <c r="T365" i="36" s="1"/>
  <c r="AA373" i="44"/>
  <c r="P373" i="44"/>
  <c r="S373" i="44" s="1"/>
  <c r="T373" i="44" s="1"/>
  <c r="U373" i="44"/>
  <c r="R374" i="44" l="1"/>
  <c r="V373" i="44"/>
  <c r="Y373" i="44"/>
  <c r="Z373" i="44" s="1"/>
  <c r="X374" i="44" s="1"/>
  <c r="R366" i="36"/>
  <c r="V365" i="36"/>
  <c r="Y365" i="36"/>
  <c r="Z365" i="36" s="1"/>
  <c r="X366" i="36" s="1"/>
  <c r="AA374" i="44" l="1"/>
  <c r="AA366" i="36"/>
  <c r="U366" i="36"/>
  <c r="P366" i="36"/>
  <c r="S366" i="36" s="1"/>
  <c r="T366" i="36" s="1"/>
  <c r="U374" i="44"/>
  <c r="P374" i="44"/>
  <c r="R367" i="36" l="1"/>
  <c r="V366" i="36"/>
  <c r="Y366" i="36"/>
  <c r="Z366" i="36" s="1"/>
  <c r="X367" i="36" s="1"/>
  <c r="S374" i="44"/>
  <c r="T374" i="44" s="1"/>
  <c r="Y374" i="44" l="1"/>
  <c r="Z374" i="44" s="1"/>
  <c r="X375" i="44" s="1"/>
  <c r="R375" i="44"/>
  <c r="V374" i="44"/>
  <c r="AA367" i="36"/>
  <c r="P367" i="36"/>
  <c r="S367" i="36" s="1"/>
  <c r="T367" i="36" s="1"/>
  <c r="U367" i="36"/>
  <c r="V367" i="36" l="1"/>
  <c r="R368" i="36"/>
  <c r="Y367" i="36"/>
  <c r="Z367" i="36" s="1"/>
  <c r="X368" i="36" s="1"/>
  <c r="P375" i="44"/>
  <c r="S375" i="44" s="1"/>
  <c r="T375" i="44" s="1"/>
  <c r="U375" i="44"/>
  <c r="AA375" i="44"/>
  <c r="R376" i="44" l="1"/>
  <c r="V375" i="44"/>
  <c r="Y375" i="44"/>
  <c r="Z375" i="44" s="1"/>
  <c r="X376" i="44" s="1"/>
  <c r="AA368" i="36"/>
  <c r="P368" i="36"/>
  <c r="S368" i="36" s="1"/>
  <c r="T368" i="36" s="1"/>
  <c r="U368" i="36"/>
  <c r="R369" i="36" l="1"/>
  <c r="V368" i="36"/>
  <c r="Y368" i="36"/>
  <c r="Z368" i="36" s="1"/>
  <c r="X369" i="36" s="1"/>
  <c r="AA376" i="44"/>
  <c r="P376" i="44"/>
  <c r="U376" i="44"/>
  <c r="S376" i="44" l="1"/>
  <c r="T376" i="44" s="1"/>
  <c r="AA369" i="36"/>
  <c r="U369" i="36"/>
  <c r="P369" i="36"/>
  <c r="S369" i="36" s="1"/>
  <c r="T369" i="36" s="1"/>
  <c r="R370" i="36" l="1"/>
  <c r="V369" i="36"/>
  <c r="Y369" i="36"/>
  <c r="Z369" i="36" s="1"/>
  <c r="X370" i="36" s="1"/>
  <c r="R377" i="44"/>
  <c r="V376" i="44"/>
  <c r="Y376" i="44"/>
  <c r="Z376" i="44" s="1"/>
  <c r="X377" i="44" s="1"/>
  <c r="AA377" i="44" l="1"/>
  <c r="U377" i="44"/>
  <c r="P377" i="44"/>
  <c r="S377" i="44" s="1"/>
  <c r="T377" i="44" s="1"/>
  <c r="AA370" i="36"/>
  <c r="P370" i="36"/>
  <c r="U370" i="36"/>
  <c r="V377" i="44" l="1"/>
  <c r="R378" i="44"/>
  <c r="S370" i="36"/>
  <c r="T370" i="36" s="1"/>
  <c r="Y377" i="44"/>
  <c r="Z377" i="44" s="1"/>
  <c r="X378" i="44" s="1"/>
  <c r="V370" i="36" l="1"/>
  <c r="R371" i="36"/>
  <c r="AA378" i="44"/>
  <c r="Y370" i="36"/>
  <c r="Z370" i="36" s="1"/>
  <c r="X371" i="36" s="1"/>
  <c r="P378" i="44"/>
  <c r="S378" i="44" s="1"/>
  <c r="T378" i="44" s="1"/>
  <c r="U378" i="44"/>
  <c r="R379" i="44" l="1"/>
  <c r="V378" i="44"/>
  <c r="Y378" i="44"/>
  <c r="Z378" i="44" s="1"/>
  <c r="X379" i="44" s="1"/>
  <c r="AA371" i="36"/>
  <c r="P371" i="36"/>
  <c r="S371" i="36" s="1"/>
  <c r="T371" i="36" s="1"/>
  <c r="U371" i="36"/>
  <c r="V371" i="36" l="1"/>
  <c r="R372" i="36"/>
  <c r="Y371" i="36"/>
  <c r="Z371" i="36" s="1"/>
  <c r="X372" i="36" s="1"/>
  <c r="AA379" i="44"/>
  <c r="P379" i="44"/>
  <c r="U379" i="44"/>
  <c r="S379" i="44" l="1"/>
  <c r="T379" i="44" s="1"/>
  <c r="AA372" i="36"/>
  <c r="U372" i="36"/>
  <c r="P372" i="36"/>
  <c r="S372" i="36" l="1"/>
  <c r="T372" i="36" s="1"/>
  <c r="R380" i="44"/>
  <c r="V379" i="44"/>
  <c r="Y379" i="44"/>
  <c r="Z379" i="44" s="1"/>
  <c r="X380" i="44" s="1"/>
  <c r="AA380" i="44" l="1"/>
  <c r="U380" i="44"/>
  <c r="P380" i="44"/>
  <c r="R373" i="36"/>
  <c r="V372" i="36"/>
  <c r="Y372" i="36"/>
  <c r="Z372" i="36" s="1"/>
  <c r="X373" i="36" s="1"/>
  <c r="AA373" i="36" l="1"/>
  <c r="U373" i="36"/>
  <c r="P373" i="36"/>
  <c r="S373" i="36" s="1"/>
  <c r="T373" i="36" s="1"/>
  <c r="S380" i="44"/>
  <c r="T380" i="44" s="1"/>
  <c r="R374" i="36" l="1"/>
  <c r="V373" i="36"/>
  <c r="R381" i="44"/>
  <c r="V380" i="44"/>
  <c r="Y373" i="36"/>
  <c r="Z373" i="36" s="1"/>
  <c r="X374" i="36" s="1"/>
  <c r="Y380" i="44"/>
  <c r="Z380" i="44" s="1"/>
  <c r="X381" i="44" s="1"/>
  <c r="AA374" i="36" l="1"/>
  <c r="U381" i="44"/>
  <c r="P381" i="44"/>
  <c r="AA381" i="44"/>
  <c r="P374" i="36"/>
  <c r="S374" i="36" s="1"/>
  <c r="T374" i="36" s="1"/>
  <c r="U374" i="36"/>
  <c r="R375" i="36" l="1"/>
  <c r="V374" i="36"/>
  <c r="S381" i="44"/>
  <c r="T381" i="44" s="1"/>
  <c r="Y374" i="36"/>
  <c r="Z374" i="36" s="1"/>
  <c r="X375" i="36" s="1"/>
  <c r="AA375" i="36" l="1"/>
  <c r="R382" i="44"/>
  <c r="V381" i="44"/>
  <c r="U375" i="36"/>
  <c r="P375" i="36"/>
  <c r="S375" i="36" s="1"/>
  <c r="T375" i="36" s="1"/>
  <c r="Y381" i="44"/>
  <c r="Z381" i="44" s="1"/>
  <c r="X382" i="44" s="1"/>
  <c r="R376" i="36" l="1"/>
  <c r="V375" i="36"/>
  <c r="Y375" i="36"/>
  <c r="Z375" i="36" s="1"/>
  <c r="X376" i="36" s="1"/>
  <c r="AA382" i="44"/>
  <c r="P382" i="44"/>
  <c r="U382" i="44"/>
  <c r="S382" i="44" l="1"/>
  <c r="T382" i="44" s="1"/>
  <c r="AA376" i="36"/>
  <c r="U376" i="36"/>
  <c r="P376" i="36"/>
  <c r="S376" i="36" s="1"/>
  <c r="T376" i="36" s="1"/>
  <c r="V376" i="36" l="1"/>
  <c r="R377" i="36"/>
  <c r="Y376" i="36"/>
  <c r="Z376" i="36" s="1"/>
  <c r="X377" i="36" s="1"/>
  <c r="R383" i="44"/>
  <c r="V382" i="44"/>
  <c r="Y382" i="44"/>
  <c r="Z382" i="44" s="1"/>
  <c r="X383" i="44" s="1"/>
  <c r="U383" i="44" l="1"/>
  <c r="P383" i="44"/>
  <c r="AA383" i="44"/>
  <c r="AA377" i="36"/>
  <c r="P377" i="36"/>
  <c r="S377" i="36" s="1"/>
  <c r="T377" i="36" s="1"/>
  <c r="U377" i="36"/>
  <c r="V377" i="36" l="1"/>
  <c r="R378" i="36"/>
  <c r="Y377" i="36"/>
  <c r="Z377" i="36" s="1"/>
  <c r="X378" i="36" s="1"/>
  <c r="S383" i="44"/>
  <c r="T383" i="44" s="1"/>
  <c r="Y383" i="44" l="1"/>
  <c r="Z383" i="44" s="1"/>
  <c r="X384" i="44" s="1"/>
  <c r="V383" i="44"/>
  <c r="R384" i="44"/>
  <c r="AA378" i="36"/>
  <c r="P378" i="36"/>
  <c r="S378" i="36" s="1"/>
  <c r="T378" i="36" s="1"/>
  <c r="U378" i="36"/>
  <c r="V378" i="36" l="1"/>
  <c r="R379" i="36"/>
  <c r="Y378" i="36"/>
  <c r="Z378" i="36" s="1"/>
  <c r="X379" i="36" s="1"/>
  <c r="U384" i="44"/>
  <c r="P384" i="44"/>
  <c r="AA384" i="44"/>
  <c r="S384" i="44" l="1"/>
  <c r="T384" i="44" s="1"/>
  <c r="AA379" i="36"/>
  <c r="U379" i="36"/>
  <c r="P379" i="36"/>
  <c r="S379" i="36" l="1"/>
  <c r="T379" i="36" s="1"/>
  <c r="R385" i="44"/>
  <c r="V384" i="44"/>
  <c r="Y384" i="44"/>
  <c r="Z384" i="44" s="1"/>
  <c r="X385" i="44" s="1"/>
  <c r="AA385" i="44" l="1"/>
  <c r="U385" i="44"/>
  <c r="P385" i="44"/>
  <c r="R380" i="36"/>
  <c r="V379" i="36"/>
  <c r="Y379" i="36"/>
  <c r="Z379" i="36" s="1"/>
  <c r="X380" i="36" s="1"/>
  <c r="AA380" i="36" l="1"/>
  <c r="P380" i="36"/>
  <c r="S380" i="36" s="1"/>
  <c r="T380" i="36" s="1"/>
  <c r="U380" i="36"/>
  <c r="S385" i="44"/>
  <c r="T385" i="44" s="1"/>
  <c r="V380" i="36" l="1"/>
  <c r="R381" i="36"/>
  <c r="Y380" i="36"/>
  <c r="Z380" i="36" s="1"/>
  <c r="X381" i="36" s="1"/>
  <c r="R386" i="44"/>
  <c r="V385" i="44"/>
  <c r="Y385" i="44"/>
  <c r="Z385" i="44" s="1"/>
  <c r="X386" i="44" s="1"/>
  <c r="AA386" i="44" l="1"/>
  <c r="P386" i="44"/>
  <c r="S386" i="44" s="1"/>
  <c r="T386" i="44" s="1"/>
  <c r="U386" i="44"/>
  <c r="AA381" i="36"/>
  <c r="P381" i="36"/>
  <c r="S381" i="36" s="1"/>
  <c r="T381" i="36" s="1"/>
  <c r="U381" i="36"/>
  <c r="R387" i="44" l="1"/>
  <c r="V386" i="44"/>
  <c r="Y381" i="36"/>
  <c r="Z381" i="36" s="1"/>
  <c r="X382" i="36" s="1"/>
  <c r="V381" i="36"/>
  <c r="R382" i="36"/>
  <c r="Y386" i="44"/>
  <c r="Z386" i="44" s="1"/>
  <c r="X387" i="44" s="1"/>
  <c r="AA387" i="44" l="1"/>
  <c r="U382" i="36"/>
  <c r="P382" i="36"/>
  <c r="AA382" i="36"/>
  <c r="U387" i="44"/>
  <c r="P387" i="44"/>
  <c r="S387" i="44" l="1"/>
  <c r="T387" i="44" s="1"/>
  <c r="S382" i="36"/>
  <c r="T382" i="36" s="1"/>
  <c r="Y382" i="36" l="1"/>
  <c r="Z382" i="36" s="1"/>
  <c r="X383" i="36" s="1"/>
  <c r="R383" i="36"/>
  <c r="V382" i="36"/>
  <c r="R388" i="44"/>
  <c r="V387" i="44"/>
  <c r="Y387" i="44"/>
  <c r="Z387" i="44" s="1"/>
  <c r="X388" i="44" s="1"/>
  <c r="AA388" i="44" l="1"/>
  <c r="U388" i="44"/>
  <c r="P388" i="44"/>
  <c r="S388" i="44" s="1"/>
  <c r="T388" i="44" s="1"/>
  <c r="U383" i="36"/>
  <c r="P383" i="36"/>
  <c r="S383" i="36" s="1"/>
  <c r="T383" i="36" s="1"/>
  <c r="AA383" i="36"/>
  <c r="V383" i="36" l="1"/>
  <c r="R384" i="36"/>
  <c r="R389" i="44"/>
  <c r="V388" i="44"/>
  <c r="Y383" i="36"/>
  <c r="Z383" i="36" s="1"/>
  <c r="X384" i="36" s="1"/>
  <c r="Y388" i="44"/>
  <c r="Z388" i="44" s="1"/>
  <c r="X389" i="44" s="1"/>
  <c r="AA389" i="44" l="1"/>
  <c r="U389" i="44"/>
  <c r="P389" i="44"/>
  <c r="S389" i="44" s="1"/>
  <c r="T389" i="44" s="1"/>
  <c r="AA384" i="36"/>
  <c r="P384" i="36"/>
  <c r="S384" i="36" s="1"/>
  <c r="T384" i="36" s="1"/>
  <c r="U384" i="36"/>
  <c r="R385" i="36" l="1"/>
  <c r="V384" i="36"/>
  <c r="V389" i="44"/>
  <c r="R390" i="44"/>
  <c r="Y384" i="36"/>
  <c r="Z384" i="36" s="1"/>
  <c r="X385" i="36" s="1"/>
  <c r="Y389" i="44"/>
  <c r="Z389" i="44" s="1"/>
  <c r="X390" i="44" s="1"/>
  <c r="AA390" i="44" l="1"/>
  <c r="P390" i="44"/>
  <c r="S390" i="44" s="1"/>
  <c r="T390" i="44" s="1"/>
  <c r="U390" i="44"/>
  <c r="AA385" i="36"/>
  <c r="U385" i="36"/>
  <c r="P385" i="36"/>
  <c r="R391" i="44" l="1"/>
  <c r="V390" i="44"/>
  <c r="S385" i="36"/>
  <c r="T385" i="36" s="1"/>
  <c r="Y390" i="44"/>
  <c r="Z390" i="44" s="1"/>
  <c r="X391" i="44" s="1"/>
  <c r="V385" i="36" l="1"/>
  <c r="R386" i="36"/>
  <c r="AA391" i="44"/>
  <c r="Y385" i="36"/>
  <c r="Z385" i="36" s="1"/>
  <c r="X386" i="36" s="1"/>
  <c r="U391" i="44"/>
  <c r="P391" i="44"/>
  <c r="S391" i="44" s="1"/>
  <c r="T391" i="44" s="1"/>
  <c r="R392" i="44" l="1"/>
  <c r="V391" i="44"/>
  <c r="Y391" i="44"/>
  <c r="Z391" i="44" s="1"/>
  <c r="X392" i="44" s="1"/>
  <c r="AA386" i="36"/>
  <c r="P386" i="36"/>
  <c r="S386" i="36" s="1"/>
  <c r="T386" i="36" s="1"/>
  <c r="U386" i="36"/>
  <c r="R387" i="36" l="1"/>
  <c r="V386" i="36"/>
  <c r="Y386" i="36"/>
  <c r="Z386" i="36" s="1"/>
  <c r="X387" i="36" s="1"/>
  <c r="AA392" i="44"/>
  <c r="U392" i="44"/>
  <c r="P392" i="44"/>
  <c r="S392" i="44" s="1"/>
  <c r="T392" i="44" s="1"/>
  <c r="V392" i="44" l="1"/>
  <c r="R393" i="44"/>
  <c r="Y392" i="44"/>
  <c r="Z392" i="44" s="1"/>
  <c r="X393" i="44" s="1"/>
  <c r="AA387" i="36"/>
  <c r="U387" i="36"/>
  <c r="P387" i="36"/>
  <c r="S387" i="36" s="1"/>
  <c r="T387" i="36" s="1"/>
  <c r="V387" i="36" l="1"/>
  <c r="R388" i="36"/>
  <c r="Y387" i="36"/>
  <c r="Z387" i="36" s="1"/>
  <c r="X388" i="36" s="1"/>
  <c r="AA393" i="44"/>
  <c r="U393" i="44"/>
  <c r="P393" i="44"/>
  <c r="S393" i="44" s="1"/>
  <c r="T393" i="44" s="1"/>
  <c r="R394" i="44" l="1"/>
  <c r="V393" i="44"/>
  <c r="Y393" i="44"/>
  <c r="Z393" i="44" s="1"/>
  <c r="X394" i="44" s="1"/>
  <c r="AA388" i="36"/>
  <c r="U388" i="36"/>
  <c r="P388" i="36"/>
  <c r="S388" i="36" s="1"/>
  <c r="T388" i="36" s="1"/>
  <c r="R389" i="36" l="1"/>
  <c r="V388" i="36"/>
  <c r="Y388" i="36"/>
  <c r="Z388" i="36" s="1"/>
  <c r="X389" i="36" s="1"/>
  <c r="AA394" i="44"/>
  <c r="U394" i="44"/>
  <c r="P394" i="44"/>
  <c r="S394" i="44" s="1"/>
  <c r="T394" i="44" s="1"/>
  <c r="R395" i="44" l="1"/>
  <c r="V394" i="44"/>
  <c r="Y394" i="44"/>
  <c r="Z394" i="44" s="1"/>
  <c r="X395" i="44" s="1"/>
  <c r="AA389" i="36"/>
  <c r="U389" i="36"/>
  <c r="P389" i="36"/>
  <c r="S389" i="36" s="1"/>
  <c r="T389" i="36" s="1"/>
  <c r="V389" i="36" l="1"/>
  <c r="R390" i="36"/>
  <c r="Y389" i="36"/>
  <c r="Z389" i="36" s="1"/>
  <c r="X390" i="36" s="1"/>
  <c r="AA395" i="44"/>
  <c r="U395" i="44"/>
  <c r="P395" i="44"/>
  <c r="S395" i="44" s="1"/>
  <c r="T395" i="44" s="1"/>
  <c r="V395" i="44" l="1"/>
  <c r="R396" i="44"/>
  <c r="Y395" i="44"/>
  <c r="Z395" i="44" s="1"/>
  <c r="X396" i="44" s="1"/>
  <c r="AA390" i="36"/>
  <c r="P390" i="36"/>
  <c r="S390" i="36" s="1"/>
  <c r="T390" i="36" s="1"/>
  <c r="U390" i="36"/>
  <c r="R391" i="36" l="1"/>
  <c r="V390" i="36"/>
  <c r="Y390" i="36"/>
  <c r="Z390" i="36" s="1"/>
  <c r="X391" i="36" s="1"/>
  <c r="AA396" i="44"/>
  <c r="P396" i="44"/>
  <c r="S396" i="44" s="1"/>
  <c r="T396" i="44" s="1"/>
  <c r="U396" i="44"/>
  <c r="R397" i="44" l="1"/>
  <c r="V396" i="44"/>
  <c r="Y396" i="44"/>
  <c r="Z396" i="44" s="1"/>
  <c r="X397" i="44" s="1"/>
  <c r="AA391" i="36"/>
  <c r="U391" i="36"/>
  <c r="P391" i="36"/>
  <c r="S391" i="36" l="1"/>
  <c r="T391" i="36" s="1"/>
  <c r="AA397" i="44"/>
  <c r="U397" i="44"/>
  <c r="P397" i="44"/>
  <c r="S397" i="44" l="1"/>
  <c r="T397" i="44" s="1"/>
  <c r="R392" i="36"/>
  <c r="V391" i="36"/>
  <c r="Y391" i="36"/>
  <c r="Z391" i="36" s="1"/>
  <c r="X392" i="36" s="1"/>
  <c r="AA392" i="36" l="1"/>
  <c r="U392" i="36"/>
  <c r="P392" i="36"/>
  <c r="S392" i="36" s="1"/>
  <c r="T392" i="36" s="1"/>
  <c r="R398" i="44"/>
  <c r="V397" i="44"/>
  <c r="Y397" i="44"/>
  <c r="Z397" i="44" s="1"/>
  <c r="X398" i="44" s="1"/>
  <c r="V392" i="36" l="1"/>
  <c r="R393" i="36"/>
  <c r="AA398" i="44"/>
  <c r="U398" i="44"/>
  <c r="P398" i="44"/>
  <c r="S398" i="44" s="1"/>
  <c r="T398" i="44" s="1"/>
  <c r="Y392" i="36"/>
  <c r="Z392" i="36" s="1"/>
  <c r="X393" i="36" s="1"/>
  <c r="AA393" i="36" l="1"/>
  <c r="R399" i="44"/>
  <c r="V398" i="44"/>
  <c r="Y398" i="44"/>
  <c r="Z398" i="44" s="1"/>
  <c r="X399" i="44" s="1"/>
  <c r="U393" i="36"/>
  <c r="P393" i="36"/>
  <c r="S393" i="36" s="1"/>
  <c r="T393" i="36" s="1"/>
  <c r="V393" i="36" l="1"/>
  <c r="R394" i="36"/>
  <c r="AA399" i="44"/>
  <c r="Y393" i="36"/>
  <c r="Z393" i="36" s="1"/>
  <c r="X394" i="36" s="1"/>
  <c r="P399" i="44"/>
  <c r="S399" i="44" s="1"/>
  <c r="T399" i="44" s="1"/>
  <c r="U399" i="44"/>
  <c r="R400" i="44" l="1"/>
  <c r="V399" i="44"/>
  <c r="Y399" i="44"/>
  <c r="Z399" i="44" s="1"/>
  <c r="X400" i="44" s="1"/>
  <c r="AA394" i="36"/>
  <c r="U394" i="36"/>
  <c r="P394" i="36"/>
  <c r="S394" i="36" s="1"/>
  <c r="T394" i="36" s="1"/>
  <c r="V394" i="36" l="1"/>
  <c r="R395" i="36"/>
  <c r="Y394" i="36"/>
  <c r="Z394" i="36" s="1"/>
  <c r="X395" i="36" s="1"/>
  <c r="AA400" i="44"/>
  <c r="P400" i="44"/>
  <c r="S400" i="44" s="1"/>
  <c r="T400" i="44" s="1"/>
  <c r="U400" i="44"/>
  <c r="R401" i="44" l="1"/>
  <c r="V400" i="44"/>
  <c r="Y400" i="44"/>
  <c r="Z400" i="44" s="1"/>
  <c r="X401" i="44" s="1"/>
  <c r="AA395" i="36"/>
  <c r="U395" i="36"/>
  <c r="P395" i="36"/>
  <c r="S395" i="36" s="1"/>
  <c r="T395" i="36" s="1"/>
  <c r="R396" i="36" l="1"/>
  <c r="V395" i="36"/>
  <c r="Y395" i="36"/>
  <c r="Z395" i="36" s="1"/>
  <c r="X396" i="36" s="1"/>
  <c r="AA401" i="44"/>
  <c r="P401" i="44"/>
  <c r="S401" i="44" s="1"/>
  <c r="T401" i="44" s="1"/>
  <c r="U401" i="44"/>
  <c r="Y401" i="44" l="1"/>
  <c r="Z401" i="44" s="1"/>
  <c r="X402" i="44" s="1"/>
  <c r="V401" i="44"/>
  <c r="R402" i="44"/>
  <c r="AA396" i="36"/>
  <c r="P396" i="36"/>
  <c r="U396" i="36"/>
  <c r="S396" i="36" l="1"/>
  <c r="T396" i="36" s="1"/>
  <c r="U402" i="44"/>
  <c r="P402" i="44"/>
  <c r="AA402" i="44"/>
  <c r="S402" i="44" l="1"/>
  <c r="T402" i="44" s="1"/>
  <c r="R397" i="36"/>
  <c r="V396" i="36"/>
  <c r="Y396" i="36"/>
  <c r="Z396" i="36" s="1"/>
  <c r="X397" i="36" s="1"/>
  <c r="AA397" i="36" l="1"/>
  <c r="U397" i="36"/>
  <c r="P397" i="36"/>
  <c r="S397" i="36" s="1"/>
  <c r="T397" i="36" s="1"/>
  <c r="V402" i="44"/>
  <c r="R403" i="44"/>
  <c r="Y402" i="44"/>
  <c r="Z402" i="44" s="1"/>
  <c r="X403" i="44" s="1"/>
  <c r="R398" i="36" l="1"/>
  <c r="V397" i="36"/>
  <c r="P403" i="44"/>
  <c r="S403" i="44" s="1"/>
  <c r="T403" i="44" s="1"/>
  <c r="U403" i="44"/>
  <c r="AA403" i="44"/>
  <c r="Y397" i="36"/>
  <c r="Z397" i="36" s="1"/>
  <c r="X398" i="36" s="1"/>
  <c r="Y403" i="44" l="1"/>
  <c r="Z403" i="44" s="1"/>
  <c r="X404" i="44" s="1"/>
  <c r="AA404" i="44" s="1"/>
  <c r="AA398" i="36"/>
  <c r="R404" i="44"/>
  <c r="V403" i="44"/>
  <c r="U398" i="36"/>
  <c r="P398" i="36"/>
  <c r="S398" i="36" l="1"/>
  <c r="T398" i="36" s="1"/>
  <c r="P404" i="44"/>
  <c r="S404" i="44" s="1"/>
  <c r="T404" i="44" s="1"/>
  <c r="U404" i="44"/>
  <c r="V404" i="44" l="1"/>
  <c r="R405" i="44"/>
  <c r="Y404" i="44"/>
  <c r="Z404" i="44" s="1"/>
  <c r="X405" i="44" s="1"/>
  <c r="V398" i="36"/>
  <c r="R399" i="36"/>
  <c r="Y398" i="36"/>
  <c r="Z398" i="36" s="1"/>
  <c r="X399" i="36" s="1"/>
  <c r="AA399" i="36" l="1"/>
  <c r="P399" i="36"/>
  <c r="S399" i="36" s="1"/>
  <c r="T399" i="36" s="1"/>
  <c r="U399" i="36"/>
  <c r="AA405" i="44"/>
  <c r="U405" i="44"/>
  <c r="P405" i="44"/>
  <c r="R400" i="36" l="1"/>
  <c r="V399" i="36"/>
  <c r="S405" i="44"/>
  <c r="T405" i="44" s="1"/>
  <c r="Y399" i="36"/>
  <c r="Z399" i="36" s="1"/>
  <c r="X400" i="36" s="1"/>
  <c r="V405" i="44" l="1"/>
  <c r="R406" i="44"/>
  <c r="AA400" i="36"/>
  <c r="Y405" i="44"/>
  <c r="Z405" i="44" s="1"/>
  <c r="X406" i="44" s="1"/>
  <c r="U400" i="36"/>
  <c r="P400" i="36"/>
  <c r="S400" i="36" s="1"/>
  <c r="T400" i="36" s="1"/>
  <c r="V400" i="36" l="1"/>
  <c r="R401" i="36"/>
  <c r="Y400" i="36"/>
  <c r="Z400" i="36" s="1"/>
  <c r="X401" i="36" s="1"/>
  <c r="AA406" i="44"/>
  <c r="P406" i="44"/>
  <c r="S406" i="44" s="1"/>
  <c r="T406" i="44" s="1"/>
  <c r="U406" i="44"/>
  <c r="R407" i="44" l="1"/>
  <c r="V406" i="44"/>
  <c r="Y406" i="44"/>
  <c r="Z406" i="44" s="1"/>
  <c r="X407" i="44" s="1"/>
  <c r="AA401" i="36"/>
  <c r="U401" i="36"/>
  <c r="P401" i="36"/>
  <c r="S401" i="36" s="1"/>
  <c r="T401" i="36" s="1"/>
  <c r="Y401" i="36" l="1"/>
  <c r="Z401" i="36" s="1"/>
  <c r="X402" i="36" s="1"/>
  <c r="V401" i="36"/>
  <c r="R402" i="36"/>
  <c r="AA407" i="44"/>
  <c r="P407" i="44"/>
  <c r="S407" i="44" s="1"/>
  <c r="T407" i="44" s="1"/>
  <c r="U407" i="44"/>
  <c r="R408" i="44" l="1"/>
  <c r="V407" i="44"/>
  <c r="Y407" i="44"/>
  <c r="Z407" i="44" s="1"/>
  <c r="X408" i="44" s="1"/>
  <c r="U402" i="36"/>
  <c r="P402" i="36"/>
  <c r="S402" i="36" s="1"/>
  <c r="T402" i="36" s="1"/>
  <c r="AA402" i="36"/>
  <c r="Y402" i="36" l="1"/>
  <c r="Z402" i="36" s="1"/>
  <c r="X403" i="36" s="1"/>
  <c r="V402" i="36"/>
  <c r="R403" i="36"/>
  <c r="AA408" i="44"/>
  <c r="U408" i="44"/>
  <c r="P408" i="44"/>
  <c r="P403" i="36" l="1"/>
  <c r="S403" i="36" s="1"/>
  <c r="T403" i="36" s="1"/>
  <c r="U403" i="36"/>
  <c r="S408" i="44"/>
  <c r="T408" i="44" s="1"/>
  <c r="AA403" i="36"/>
  <c r="V403" i="36" l="1"/>
  <c r="R404" i="36"/>
  <c r="R409" i="44"/>
  <c r="V408" i="44"/>
  <c r="Y403" i="36"/>
  <c r="Z403" i="36" s="1"/>
  <c r="X404" i="36" s="1"/>
  <c r="Y408" i="44"/>
  <c r="Z408" i="44" s="1"/>
  <c r="X409" i="44" s="1"/>
  <c r="AA404" i="36" l="1"/>
  <c r="AA409" i="44"/>
  <c r="U409" i="44"/>
  <c r="P409" i="44"/>
  <c r="S409" i="44" s="1"/>
  <c r="T409" i="44" s="1"/>
  <c r="U404" i="36"/>
  <c r="P404" i="36"/>
  <c r="V409" i="44" l="1"/>
  <c r="R410" i="44"/>
  <c r="S404" i="36"/>
  <c r="T404" i="36" s="1"/>
  <c r="Y409" i="44"/>
  <c r="Z409" i="44" s="1"/>
  <c r="X410" i="44" s="1"/>
  <c r="R405" i="36" l="1"/>
  <c r="V404" i="36"/>
  <c r="AA410" i="44"/>
  <c r="Y404" i="36"/>
  <c r="Z404" i="36" s="1"/>
  <c r="X405" i="36" s="1"/>
  <c r="U410" i="44"/>
  <c r="P410" i="44"/>
  <c r="S410" i="44" l="1"/>
  <c r="T410" i="44" s="1"/>
  <c r="AA405" i="36"/>
  <c r="U405" i="36"/>
  <c r="P405" i="36"/>
  <c r="S405" i="36" l="1"/>
  <c r="T405" i="36" s="1"/>
  <c r="R411" i="44"/>
  <c r="V410" i="44"/>
  <c r="Y410" i="44"/>
  <c r="Z410" i="44" s="1"/>
  <c r="X411" i="44" s="1"/>
  <c r="Y405" i="36" l="1"/>
  <c r="Z405" i="36" s="1"/>
  <c r="X406" i="36" s="1"/>
  <c r="AA406" i="36" s="1"/>
  <c r="AA411" i="44"/>
  <c r="U411" i="44"/>
  <c r="P411" i="44"/>
  <c r="S411" i="44" s="1"/>
  <c r="T411" i="44" s="1"/>
  <c r="R406" i="36"/>
  <c r="V405" i="36"/>
  <c r="V411" i="44" l="1"/>
  <c r="R412" i="44"/>
  <c r="P406" i="36"/>
  <c r="S406" i="36" s="1"/>
  <c r="T406" i="36" s="1"/>
  <c r="U406" i="36"/>
  <c r="Y411" i="44"/>
  <c r="Z411" i="44" s="1"/>
  <c r="X412" i="44" s="1"/>
  <c r="V406" i="36" l="1"/>
  <c r="R407" i="36"/>
  <c r="AA412" i="44"/>
  <c r="Y406" i="36"/>
  <c r="Z406" i="36" s="1"/>
  <c r="X407" i="36" s="1"/>
  <c r="P412" i="44"/>
  <c r="S412" i="44" s="1"/>
  <c r="T412" i="44" s="1"/>
  <c r="U412" i="44"/>
  <c r="R413" i="44" l="1"/>
  <c r="V412" i="44"/>
  <c r="Y412" i="44"/>
  <c r="Z412" i="44" s="1"/>
  <c r="X413" i="44" s="1"/>
  <c r="AA407" i="36"/>
  <c r="P407" i="36"/>
  <c r="U407" i="36"/>
  <c r="S407" i="36" l="1"/>
  <c r="T407" i="36" s="1"/>
  <c r="AA413" i="44"/>
  <c r="U413" i="44"/>
  <c r="P413" i="44"/>
  <c r="S413" i="44" l="1"/>
  <c r="T413" i="44" s="1"/>
  <c r="V407" i="36"/>
  <c r="R408" i="36"/>
  <c r="Y407" i="36"/>
  <c r="Z407" i="36" s="1"/>
  <c r="X408" i="36" s="1"/>
  <c r="P408" i="36" l="1"/>
  <c r="S408" i="36" s="1"/>
  <c r="T408" i="36" s="1"/>
  <c r="U408" i="36"/>
  <c r="AA408" i="36"/>
  <c r="V413" i="44"/>
  <c r="R414" i="44"/>
  <c r="Y413" i="44"/>
  <c r="Z413" i="44" s="1"/>
  <c r="X414" i="44" s="1"/>
  <c r="R409" i="36" l="1"/>
  <c r="V408" i="36"/>
  <c r="AA414" i="44"/>
  <c r="P414" i="44"/>
  <c r="S414" i="44" s="1"/>
  <c r="T414" i="44" s="1"/>
  <c r="U414" i="44"/>
  <c r="Y408" i="36"/>
  <c r="Z408" i="36" s="1"/>
  <c r="X409" i="36" s="1"/>
  <c r="AA409" i="36" l="1"/>
  <c r="R415" i="44"/>
  <c r="V414" i="44"/>
  <c r="Y414" i="44"/>
  <c r="Z414" i="44" s="1"/>
  <c r="X415" i="44" s="1"/>
  <c r="U409" i="36"/>
  <c r="P409" i="36"/>
  <c r="AA415" i="44" l="1"/>
  <c r="S409" i="36"/>
  <c r="T409" i="36" s="1"/>
  <c r="U415" i="44"/>
  <c r="P415" i="44"/>
  <c r="S415" i="44" s="1"/>
  <c r="T415" i="44" s="1"/>
  <c r="R416" i="44" l="1"/>
  <c r="V415" i="44"/>
  <c r="Y415" i="44"/>
  <c r="Z415" i="44" s="1"/>
  <c r="X416" i="44" s="1"/>
  <c r="V409" i="36"/>
  <c r="R410" i="36"/>
  <c r="Y409" i="36"/>
  <c r="Z409" i="36" s="1"/>
  <c r="X410" i="36" s="1"/>
  <c r="U410" i="36" l="1"/>
  <c r="P410" i="36"/>
  <c r="AA410" i="36"/>
  <c r="AA416" i="44"/>
  <c r="U416" i="44"/>
  <c r="P416" i="44"/>
  <c r="S416" i="44" l="1"/>
  <c r="T416" i="44" s="1"/>
  <c r="S410" i="36"/>
  <c r="T410" i="36" s="1"/>
  <c r="R411" i="36" l="1"/>
  <c r="V410" i="36"/>
  <c r="Y410" i="36"/>
  <c r="Z410" i="36" s="1"/>
  <c r="X411" i="36" s="1"/>
  <c r="V416" i="44"/>
  <c r="R417" i="44"/>
  <c r="Y416" i="44"/>
  <c r="Z416" i="44" s="1"/>
  <c r="X417" i="44" s="1"/>
  <c r="P417" i="44" l="1"/>
  <c r="S417" i="44" s="1"/>
  <c r="T417" i="44" s="1"/>
  <c r="U417" i="44"/>
  <c r="AA417" i="44"/>
  <c r="AA411" i="36"/>
  <c r="U411" i="36"/>
  <c r="P411" i="36"/>
  <c r="S411" i="36" s="1"/>
  <c r="T411" i="36" s="1"/>
  <c r="R412" i="36" l="1"/>
  <c r="V411" i="36"/>
  <c r="Y411" i="36"/>
  <c r="Z411" i="36" s="1"/>
  <c r="X412" i="36" s="1"/>
  <c r="V417" i="44"/>
  <c r="R418" i="44"/>
  <c r="Y417" i="44"/>
  <c r="Z417" i="44" s="1"/>
  <c r="X418" i="44" s="1"/>
  <c r="AA418" i="44" l="1"/>
  <c r="P418" i="44"/>
  <c r="U418" i="44"/>
  <c r="AA412" i="36"/>
  <c r="U412" i="36"/>
  <c r="P412" i="36"/>
  <c r="S412" i="36" s="1"/>
  <c r="T412" i="36" s="1"/>
  <c r="R413" i="36" l="1"/>
  <c r="V412" i="36"/>
  <c r="Y412" i="36"/>
  <c r="Z412" i="36" s="1"/>
  <c r="X413" i="36" s="1"/>
  <c r="S418" i="44"/>
  <c r="T418" i="44" s="1"/>
  <c r="AA413" i="36" l="1"/>
  <c r="R419" i="44"/>
  <c r="V418" i="44"/>
  <c r="Y418" i="44"/>
  <c r="Z418" i="44" s="1"/>
  <c r="X419" i="44" s="1"/>
  <c r="U413" i="36"/>
  <c r="P413" i="36"/>
  <c r="S413" i="36" s="1"/>
  <c r="T413" i="36" s="1"/>
  <c r="V413" i="36" l="1"/>
  <c r="R414" i="36"/>
  <c r="Y413" i="36"/>
  <c r="Z413" i="36" s="1"/>
  <c r="X414" i="36" s="1"/>
  <c r="AA419" i="44"/>
  <c r="U419" i="44"/>
  <c r="P419" i="44"/>
  <c r="S419" i="44" s="1"/>
  <c r="T419" i="44" s="1"/>
  <c r="V419" i="44" l="1"/>
  <c r="R420" i="44"/>
  <c r="AA414" i="36"/>
  <c r="Y419" i="44"/>
  <c r="Z419" i="44" s="1"/>
  <c r="X420" i="44" s="1"/>
  <c r="P414" i="36"/>
  <c r="S414" i="36" s="1"/>
  <c r="T414" i="36" s="1"/>
  <c r="U414" i="36"/>
  <c r="V414" i="36" l="1"/>
  <c r="R415" i="36"/>
  <c r="Y414" i="36"/>
  <c r="Z414" i="36" s="1"/>
  <c r="X415" i="36" s="1"/>
  <c r="AA420" i="44"/>
  <c r="P420" i="44"/>
  <c r="S420" i="44" s="1"/>
  <c r="T420" i="44" s="1"/>
  <c r="U420" i="44"/>
  <c r="V420" i="44" l="1"/>
  <c r="R421" i="44"/>
  <c r="Y420" i="44"/>
  <c r="Z420" i="44" s="1"/>
  <c r="X421" i="44" s="1"/>
  <c r="AA415" i="36"/>
  <c r="P415" i="36"/>
  <c r="S415" i="36" s="1"/>
  <c r="T415" i="36" s="1"/>
  <c r="U415" i="36"/>
  <c r="R416" i="36" l="1"/>
  <c r="V415" i="36"/>
  <c r="Y415" i="36"/>
  <c r="Z415" i="36" s="1"/>
  <c r="X416" i="36" s="1"/>
  <c r="AA421" i="44"/>
  <c r="P421" i="44"/>
  <c r="S421" i="44" s="1"/>
  <c r="T421" i="44" s="1"/>
  <c r="U421" i="44"/>
  <c r="R422" i="44" l="1"/>
  <c r="V421" i="44"/>
  <c r="Y421" i="44"/>
  <c r="Z421" i="44" s="1"/>
  <c r="X422" i="44" s="1"/>
  <c r="AA416" i="36"/>
  <c r="U416" i="36"/>
  <c r="P416" i="36"/>
  <c r="S416" i="36" s="1"/>
  <c r="T416" i="36" s="1"/>
  <c r="V416" i="36" l="1"/>
  <c r="R417" i="36"/>
  <c r="AA422" i="44"/>
  <c r="Y416" i="36"/>
  <c r="Z416" i="36" s="1"/>
  <c r="X417" i="36" s="1"/>
  <c r="P422" i="44"/>
  <c r="S422" i="44" s="1"/>
  <c r="T422" i="44" s="1"/>
  <c r="U422" i="44"/>
  <c r="V422" i="44" l="1"/>
  <c r="R423" i="44"/>
  <c r="Y422" i="44"/>
  <c r="Z422" i="44" s="1"/>
  <c r="X423" i="44" s="1"/>
  <c r="AA417" i="36"/>
  <c r="P417" i="36"/>
  <c r="S417" i="36" s="1"/>
  <c r="T417" i="36" s="1"/>
  <c r="U417" i="36"/>
  <c r="V417" i="36" l="1"/>
  <c r="R418" i="36"/>
  <c r="Y417" i="36"/>
  <c r="Z417" i="36" s="1"/>
  <c r="X418" i="36" s="1"/>
  <c r="AA423" i="44"/>
  <c r="P423" i="44"/>
  <c r="S423" i="44" s="1"/>
  <c r="T423" i="44" s="1"/>
  <c r="U423" i="44"/>
  <c r="V423" i="44" l="1"/>
  <c r="R424" i="44"/>
  <c r="Y423" i="44"/>
  <c r="Z423" i="44" s="1"/>
  <c r="X424" i="44" s="1"/>
  <c r="AA418" i="36"/>
  <c r="P418" i="36"/>
  <c r="S418" i="36" s="1"/>
  <c r="T418" i="36" s="1"/>
  <c r="U418" i="36"/>
  <c r="R419" i="36" l="1"/>
  <c r="V418" i="36"/>
  <c r="Y418" i="36"/>
  <c r="Z418" i="36" s="1"/>
  <c r="X419" i="36" s="1"/>
  <c r="AA424" i="44"/>
  <c r="P424" i="44"/>
  <c r="S424" i="44" s="1"/>
  <c r="T424" i="44" s="1"/>
  <c r="U424" i="44"/>
  <c r="R425" i="44" l="1"/>
  <c r="V424" i="44"/>
  <c r="Y424" i="44"/>
  <c r="Z424" i="44" s="1"/>
  <c r="X425" i="44" s="1"/>
  <c r="AA419" i="36"/>
  <c r="P419" i="36"/>
  <c r="S419" i="36" s="1"/>
  <c r="T419" i="36" s="1"/>
  <c r="U419" i="36"/>
  <c r="R420" i="36" l="1"/>
  <c r="V419" i="36"/>
  <c r="Y419" i="36"/>
  <c r="Z419" i="36" s="1"/>
  <c r="X420" i="36" s="1"/>
  <c r="AA425" i="44"/>
  <c r="U425" i="44"/>
  <c r="P425" i="44"/>
  <c r="S425" i="44" s="1"/>
  <c r="T425" i="44" s="1"/>
  <c r="V425" i="44" l="1"/>
  <c r="R426" i="44"/>
  <c r="Y425" i="44"/>
  <c r="Z425" i="44" s="1"/>
  <c r="X426" i="44" s="1"/>
  <c r="AA420" i="36"/>
  <c r="U420" i="36"/>
  <c r="P420" i="36"/>
  <c r="S420" i="36" s="1"/>
  <c r="T420" i="36" s="1"/>
  <c r="R421" i="36" l="1"/>
  <c r="V420" i="36"/>
  <c r="Y420" i="36"/>
  <c r="Z420" i="36" s="1"/>
  <c r="X421" i="36" s="1"/>
  <c r="AA426" i="44"/>
  <c r="P426" i="44"/>
  <c r="S426" i="44" s="1"/>
  <c r="T426" i="44" s="1"/>
  <c r="U426" i="44"/>
  <c r="R427" i="44" l="1"/>
  <c r="V426" i="44"/>
  <c r="Y426" i="44"/>
  <c r="Z426" i="44" s="1"/>
  <c r="X427" i="44" s="1"/>
  <c r="AA421" i="36"/>
  <c r="U421" i="36"/>
  <c r="P421" i="36"/>
  <c r="S421" i="36" s="1"/>
  <c r="T421" i="36" s="1"/>
  <c r="V421" i="36" l="1"/>
  <c r="R422" i="36"/>
  <c r="Y421" i="36"/>
  <c r="Z421" i="36" s="1"/>
  <c r="X422" i="36" s="1"/>
  <c r="AA427" i="44"/>
  <c r="P427" i="44"/>
  <c r="S427" i="44" s="1"/>
  <c r="T427" i="44" s="1"/>
  <c r="U427" i="44"/>
  <c r="R428" i="44" l="1"/>
  <c r="V427" i="44"/>
  <c r="Y427" i="44"/>
  <c r="Z427" i="44" s="1"/>
  <c r="X428" i="44" s="1"/>
  <c r="AA422" i="36"/>
  <c r="U422" i="36"/>
  <c r="P422" i="36"/>
  <c r="S422" i="36" s="1"/>
  <c r="T422" i="36" s="1"/>
  <c r="V422" i="36" l="1"/>
  <c r="R423" i="36"/>
  <c r="Y422" i="36"/>
  <c r="Z422" i="36" s="1"/>
  <c r="X423" i="36" s="1"/>
  <c r="AA428" i="44"/>
  <c r="P428" i="44"/>
  <c r="S428" i="44" s="1"/>
  <c r="T428" i="44" s="1"/>
  <c r="U428" i="44"/>
  <c r="V428" i="44" l="1"/>
  <c r="R429" i="44"/>
  <c r="Y428" i="44"/>
  <c r="Z428" i="44" s="1"/>
  <c r="X429" i="44" s="1"/>
  <c r="AA423" i="36"/>
  <c r="P423" i="36"/>
  <c r="U423" i="36"/>
  <c r="S423" i="36" l="1"/>
  <c r="T423" i="36" s="1"/>
  <c r="AA429" i="44"/>
  <c r="P429" i="44"/>
  <c r="S429" i="44" s="1"/>
  <c r="T429" i="44" s="1"/>
  <c r="U429" i="44"/>
  <c r="V429" i="44" l="1"/>
  <c r="R430" i="44"/>
  <c r="Y429" i="44"/>
  <c r="Z429" i="44" s="1"/>
  <c r="X430" i="44" s="1"/>
  <c r="R424" i="36"/>
  <c r="V423" i="36"/>
  <c r="Y423" i="36"/>
  <c r="Z423" i="36" s="1"/>
  <c r="X424" i="36" s="1"/>
  <c r="AA430" i="44" l="1"/>
  <c r="AA424" i="36"/>
  <c r="U424" i="36"/>
  <c r="P424" i="36"/>
  <c r="S424" i="36" s="1"/>
  <c r="T424" i="36" s="1"/>
  <c r="P430" i="44"/>
  <c r="U430" i="44"/>
  <c r="R425" i="36" l="1"/>
  <c r="V424" i="36"/>
  <c r="S430" i="44"/>
  <c r="T430" i="44" s="1"/>
  <c r="Y424" i="36"/>
  <c r="Z424" i="36" s="1"/>
  <c r="X425" i="36" s="1"/>
  <c r="R431" i="44" l="1"/>
  <c r="V430" i="44"/>
  <c r="AA425" i="36"/>
  <c r="Y430" i="44"/>
  <c r="Z430" i="44" s="1"/>
  <c r="X431" i="44" s="1"/>
  <c r="U425" i="36"/>
  <c r="P425" i="36"/>
  <c r="S425" i="36" s="1"/>
  <c r="T425" i="36" s="1"/>
  <c r="R426" i="36" l="1"/>
  <c r="V425" i="36"/>
  <c r="Y425" i="36"/>
  <c r="Z425" i="36" s="1"/>
  <c r="X426" i="36" s="1"/>
  <c r="AA431" i="44"/>
  <c r="U431" i="44"/>
  <c r="P431" i="44"/>
  <c r="S431" i="44" s="1"/>
  <c r="T431" i="44" s="1"/>
  <c r="V431" i="44" l="1"/>
  <c r="R432" i="44"/>
  <c r="Y431" i="44"/>
  <c r="Z431" i="44" s="1"/>
  <c r="X432" i="44" s="1"/>
  <c r="AA426" i="36"/>
  <c r="U426" i="36"/>
  <c r="P426" i="36"/>
  <c r="S426" i="36" s="1"/>
  <c r="T426" i="36" s="1"/>
  <c r="R427" i="36" l="1"/>
  <c r="V426" i="36"/>
  <c r="Y426" i="36"/>
  <c r="Z426" i="36" s="1"/>
  <c r="X427" i="36" s="1"/>
  <c r="AA432" i="44"/>
  <c r="U432" i="44"/>
  <c r="P432" i="44"/>
  <c r="S432" i="44" s="1"/>
  <c r="T432" i="44" s="1"/>
  <c r="R433" i="44" l="1"/>
  <c r="V432" i="44"/>
  <c r="Y432" i="44"/>
  <c r="Z432" i="44" s="1"/>
  <c r="X433" i="44" s="1"/>
  <c r="AA427" i="36"/>
  <c r="U427" i="36"/>
  <c r="P427" i="36"/>
  <c r="S427" i="36" s="1"/>
  <c r="T427" i="36" s="1"/>
  <c r="R428" i="36" l="1"/>
  <c r="V427" i="36"/>
  <c r="Y427" i="36"/>
  <c r="Z427" i="36" s="1"/>
  <c r="X428" i="36" s="1"/>
  <c r="AA433" i="44"/>
  <c r="P433" i="44"/>
  <c r="U433" i="44"/>
  <c r="S433" i="44" l="1"/>
  <c r="T433" i="44" s="1"/>
  <c r="AA428" i="36"/>
  <c r="P428" i="36"/>
  <c r="S428" i="36" s="1"/>
  <c r="T428" i="36" s="1"/>
  <c r="U428" i="36"/>
  <c r="V428" i="36" l="1"/>
  <c r="R429" i="36"/>
  <c r="Y428" i="36"/>
  <c r="Z428" i="36" s="1"/>
  <c r="X429" i="36" s="1"/>
  <c r="R434" i="44"/>
  <c r="V433" i="44"/>
  <c r="Y433" i="44"/>
  <c r="Z433" i="44" s="1"/>
  <c r="X434" i="44" s="1"/>
  <c r="U434" i="44" l="1"/>
  <c r="P434" i="44"/>
  <c r="S434" i="44" s="1"/>
  <c r="T434" i="44" s="1"/>
  <c r="P429" i="36"/>
  <c r="S429" i="36" s="1"/>
  <c r="T429" i="36" s="1"/>
  <c r="U429" i="36"/>
  <c r="AA434" i="44"/>
  <c r="AA429" i="36"/>
  <c r="V429" i="36" l="1"/>
  <c r="R430" i="36"/>
  <c r="R435" i="44"/>
  <c r="V434" i="44"/>
  <c r="Y429" i="36"/>
  <c r="Z429" i="36" s="1"/>
  <c r="X430" i="36" s="1"/>
  <c r="Y434" i="44"/>
  <c r="Z434" i="44" s="1"/>
  <c r="X435" i="44" s="1"/>
  <c r="AA435" i="44" l="1"/>
  <c r="P435" i="44"/>
  <c r="S435" i="44" s="1"/>
  <c r="T435" i="44" s="1"/>
  <c r="U435" i="44"/>
  <c r="P430" i="36"/>
  <c r="S430" i="36" s="1"/>
  <c r="T430" i="36" s="1"/>
  <c r="U430" i="36"/>
  <c r="AA430" i="36"/>
  <c r="R431" i="36" l="1"/>
  <c r="V430" i="36"/>
  <c r="R436" i="44"/>
  <c r="V435" i="44"/>
  <c r="Y430" i="36"/>
  <c r="Z430" i="36" s="1"/>
  <c r="X431" i="36" s="1"/>
  <c r="Y435" i="44"/>
  <c r="Z435" i="44" s="1"/>
  <c r="X436" i="44" s="1"/>
  <c r="AA436" i="44" l="1"/>
  <c r="U436" i="44"/>
  <c r="P436" i="44"/>
  <c r="S436" i="44" s="1"/>
  <c r="T436" i="44" s="1"/>
  <c r="AA431" i="36"/>
  <c r="P431" i="36"/>
  <c r="S431" i="36" s="1"/>
  <c r="T431" i="36" s="1"/>
  <c r="U431" i="36"/>
  <c r="V431" i="36" l="1"/>
  <c r="R432" i="36"/>
  <c r="V436" i="44"/>
  <c r="R437" i="44"/>
  <c r="Y431" i="36"/>
  <c r="Z431" i="36" s="1"/>
  <c r="X432" i="36" s="1"/>
  <c r="Y436" i="44"/>
  <c r="Z436" i="44" s="1"/>
  <c r="X437" i="44" s="1"/>
  <c r="AA432" i="36" l="1"/>
  <c r="P437" i="44"/>
  <c r="S437" i="44" s="1"/>
  <c r="T437" i="44" s="1"/>
  <c r="U437" i="44"/>
  <c r="AA437" i="44"/>
  <c r="P432" i="36"/>
  <c r="S432" i="36" s="1"/>
  <c r="T432" i="36" s="1"/>
  <c r="U432" i="36"/>
  <c r="R433" i="36" l="1"/>
  <c r="V432" i="36"/>
  <c r="V437" i="44"/>
  <c r="R438" i="44"/>
  <c r="Y432" i="36"/>
  <c r="Z432" i="36" s="1"/>
  <c r="X433" i="36" s="1"/>
  <c r="Y437" i="44"/>
  <c r="Z437" i="44" s="1"/>
  <c r="X438" i="44" s="1"/>
  <c r="AA438" i="44" l="1"/>
  <c r="AA433" i="36"/>
  <c r="U438" i="44"/>
  <c r="P438" i="44"/>
  <c r="S438" i="44" s="1"/>
  <c r="T438" i="44" s="1"/>
  <c r="P433" i="36"/>
  <c r="S433" i="36" s="1"/>
  <c r="T433" i="36" s="1"/>
  <c r="U433" i="36"/>
  <c r="V433" i="36" l="1"/>
  <c r="R434" i="36"/>
  <c r="R439" i="44"/>
  <c r="V438" i="44"/>
  <c r="Y433" i="36"/>
  <c r="Z433" i="36" s="1"/>
  <c r="X434" i="36" s="1"/>
  <c r="Y438" i="44"/>
  <c r="Z438" i="44" s="1"/>
  <c r="X439" i="44" s="1"/>
  <c r="AA439" i="44" l="1"/>
  <c r="AA434" i="36"/>
  <c r="U439" i="44"/>
  <c r="P439" i="44"/>
  <c r="S439" i="44" s="1"/>
  <c r="T439" i="44" s="1"/>
  <c r="U434" i="36"/>
  <c r="P434" i="36"/>
  <c r="V439" i="44" l="1"/>
  <c r="R440" i="44"/>
  <c r="S434" i="36"/>
  <c r="T434" i="36" s="1"/>
  <c r="Y439" i="44"/>
  <c r="Z439" i="44" s="1"/>
  <c r="X440" i="44" s="1"/>
  <c r="R435" i="36" l="1"/>
  <c r="V434" i="36"/>
  <c r="AA440" i="44"/>
  <c r="Y434" i="36"/>
  <c r="Z434" i="36" s="1"/>
  <c r="X435" i="36" s="1"/>
  <c r="P440" i="44"/>
  <c r="S440" i="44" s="1"/>
  <c r="T440" i="44" s="1"/>
  <c r="U440" i="44"/>
  <c r="V440" i="44" l="1"/>
  <c r="R441" i="44"/>
  <c r="Y440" i="44"/>
  <c r="Z440" i="44" s="1"/>
  <c r="X441" i="44" s="1"/>
  <c r="AA435" i="36"/>
  <c r="P435" i="36"/>
  <c r="S435" i="36" s="1"/>
  <c r="T435" i="36" s="1"/>
  <c r="U435" i="36"/>
  <c r="R436" i="36" l="1"/>
  <c r="V435" i="36"/>
  <c r="AA441" i="44"/>
  <c r="P441" i="44"/>
  <c r="S441" i="44" s="1"/>
  <c r="T441" i="44" s="1"/>
  <c r="U441" i="44"/>
  <c r="Y435" i="36"/>
  <c r="Z435" i="36" s="1"/>
  <c r="X436" i="36" s="1"/>
  <c r="R442" i="44" l="1"/>
  <c r="V441" i="44"/>
  <c r="AA436" i="36"/>
  <c r="Y441" i="44"/>
  <c r="Z441" i="44" s="1"/>
  <c r="X442" i="44" s="1"/>
  <c r="P436" i="36"/>
  <c r="S436" i="36" s="1"/>
  <c r="T436" i="36" s="1"/>
  <c r="U436" i="36"/>
  <c r="R437" i="36" l="1"/>
  <c r="V436" i="36"/>
  <c r="Y436" i="36"/>
  <c r="Z436" i="36" s="1"/>
  <c r="X437" i="36" s="1"/>
  <c r="AA442" i="44"/>
  <c r="P442" i="44"/>
  <c r="S442" i="44" s="1"/>
  <c r="T442" i="44" s="1"/>
  <c r="U442" i="44"/>
  <c r="R443" i="44" l="1"/>
  <c r="V442" i="44"/>
  <c r="Y442" i="44"/>
  <c r="Z442" i="44" s="1"/>
  <c r="X443" i="44" s="1"/>
  <c r="AA437" i="36"/>
  <c r="P437" i="36"/>
  <c r="S437" i="36" s="1"/>
  <c r="T437" i="36" s="1"/>
  <c r="U437" i="36"/>
  <c r="R438" i="36" l="1"/>
  <c r="V437" i="36"/>
  <c r="Y437" i="36"/>
  <c r="Z437" i="36" s="1"/>
  <c r="X438" i="36" s="1"/>
  <c r="AA443" i="44"/>
  <c r="P443" i="44"/>
  <c r="S443" i="44" s="1"/>
  <c r="T443" i="44" s="1"/>
  <c r="U443" i="44"/>
  <c r="R444" i="44" l="1"/>
  <c r="V443" i="44"/>
  <c r="Y443" i="44"/>
  <c r="Z443" i="44" s="1"/>
  <c r="X444" i="44" s="1"/>
  <c r="AA438" i="36"/>
  <c r="P438" i="36"/>
  <c r="S438" i="36" s="1"/>
  <c r="T438" i="36" s="1"/>
  <c r="U438" i="36"/>
  <c r="V438" i="36" l="1"/>
  <c r="R439" i="36"/>
  <c r="Y438" i="36"/>
  <c r="Z438" i="36" s="1"/>
  <c r="X439" i="36" s="1"/>
  <c r="AA444" i="44"/>
  <c r="U444" i="44"/>
  <c r="P444" i="44"/>
  <c r="S444" i="44" s="1"/>
  <c r="T444" i="44" s="1"/>
  <c r="R445" i="44" l="1"/>
  <c r="V444" i="44"/>
  <c r="Y444" i="44"/>
  <c r="Z444" i="44" s="1"/>
  <c r="X445" i="44" s="1"/>
  <c r="AA439" i="36"/>
  <c r="P439" i="36"/>
  <c r="S439" i="36" s="1"/>
  <c r="T439" i="36" s="1"/>
  <c r="U439" i="36"/>
  <c r="V439" i="36" l="1"/>
  <c r="R440" i="36"/>
  <c r="Y439" i="36"/>
  <c r="Z439" i="36" s="1"/>
  <c r="X440" i="36" s="1"/>
  <c r="AA445" i="44"/>
  <c r="U445" i="44"/>
  <c r="P445" i="44"/>
  <c r="S445" i="44" l="1"/>
  <c r="T445" i="44" s="1"/>
  <c r="AA440" i="36"/>
  <c r="P440" i="36"/>
  <c r="S440" i="36" s="1"/>
  <c r="T440" i="36" s="1"/>
  <c r="U440" i="36"/>
  <c r="V440" i="36" l="1"/>
  <c r="R441" i="36"/>
  <c r="Y440" i="36"/>
  <c r="Z440" i="36" s="1"/>
  <c r="X441" i="36" s="1"/>
  <c r="V445" i="44"/>
  <c r="R446" i="44"/>
  <c r="Y445" i="44"/>
  <c r="Z445" i="44" s="1"/>
  <c r="X446" i="44" s="1"/>
  <c r="AA446" i="44" l="1"/>
  <c r="U446" i="44"/>
  <c r="P446" i="44"/>
  <c r="AA441" i="36"/>
  <c r="P441" i="36"/>
  <c r="S441" i="36" s="1"/>
  <c r="T441" i="36" s="1"/>
  <c r="U441" i="36"/>
  <c r="R442" i="36" l="1"/>
  <c r="V441" i="36"/>
  <c r="Y441" i="36"/>
  <c r="Z441" i="36" s="1"/>
  <c r="X442" i="36" s="1"/>
  <c r="S446" i="44"/>
  <c r="T446" i="44" s="1"/>
  <c r="R447" i="44" l="1"/>
  <c r="V446" i="44"/>
  <c r="Y446" i="44"/>
  <c r="Z446" i="44" s="1"/>
  <c r="X447" i="44" s="1"/>
  <c r="AA442" i="36"/>
  <c r="U442" i="36"/>
  <c r="P442" i="36"/>
  <c r="S442" i="36" s="1"/>
  <c r="T442" i="36" s="1"/>
  <c r="R443" i="36" l="1"/>
  <c r="V442" i="36"/>
  <c r="Y442" i="36"/>
  <c r="Z442" i="36" s="1"/>
  <c r="X443" i="36" s="1"/>
  <c r="AA447" i="44"/>
  <c r="P447" i="44"/>
  <c r="S447" i="44" s="1"/>
  <c r="T447" i="44" s="1"/>
  <c r="U447" i="44"/>
  <c r="R448" i="44" l="1"/>
  <c r="V447" i="44"/>
  <c r="Y447" i="44"/>
  <c r="Z447" i="44" s="1"/>
  <c r="X448" i="44" s="1"/>
  <c r="AA443" i="36"/>
  <c r="U443" i="36"/>
  <c r="P443" i="36"/>
  <c r="S443" i="36" l="1"/>
  <c r="T443" i="36" s="1"/>
  <c r="AA448" i="44"/>
  <c r="U448" i="44"/>
  <c r="P448" i="44"/>
  <c r="S448" i="44" l="1"/>
  <c r="T448" i="44" s="1"/>
  <c r="V448" i="44" s="1"/>
  <c r="V443" i="36"/>
  <c r="R444" i="36"/>
  <c r="Y443" i="36"/>
  <c r="Z443" i="36" s="1"/>
  <c r="X444" i="36" s="1"/>
  <c r="AA444" i="36" l="1"/>
  <c r="P444" i="36"/>
  <c r="S444" i="36" s="1"/>
  <c r="T444" i="36" s="1"/>
  <c r="U444" i="36"/>
  <c r="Y448" i="44"/>
  <c r="Z448" i="44" s="1"/>
  <c r="V444" i="36" l="1"/>
  <c r="R445" i="36"/>
  <c r="Y444" i="36"/>
  <c r="Z444" i="36" s="1"/>
  <c r="X445" i="36" s="1"/>
  <c r="P445" i="36" l="1"/>
  <c r="S445" i="36" s="1"/>
  <c r="T445" i="36" s="1"/>
  <c r="U445" i="36"/>
  <c r="AA445" i="36"/>
  <c r="V445" i="36" l="1"/>
  <c r="R446" i="36"/>
  <c r="Y445" i="36"/>
  <c r="Z445" i="36" s="1"/>
  <c r="X446" i="36" s="1"/>
  <c r="AA446" i="36" l="1"/>
  <c r="P446" i="36"/>
  <c r="S446" i="36" s="1"/>
  <c r="T446" i="36" s="1"/>
  <c r="U446" i="36"/>
  <c r="V446" i="36" l="1"/>
  <c r="R447" i="36"/>
  <c r="Y446" i="36"/>
  <c r="Z446" i="36" s="1"/>
  <c r="X447" i="36" s="1"/>
  <c r="AA447" i="36" l="1"/>
  <c r="P447" i="36"/>
  <c r="S447" i="36" s="1"/>
  <c r="T447" i="36" s="1"/>
  <c r="U447" i="36"/>
  <c r="R448" i="36" l="1"/>
  <c r="V447" i="36"/>
  <c r="Y447" i="36"/>
  <c r="Z447" i="36" s="1"/>
  <c r="X448" i="36" s="1"/>
  <c r="AA448" i="36" l="1"/>
  <c r="U448" i="36"/>
  <c r="P448" i="36"/>
  <c r="S448" i="36" s="1"/>
  <c r="T448" i="36" s="1"/>
  <c r="V448" i="36" s="1"/>
  <c r="Y448" i="36" l="1"/>
  <c r="Z44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1"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3"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7"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9"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3"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4"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<sst xmlns="http://schemas.openxmlformats.org/spreadsheetml/2006/main" count="24777" uniqueCount="2111">
  <si>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</si>
  <si>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</si>
  <si>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</si>
  <si>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</si>
  <si>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</si>
  <si>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</si>
  <si>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</si>
  <si>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</si>
  <si>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</si>
  <si>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</si>
  <si>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</si>
  <si>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</si>
  <si>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</si>
  <si>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</si>
  <si>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</si>
  <si>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</si>
  <si>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</si>
  <si>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</si>
  <si>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</si>
  <si>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</si>
  <si>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</si>
  <si>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</si>
  <si>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</si>
  <si>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</si>
  <si>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</si>
  <si>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</si>
  <si>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</si>
  <si>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</si>
  <si>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</si>
  <si>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</si>
  <si>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</si>
  <si>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</si>
  <si>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</si>
  <si>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</si>
  <si>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</si>
  <si>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</si>
  <si>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</si>
  <si>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</si>
  <si>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</si>
  <si>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</si>
  <si>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</si>
  <si>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</si>
  <si>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</si>
  <si>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</si>
  <si>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</si>
  <si>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</si>
  <si>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</si>
  <si>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</si>
  <si>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</si>
  <si>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</si>
  <si>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</si>
  <si>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</si>
  <si>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</si>
  <si>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</si>
  <si>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</si>
  <si>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</si>
  <si>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</si>
  <si>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</si>
  <si>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</si>
  <si>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</si>
  <si>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</si>
  <si>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</si>
  <si>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</si>
  <si>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</si>
  <si>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</si>
  <si>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</si>
  <si>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</si>
  <si>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</si>
  <si>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</si>
  <si>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</si>
  <si>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</si>
  <si>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</si>
  <si>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</si>
  <si>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</si>
  <si>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</si>
  <si>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</si>
  <si>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</si>
  <si>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</si>
  <si>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</si>
  <si>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</si>
  <si>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</si>
  <si>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</si>
  <si>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</si>
  <si>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</si>
  <si>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</si>
  <si>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</si>
  <si>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</si>
  <si>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</si>
  <si>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</si>
  <si>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</si>
  <si>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</si>
  <si>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</si>
  <si>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</si>
  <si>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</si>
  <si>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</si>
  <si>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</si>
  <si>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</si>
  <si>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</si>
  <si>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</si>
  <si>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</si>
  <si>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</si>
  <si>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</si>
  <si>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</si>
  <si>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</si>
  <si>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</si>
  <si>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</si>
  <si>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</si>
  <si>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</si>
  <si>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</si>
  <si>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</si>
  <si>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</si>
  <si>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</si>
  <si>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</si>
  <si>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</si>
  <si>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</si>
  <si>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</si>
  <si>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</si>
  <si>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</si>
  <si>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</si>
  <si>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</si>
  <si>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</si>
  <si>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</si>
  <si>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</si>
  <si>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</si>
  <si>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</si>
  <si>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</si>
  <si>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</si>
  <si>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</si>
  <si>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</si>
  <si>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</si>
  <si>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</si>
  <si>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</si>
  <si>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</si>
  <si>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</si>
  <si>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</si>
  <si>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</si>
  <si>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</si>
  <si>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</si>
  <si>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</si>
  <si>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</si>
  <si>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</si>
  <si>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</si>
  <si>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</si>
  <si>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</si>
  <si>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</si>
  <si>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</si>
  <si>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</si>
  <si>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</si>
  <si>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</si>
  <si>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</si>
  <si>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</si>
  <si>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</si>
  <si>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</si>
  <si>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</si>
  <si>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</si>
  <si>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</si>
  <si>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</si>
  <si>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</si>
  <si>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</si>
  <si>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</si>
  <si>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</si>
  <si>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</si>
  <si>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</si>
  <si>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</si>
  <si>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</si>
  <si>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</si>
  <si>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</si>
  <si>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</si>
  <si>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</si>
  <si>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</si>
  <si>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</si>
  <si>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</si>
  <si>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</si>
  <si>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</si>
  <si>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</si>
  <si>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</si>
  <si>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</si>
  <si>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</si>
  <si>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</si>
  <si>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</si>
  <si>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</si>
  <si>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</si>
  <si>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</si>
  <si>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</si>
  <si>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</si>
  <si>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</si>
  <si>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</si>
  <si>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</si>
  <si>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</si>
  <si>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</si>
  <si>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</si>
  <si>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</si>
  <si>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</si>
  <si>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</si>
  <si>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</si>
  <si>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</si>
  <si>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</si>
  <si>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</si>
  <si>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</si>
  <si>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</si>
  <si>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</si>
  <si>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</si>
  <si>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</si>
  <si>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</si>
  <si>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</si>
  <si>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</si>
  <si>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</si>
  <si>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</si>
  <si>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</si>
  <si>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</si>
  <si>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</si>
  <si>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</si>
  <si>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</si>
  <si>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</si>
  <si>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</si>
  <si>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</si>
  <si>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</si>
  <si>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</si>
  <si>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</si>
  <si>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</si>
  <si>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</si>
  <si>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</si>
  <si>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</si>
  <si>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</si>
  <si>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</si>
  <si>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</si>
  <si>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</si>
  <si>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</si>
  <si>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</si>
  <si>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</si>
  <si>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</si>
  <si>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</si>
  <si>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</si>
  <si>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</si>
  <si>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</si>
  <si>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</si>
  <si>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</si>
  <si>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</si>
  <si>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</si>
  <si>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</si>
  <si>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</si>
  <si>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</si>
  <si>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</si>
  <si>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</si>
  <si>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</si>
  <si>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</si>
  <si>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</si>
  <si>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</si>
  <si>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</si>
  <si>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</si>
  <si>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</si>
  <si>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</si>
  <si>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</si>
  <si>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</si>
  <si>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</si>
  <si>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</si>
  <si>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</si>
  <si>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</si>
  <si>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</si>
  <si>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</si>
  <si>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</si>
  <si>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</si>
  <si>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</si>
  <si>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</si>
  <si>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</si>
  <si>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</si>
  <si>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</si>
  <si>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</si>
  <si>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</si>
  <si>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</si>
  <si>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</si>
  <si>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</si>
  <si>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</si>
  <si>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</si>
  <si>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</si>
  <si>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</si>
  <si>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</si>
  <si>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</si>
  <si>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</si>
  <si>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</si>
  <si>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</si>
  <si>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</si>
  <si>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</si>
  <si>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</si>
  <si>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</si>
  <si>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</si>
  <si>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</si>
  <si>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</si>
  <si>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</si>
  <si>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</si>
  <si>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</si>
  <si>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</si>
  <si>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</si>
  <si>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</si>
  <si>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</si>
  <si>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</si>
  <si>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</si>
  <si>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</si>
  <si>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</si>
  <si>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</si>
  <si>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</si>
  <si>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</si>
  <si>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</si>
  <si>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</si>
  <si>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</si>
  <si>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</si>
  <si>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</si>
  <si>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</si>
  <si>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</si>
  <si>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</si>
  <si>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</si>
  <si>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</si>
  <si>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</si>
  <si>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</si>
  <si>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</si>
  <si>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</si>
  <si>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</si>
  <si>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</si>
  <si>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</si>
  <si>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</si>
  <si>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</si>
  <si>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</si>
  <si>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</si>
  <si>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</si>
  <si>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</si>
  <si>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</si>
  <si>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</si>
  <si>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</si>
  <si>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</si>
  <si>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</si>
  <si>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</si>
  <si>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</si>
  <si>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</si>
  <si>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</si>
  <si>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</si>
  <si>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</si>
  <si>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</si>
  <si>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</si>
  <si>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</si>
  <si>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</si>
  <si>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</si>
  <si>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</si>
  <si>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</si>
  <si>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</si>
  <si>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</si>
  <si>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</si>
  <si>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</si>
  <si>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</si>
  <si>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</si>
  <si>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</si>
  <si>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</si>
  <si>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</si>
  <si>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</si>
  <si>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</si>
  <si>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</si>
  <si>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</si>
  <si>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</si>
  <si>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</si>
  <si>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</si>
  <si>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</si>
  <si>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</si>
  <si>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</si>
  <si>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</si>
  <si>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</si>
  <si>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</si>
  <si>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</si>
  <si>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</si>
  <si>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</si>
  <si>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</si>
  <si>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</si>
  <si>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</si>
  <si>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</si>
  <si>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</si>
  <si>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</si>
  <si>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</si>
  <si>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</si>
  <si>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</si>
  <si>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</si>
  <si>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</si>
  <si>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</si>
  <si>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</si>
  <si>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</si>
  <si>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</si>
  <si>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</si>
  <si>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</si>
  <si>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</si>
  <si>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</si>
  <si>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</si>
  <si>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</si>
  <si>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</si>
  <si>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</si>
  <si>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</si>
  <si>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</si>
  <si>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</si>
  <si>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</si>
  <si>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</si>
  <si>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</si>
  <si>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</si>
  <si>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</si>
  <si>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</si>
  <si>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</si>
  <si>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</si>
  <si>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</si>
  <si>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</si>
  <si>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</si>
  <si>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</si>
  <si>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</si>
  <si>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</si>
  <si>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</si>
  <si>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</si>
  <si>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</si>
  <si>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</si>
  <si>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</si>
  <si>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</si>
  <si>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</si>
  <si>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</si>
  <si>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</si>
  <si>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</si>
  <si>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</si>
  <si>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</si>
  <si>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</si>
  <si>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</si>
  <si>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</si>
  <si>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</si>
  <si>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</si>
  <si>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</si>
  <si>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</si>
  <si>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</si>
  <si>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</si>
  <si>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</si>
  <si>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</si>
  <si>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</si>
  <si>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</si>
  <si>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</si>
  <si>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</si>
  <si>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</si>
  <si>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</si>
  <si>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</si>
  <si>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</si>
  <si>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</si>
  <si>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</si>
  <si>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</si>
  <si>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</si>
  <si>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</si>
  <si>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</si>
  <si>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</si>
  <si>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</si>
  <si>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</si>
  <si>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</si>
  <si>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</si>
  <si>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</si>
  <si>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</si>
  <si>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</si>
  <si>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</si>
  <si>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</si>
  <si>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</si>
  <si>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</si>
  <si>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</si>
  <si>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</si>
  <si>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</si>
  <si>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</si>
  <si>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</si>
  <si>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</si>
  <si>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</si>
  <si>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</si>
  <si>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</si>
  <si>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</si>
  <si>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</si>
  <si>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</si>
  <si>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</si>
  <si>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</si>
  <si>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</si>
  <si>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</si>
  <si>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</si>
  <si>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</si>
  <si>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</si>
  <si>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</si>
  <si>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</si>
  <si>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</si>
  <si>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</si>
  <si>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</si>
  <si>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</si>
  <si>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</si>
  <si>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</si>
  <si>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</si>
  <si>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</si>
  <si>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</si>
  <si>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</si>
  <si>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</si>
  <si>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</si>
  <si>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</si>
  <si>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</si>
  <si>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</si>
  <si>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</si>
  <si>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</si>
  <si>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</si>
  <si>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</si>
  <si>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</si>
  <si>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</si>
  <si>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</si>
  <si>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</si>
  <si>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</si>
  <si>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</si>
  <si>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</si>
  <si>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</si>
  <si>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</si>
  <si>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</si>
  <si>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</si>
  <si>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</si>
  <si>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</si>
  <si>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</si>
  <si>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</si>
  <si>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</si>
  <si>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</si>
  <si>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</si>
  <si>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</si>
  <si>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</si>
  <si>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</si>
  <si>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</si>
  <si>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</si>
  <si>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</si>
  <si>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</si>
  <si>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</si>
  <si>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</si>
  <si>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</si>
  <si>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</si>
  <si>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</si>
  <si>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</si>
  <si>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</si>
  <si>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</si>
  <si>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</si>
  <si>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</si>
  <si>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</si>
  <si>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</si>
  <si>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</si>
  <si>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</si>
  <si>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</si>
  <si>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</si>
  <si>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</si>
  <si>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</si>
  <si>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</si>
  <si>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</si>
  <si>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</si>
  <si>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</si>
  <si>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</si>
  <si>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</si>
  <si>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</si>
  <si>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</si>
  <si>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</si>
  <si>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</si>
  <si>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</si>
  <si>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</si>
  <si>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</si>
  <si>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</si>
  <si>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</si>
  <si>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</si>
  <si>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</si>
  <si>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</si>
  <si>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</si>
  <si>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</si>
  <si>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</si>
  <si>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</si>
  <si>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</si>
  <si>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</si>
  <si>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</si>
  <si>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</si>
  <si>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</si>
  <si>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</si>
  <si>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</si>
  <si>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</si>
  <si>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</si>
  <si>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</si>
  <si>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</si>
  <si>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</si>
  <si>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</si>
  <si>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</si>
  <si>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</si>
  <si>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</si>
  <si>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</si>
  <si>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</si>
  <si>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</si>
  <si>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</si>
  <si>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</si>
  <si>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</si>
  <si>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</si>
  <si>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</si>
  <si>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</si>
  <si>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</si>
  <si>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</si>
  <si>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</si>
  <si>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</si>
  <si>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</si>
  <si>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</si>
  <si>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</si>
  <si>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</si>
  <si>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</si>
  <si>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</si>
  <si>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</si>
  <si>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</si>
  <si>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</si>
  <si>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</si>
  <si>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</si>
  <si>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</si>
  <si>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</si>
  <si>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</si>
  <si>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</si>
  <si>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</si>
  <si>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</si>
  <si>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</si>
  <si>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</si>
  <si>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</si>
  <si>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</si>
  <si>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</si>
  <si>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</si>
  <si>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</si>
  <si>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</si>
  <si>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</si>
  <si>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</si>
  <si>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</si>
  <si>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</si>
  <si>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</si>
  <si>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</si>
  <si>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</si>
  <si>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</si>
  <si>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</si>
  <si>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</si>
  <si>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</si>
  <si>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</si>
  <si>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</si>
  <si>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</si>
  <si>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</si>
  <si>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</si>
  <si>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</si>
  <si>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</si>
  <si>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</si>
  <si>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</si>
  <si>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</si>
  <si>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</si>
  <si>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</si>
  <si>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</si>
  <si>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</si>
  <si>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</si>
  <si>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</si>
  <si>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</si>
  <si>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</si>
  <si>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</si>
  <si>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</si>
  <si>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</si>
  <si>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</si>
  <si>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</si>
  <si>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</si>
  <si>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</si>
  <si>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</si>
  <si>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</si>
  <si>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</si>
  <si>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</si>
  <si>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</si>
  <si>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</si>
  <si>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</si>
  <si>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</si>
  <si>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</si>
  <si>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</si>
  <si>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</si>
  <si>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</si>
  <si>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</si>
  <si>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</si>
  <si>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</si>
  <si>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</si>
  <si>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</si>
  <si>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</si>
  <si>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</si>
  <si>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</si>
  <si>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</si>
  <si>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</si>
  <si>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</si>
  <si>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</si>
  <si>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</si>
  <si>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</si>
  <si>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</si>
  <si>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</si>
  <si>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</si>
  <si>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</si>
  <si>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</si>
  <si>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</si>
  <si>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</si>
  <si>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</si>
  <si>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</si>
  <si>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</si>
  <si>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</si>
  <si>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</si>
  <si>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</si>
  <si>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</si>
  <si>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</si>
  <si>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</si>
  <si>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</si>
  <si>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</si>
  <si>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</si>
  <si>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</si>
  <si>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</si>
  <si>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</si>
  <si>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</si>
  <si>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</si>
  <si>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</si>
  <si>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</si>
  <si>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</si>
  <si>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</si>
  <si>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</si>
  <si>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</si>
  <si>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</si>
  <si>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</si>
  <si>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</si>
  <si>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</si>
  <si>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</si>
  <si>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</si>
  <si>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</si>
  <si>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</si>
  <si>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</si>
  <si>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</si>
  <si>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</si>
  <si>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</si>
  <si>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</si>
  <si>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</si>
  <si>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</si>
  <si>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</si>
  <si>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</si>
  <si>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</si>
  <si>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</si>
  <si>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</si>
  <si>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</si>
  <si>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</si>
  <si>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</si>
  <si>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</si>
  <si>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</si>
  <si>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</si>
  <si>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</si>
  <si>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</si>
  <si>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</si>
  <si>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</si>
  <si>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</si>
  <si>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</si>
  <si>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</si>
  <si>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</si>
  <si>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</si>
  <si>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</si>
  <si>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</si>
  <si>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</si>
  <si>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</si>
  <si>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</si>
  <si>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</si>
  <si>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</si>
  <si>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</si>
  <si>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</si>
  <si>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</si>
  <si>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</si>
  <si>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</si>
  <si>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</si>
  <si>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</si>
  <si>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</si>
  <si>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</si>
  <si>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</si>
  <si>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</si>
  <si>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</si>
  <si>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</si>
  <si>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</si>
  <si>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</si>
  <si>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</si>
  <si>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</si>
  <si>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</si>
  <si>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</si>
  <si>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</si>
  <si>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</si>
  <si>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</si>
  <si>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</si>
  <si>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</si>
  <si>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</si>
  <si>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</si>
  <si>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</si>
  <si>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</si>
  <si>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</si>
  <si>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</si>
  <si>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</si>
  <si>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</si>
  <si>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</si>
  <si>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</si>
  <si>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</si>
  <si>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</si>
  <si>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</si>
  <si>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</si>
  <si>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</si>
  <si>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</si>
  <si>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</si>
  <si>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</si>
  <si>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</si>
  <si>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</si>
  <si>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</si>
  <si>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</si>
  <si>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</si>
  <si>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</si>
  <si>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</si>
  <si>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</si>
  <si>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</si>
  <si>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</si>
  <si>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</si>
  <si>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</si>
  <si>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</si>
  <si>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</si>
  <si>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</si>
  <si>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</si>
  <si>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</si>
  <si>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</si>
  <si>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</si>
  <si>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</si>
  <si>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</si>
  <si>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</si>
  <si>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</si>
  <si>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</si>
  <si>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</si>
  <si>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</si>
  <si>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</si>
  <si>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</si>
  <si>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</si>
  <si>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</si>
  <si>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</si>
  <si>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</si>
  <si>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</si>
  <si>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</si>
  <si>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</si>
  <si>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</si>
  <si>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</si>
  <si>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</si>
  <si>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</si>
  <si>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</si>
  <si>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</si>
  <si>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</si>
  <si>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</si>
  <si>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</si>
  <si>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</si>
  <si>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</si>
  <si>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</si>
  <si>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</si>
  <si>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</si>
  <si>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</si>
  <si>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</si>
  <si>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</si>
  <si>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</si>
  <si>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</si>
  <si>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</si>
  <si>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</si>
  <si>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</si>
  <si>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</si>
  <si>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</si>
  <si>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</si>
  <si>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</si>
  <si>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</si>
  <si>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</si>
  <si>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</si>
  <si>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</si>
  <si>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</si>
  <si>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</si>
  <si>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</si>
  <si>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</si>
  <si>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</si>
  <si>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</si>
  <si>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</si>
  <si>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</si>
  <si>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</si>
  <si>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</si>
  <si>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</si>
  <si>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</si>
  <si>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</si>
  <si>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</si>
  <si>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</si>
  <si>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</si>
  <si>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</si>
  <si>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</si>
  <si>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</si>
  <si>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</si>
  <si>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</si>
  <si>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</si>
  <si>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</si>
  <si>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</si>
  <si>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</si>
  <si>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</si>
  <si>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</si>
  <si>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</si>
  <si>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</si>
  <si>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</si>
  <si>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</si>
  <si>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</si>
  <si>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</si>
  <si>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</si>
  <si>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</si>
  <si>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</si>
  <si>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</si>
  <si>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</si>
  <si>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</si>
  <si>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</si>
  <si>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</si>
  <si>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</si>
  <si>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</si>
  <si>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</si>
  <si>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</si>
  <si>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</si>
  <si>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</si>
  <si>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</si>
  <si>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</si>
  <si>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</si>
  <si>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</si>
  <si>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</si>
  <si>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</si>
  <si>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</si>
  <si>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</si>
  <si>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</si>
  <si>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</si>
  <si>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</si>
  <si>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</si>
  <si>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</si>
  <si>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</si>
  <si>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</si>
  <si>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</si>
  <si>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</si>
  <si>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</si>
  <si>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</si>
  <si>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</si>
  <si>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</si>
  <si>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</si>
  <si>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</si>
  <si>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</si>
  <si>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</si>
  <si>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</si>
  <si>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</si>
  <si>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</si>
  <si>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</si>
  <si>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</si>
  <si>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</si>
  <si>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</si>
  <si>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</si>
  <si>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</si>
  <si>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</si>
  <si>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</si>
  <si>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</si>
  <si>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</si>
  <si>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</si>
  <si>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</si>
  <si>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</si>
  <si>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</si>
  <si>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</si>
  <si>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</si>
  <si>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</si>
  <si>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</si>
  <si>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</si>
  <si>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</si>
  <si>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</si>
  <si>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</si>
  <si>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</si>
  <si>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</si>
  <si>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</si>
  <si>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</si>
  <si>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</si>
  <si>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</si>
  <si>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</si>
  <si>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</si>
  <si>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</si>
  <si>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</si>
  <si>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</si>
  <si>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</si>
  <si>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</si>
  <si>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</si>
  <si>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</si>
  <si>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</si>
  <si>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</si>
  <si>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</si>
  <si>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</si>
  <si>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</si>
  <si>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</si>
  <si>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</si>
  <si>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</si>
  <si>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</si>
  <si>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</si>
  <si>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</si>
  <si>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</si>
  <si>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</si>
  <si>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</si>
  <si>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</si>
  <si>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</si>
  <si>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</si>
  <si>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</si>
  <si>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</si>
  <si>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</si>
  <si>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</si>
  <si>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</si>
  <si>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</si>
  <si>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</si>
  <si>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</si>
  <si>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</si>
  <si>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</si>
  <si>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</si>
  <si>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</si>
  <si>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</si>
  <si>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</si>
  <si>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</si>
  <si>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</si>
  <si>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</si>
  <si>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</si>
  <si>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</si>
  <si>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</si>
  <si>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</si>
  <si>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</si>
  <si>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</si>
  <si>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</si>
  <si>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</si>
  <si>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</si>
  <si>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</si>
  <si>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</si>
  <si>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</si>
  <si>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</si>
  <si>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</si>
  <si>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</si>
  <si>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</si>
  <si>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</si>
  <si>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</si>
  <si>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</si>
  <si>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</si>
  <si>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</si>
  <si>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</si>
  <si>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</si>
  <si>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</si>
  <si>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</si>
  <si>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</si>
  <si>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</si>
  <si>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</si>
  <si>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</si>
  <si>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</si>
  <si>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</si>
  <si>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</si>
  <si>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</si>
  <si>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</si>
  <si>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</si>
  <si>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</si>
  <si>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</si>
  <si>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</si>
  <si>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</si>
  <si>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</si>
  <si>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</si>
  <si>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</si>
  <si>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</si>
  <si>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</si>
  <si>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</si>
  <si>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</si>
  <si>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</si>
  <si>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</si>
  <si>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</si>
  <si>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</si>
  <si>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</si>
  <si>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</si>
  <si>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</si>
  <si>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</si>
  <si>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</si>
  <si>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</si>
  <si>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</si>
  <si>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</si>
  <si>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</si>
  <si>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</si>
  <si>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</si>
  <si>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</si>
  <si>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</si>
  <si>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</si>
  <si>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</si>
  <si>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</si>
  <si>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</si>
  <si>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</si>
  <si>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</si>
  <si>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</si>
  <si>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</si>
  <si>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</si>
  <si>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</si>
  <si>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</si>
  <si>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</si>
  <si>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</si>
  <si>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</si>
  <si>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</si>
  <si>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</si>
  <si>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</si>
  <si>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</si>
  <si>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</si>
  <si>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</si>
  <si>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</si>
  <si>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</si>
  <si>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</si>
  <si>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</si>
  <si>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</si>
  <si>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</si>
  <si>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</si>
  <si>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</si>
  <si>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</si>
  <si>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</si>
  <si>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</si>
  <si>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</si>
  <si>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</si>
  <si>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</si>
  <si>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</si>
  <si>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</si>
  <si>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</si>
  <si>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</si>
  <si>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</si>
  <si>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</si>
  <si>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</si>
  <si>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</si>
  <si>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</si>
  <si>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</si>
  <si>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</si>
  <si>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</si>
  <si>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</si>
  <si>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</si>
  <si>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</si>
  <si>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</si>
  <si>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</si>
  <si>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</si>
  <si>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</si>
  <si>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</si>
  <si>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</si>
  <si>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</si>
  <si>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</si>
  <si>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</si>
  <si>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</si>
  <si>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</si>
  <si>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</si>
  <si>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</si>
  <si>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</si>
  <si>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</si>
  <si>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</si>
  <si>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</si>
  <si>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</si>
  <si>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</si>
  <si>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</si>
  <si>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</si>
  <si>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</si>
  <si>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</si>
  <si>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</si>
  <si>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</si>
  <si>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</si>
  <si>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</si>
  <si>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</si>
  <si>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</si>
  <si>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Each payment of interest (Class A Notes)</t>
  </si>
  <si>
    <t>Each payment of principal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</si>
  <si>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</si>
  <si>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</si>
  <si>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</si>
  <si>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</si>
  <si>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</si>
  <si>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</si>
  <si>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</si>
  <si>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</si>
  <si>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</si>
  <si>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</si>
  <si>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</si>
  <si>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</si>
  <si>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</si>
  <si>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</si>
  <si>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</si>
  <si>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</si>
  <si>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</si>
  <si>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</si>
  <si>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</si>
  <si>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</si>
  <si>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</si>
  <si>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</si>
  <si>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</si>
  <si>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</si>
  <si>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</si>
  <si>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</si>
  <si>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</si>
  <si>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</si>
  <si>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</si>
  <si>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</si>
  <si>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</si>
  <si>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</si>
  <si>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</si>
  <si>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</si>
  <si>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</si>
  <si>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</si>
  <si>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</si>
  <si>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</si>
  <si>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</si>
  <si>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</si>
  <si>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</si>
  <si>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</si>
  <si>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</si>
  <si>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</si>
  <si>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</si>
  <si>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</si>
  <si>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</si>
  <si>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</si>
  <si>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</si>
  <si>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</si>
  <si>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</si>
  <si>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</si>
  <si>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</si>
  <si>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</si>
  <si>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</si>
  <si>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</si>
  <si>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</si>
  <si>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</si>
  <si>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</si>
  <si>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</si>
  <si>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</si>
  <si>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</si>
  <si>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</si>
  <si>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</si>
  <si>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</si>
  <si>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</si>
  <si>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</si>
  <si>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</si>
  <si>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</si>
  <si>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</si>
  <si>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</si>
  <si>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</si>
  <si>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</si>
  <si>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</si>
  <si>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</si>
  <si>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</si>
  <si>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</si>
  <si>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</si>
  <si>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</si>
  <si>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</si>
  <si>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</si>
  <si>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</si>
  <si>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</si>
  <si>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</si>
  <si>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</si>
  <si>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</si>
  <si>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</si>
  <si>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</si>
  <si>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</si>
  <si>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</si>
  <si>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</si>
  <si>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</si>
  <si>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</si>
  <si>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</si>
  <si>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</si>
  <si>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</si>
  <si>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</si>
  <si>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</si>
  <si>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</si>
  <si>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</si>
  <si>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</si>
  <si>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</si>
  <si>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</si>
  <si>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</si>
  <si>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</si>
  <si>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</si>
  <si>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</si>
  <si>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</si>
  <si>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</si>
  <si>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</si>
  <si>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</si>
  <si>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</si>
  <si>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</si>
  <si>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</si>
  <si>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</si>
  <si>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</si>
  <si>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</si>
  <si>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</si>
  <si>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</si>
  <si>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</si>
  <si>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</si>
  <si>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</si>
  <si>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</si>
  <si>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</si>
  <si>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</si>
  <si>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</si>
  <si>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</si>
  <si>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</si>
  <si>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</si>
  <si>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</si>
  <si>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</si>
  <si>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</si>
  <si>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</si>
  <si>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</si>
  <si>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</si>
  <si>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</si>
  <si>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</si>
  <si>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</si>
  <si>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</si>
  <si>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</si>
  <si>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</si>
  <si>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</si>
  <si>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</si>
  <si>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</si>
  <si>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</si>
  <si>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</si>
  <si>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</si>
  <si>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</si>
  <si>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</si>
  <si>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</si>
  <si>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</si>
  <si>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</si>
  <si>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</si>
  <si>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</si>
  <si>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</si>
  <si>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</si>
  <si>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</si>
  <si>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</si>
  <si>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</si>
  <si>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</si>
  <si>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</si>
  <si>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</si>
  <si>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</si>
  <si>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</si>
  <si>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</si>
  <si>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</si>
  <si>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</si>
  <si>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</si>
  <si>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</si>
  <si>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</si>
  <si>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</si>
  <si>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</si>
  <si>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</si>
  <si>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</si>
  <si>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</si>
  <si>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</si>
  <si>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</si>
  <si>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</si>
  <si>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</si>
  <si>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</si>
  <si>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</si>
  <si>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</si>
  <si>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</si>
  <si>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</si>
  <si>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</si>
  <si>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</si>
  <si>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</si>
  <si>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</si>
  <si>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</si>
  <si>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</si>
  <si>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</si>
  <si>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</si>
  <si>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</si>
  <si>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</si>
  <si>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</si>
  <si>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</si>
  <si>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</si>
  <si>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</si>
  <si>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</si>
  <si>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</si>
  <si>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</si>
  <si>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</si>
  <si>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</si>
  <si>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</si>
  <si>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</si>
  <si>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</si>
  <si>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</si>
  <si>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</si>
  <si>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</si>
  <si>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</si>
  <si>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</si>
  <si>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</si>
  <si>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</si>
  <si>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</si>
  <si>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</si>
  <si>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</si>
  <si>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</si>
  <si>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</si>
  <si>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</si>
  <si>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</si>
  <si>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</si>
  <si>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</si>
  <si>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</si>
  <si>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</si>
  <si>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</si>
  <si>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</si>
  <si>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</si>
  <si>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</si>
  <si>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</si>
  <si>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</si>
  <si>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</si>
  <si>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</si>
  <si>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</si>
  <si>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</si>
  <si>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</si>
  <si>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</si>
  <si>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</si>
  <si>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</si>
  <si>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</si>
  <si>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</si>
  <si>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</si>
  <si>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</si>
  <si>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</si>
  <si>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</si>
  <si>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</si>
  <si>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</si>
  <si>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</si>
  <si>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</si>
  <si>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</si>
  <si>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</si>
  <si>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</si>
  <si>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</si>
  <si>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</si>
  <si>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</si>
  <si>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</si>
  <si>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</si>
  <si>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</si>
  <si>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</si>
  <si>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</si>
  <si>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</si>
  <si>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</si>
  <si>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</si>
  <si>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</si>
  <si>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</si>
  <si>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</si>
  <si>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</si>
  <si>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</si>
  <si>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</si>
  <si>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</si>
  <si>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</si>
  <si>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</si>
  <si>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</si>
  <si>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</si>
  <si>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</si>
  <si>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</si>
  <si>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</si>
  <si>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</si>
  <si>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</si>
  <si>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</si>
  <si>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</si>
  <si>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</si>
  <si>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</si>
  <si>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</si>
  <si>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</si>
  <si>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</si>
  <si>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</si>
  <si>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</si>
  <si>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</si>
  <si>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</si>
  <si>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</si>
  <si>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</si>
  <si>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</si>
  <si>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</si>
  <si>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</si>
  <si>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</si>
  <si>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</si>
  <si>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</si>
  <si>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</si>
  <si>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</si>
  <si>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</si>
  <si>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</si>
  <si>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</si>
  <si>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</si>
  <si>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</si>
  <si>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</si>
  <si>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</si>
  <si>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</si>
  <si>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</si>
  <si>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</si>
  <si>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</si>
  <si>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</si>
  <si>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</si>
  <si>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</si>
  <si>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</si>
  <si>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</si>
  <si>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</si>
  <si>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</si>
  <si>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</si>
  <si>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</si>
  <si>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</si>
  <si>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</si>
  <si>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</si>
  <si>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</si>
  <si>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</si>
  <si>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</si>
  <si>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</si>
  <si>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</si>
  <si>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</si>
  <si>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</si>
  <si>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</si>
  <si>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</si>
  <si>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</si>
  <si>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</si>
  <si>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</si>
  <si>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</si>
  <si>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</si>
  <si>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</si>
  <si>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</si>
  <si>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</si>
  <si>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</si>
  <si>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</si>
  <si>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</si>
  <si>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</si>
  <si>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</si>
  <si>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</si>
  <si>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</si>
  <si>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</si>
  <si>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</si>
  <si>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</si>
  <si>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</si>
  <si>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</si>
  <si>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</si>
  <si>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</si>
  <si>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</si>
  <si>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</si>
  <si>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</si>
  <si>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</si>
  <si>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</si>
  <si>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</si>
  <si>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</si>
  <si>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</si>
  <si>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</si>
  <si>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</si>
  <si>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</si>
  <si>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</si>
  <si>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</si>
  <si>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</si>
  <si>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</si>
  <si>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</si>
  <si>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</si>
  <si>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</si>
  <si>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</si>
  <si>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</si>
  <si>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</si>
  <si>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</si>
  <si>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</si>
  <si>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</si>
  <si>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</si>
  <si>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</si>
  <si>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</si>
  <si>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</si>
  <si>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</si>
  <si>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</si>
  <si>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</si>
  <si>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</si>
  <si>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</si>
  <si>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</si>
  <si>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</si>
  <si>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</si>
  <si>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</si>
  <si>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</si>
  <si>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</si>
  <si>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</si>
  <si>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</si>
  <si>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</si>
  <si>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</si>
  <si>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</si>
  <si>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</si>
  <si>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</si>
  <si>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</si>
  <si>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</si>
  <si>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</si>
  <si>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</si>
  <si>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</si>
  <si>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</si>
  <si>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</si>
  <si>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</si>
  <si>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</si>
  <si>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</si>
  <si>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</si>
  <si>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</si>
  <si>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</si>
  <si>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</si>
  <si>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</si>
  <si>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</si>
  <si>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</si>
  <si>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</si>
  <si>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</si>
  <si>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</si>
  <si>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</si>
  <si>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</si>
  <si>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</si>
  <si>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</si>
  <si>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</si>
  <si>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</si>
  <si>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</si>
  <si>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</si>
  <si>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</si>
  <si>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</si>
  <si>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</si>
  <si>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</si>
  <si>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</si>
  <si>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</si>
  <si>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</si>
  <si>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</si>
  <si>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</si>
  <si>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</si>
  <si>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</si>
  <si>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</si>
  <si>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</si>
  <si>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</si>
  <si>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</si>
  <si>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</si>
  <si>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</si>
  <si>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</si>
  <si>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</si>
  <si>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</si>
  <si>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</si>
  <si>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</si>
  <si>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</si>
  <si>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</si>
  <si>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</si>
  <si>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</si>
  <si>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</si>
  <si>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</si>
  <si>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</si>
  <si>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</si>
  <si>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</si>
  <si>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</si>
  <si>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</si>
  <si>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</si>
  <si>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</si>
  <si>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</si>
  <si>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</si>
  <si>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</si>
  <si>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</si>
  <si>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</si>
  <si>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</si>
  <si>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</si>
  <si>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</si>
  <si>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</si>
  <si>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</si>
  <si>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</si>
  <si>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</si>
  <si>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</si>
  <si>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</si>
  <si>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</si>
  <si>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</si>
  <si>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</si>
  <si>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</si>
  <si>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</si>
  <si>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</si>
  <si>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</si>
  <si>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</si>
  <si>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</si>
  <si>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</si>
  <si>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</si>
  <si>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</si>
  <si>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</si>
  <si>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</si>
  <si>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</si>
  <si>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</si>
  <si>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</si>
  <si>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</si>
  <si>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</si>
  <si>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</si>
  <si>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</si>
  <si>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</si>
  <si>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</si>
  <si>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</si>
  <si>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</si>
  <si>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</si>
  <si>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</si>
  <si>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</si>
  <si>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</si>
  <si>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</si>
  <si>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</si>
  <si>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</si>
  <si>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</si>
  <si>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</si>
  <si>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</si>
  <si>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</si>
  <si>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</si>
  <si>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</si>
  <si>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</si>
  <si>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</si>
  <si>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</si>
  <si>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</si>
  <si>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</si>
  <si>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</si>
  <si>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</si>
  <si>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</si>
  <si>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</si>
  <si>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</si>
  <si>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</si>
  <si>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</si>
  <si>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</si>
  <si>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</si>
  <si>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</si>
  <si>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</si>
  <si>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</si>
  <si>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</si>
  <si>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</si>
  <si>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</si>
  <si>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</si>
  <si>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</si>
  <si>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</si>
  <si>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</si>
  <si>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</si>
  <si>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</si>
  <si>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</si>
  <si>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</si>
  <si>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</si>
  <si>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</si>
  <si>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</si>
  <si>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</si>
  <si>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</si>
  <si>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</si>
  <si>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</si>
  <si>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</si>
  <si>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</si>
  <si>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</si>
  <si>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</si>
  <si>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</si>
  <si>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</si>
  <si>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</si>
  <si>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</si>
  <si>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</si>
  <si>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</si>
  <si>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</si>
  <si>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</si>
  <si>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</si>
  <si>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</si>
  <si>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</si>
  <si>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</si>
  <si>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</si>
  <si>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</si>
  <si>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</si>
  <si>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</si>
  <si>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</si>
  <si>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</si>
  <si>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</si>
  <si>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</si>
  <si>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</si>
  <si>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</si>
  <si>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</si>
  <si>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</si>
  <si>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</si>
  <si>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</si>
  <si>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</si>
  <si>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</si>
  <si>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</si>
  <si>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</si>
  <si>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</si>
  <si>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</si>
  <si>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</si>
  <si>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</si>
  <si>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</si>
  <si>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</si>
  <si>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</si>
  <si>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</si>
  <si>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</si>
  <si>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</si>
  <si>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</si>
  <si>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</si>
  <si>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</si>
  <si>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</si>
  <si>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</si>
  <si>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</si>
  <si>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</si>
  <si>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</si>
  <si>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</si>
  <si>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</si>
  <si>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</si>
  <si>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</si>
  <si>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</si>
  <si>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</si>
  <si>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</si>
  <si>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</si>
  <si>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</si>
  <si>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</si>
  <si>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</si>
  <si>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</si>
  <si>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</si>
  <si>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</si>
  <si>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</si>
  <si>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</si>
  <si>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</si>
  <si>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</si>
  <si>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</si>
  <si>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</si>
  <si>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</si>
  <si>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</si>
  <si>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</si>
  <si>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</si>
  <si>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</si>
  <si>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</si>
  <si>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</si>
  <si>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</si>
  <si>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</si>
  <si>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</si>
  <si>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</si>
  <si>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</si>
  <si>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</si>
  <si>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</si>
  <si>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</si>
  <si>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</si>
  <si>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</si>
  <si>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</si>
  <si>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</si>
  <si>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</si>
  <si>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</si>
  <si>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</si>
  <si>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</si>
  <si>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</si>
  <si>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</si>
  <si>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</si>
  <si>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</si>
  <si>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</si>
  <si>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</si>
  <si>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</si>
  <si>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</si>
  <si>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</si>
  <si>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</si>
  <si>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</si>
  <si>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</si>
  <si>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</si>
  <si>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</si>
  <si>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</si>
  <si>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</si>
  <si>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</si>
  <si>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</si>
  <si>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</si>
  <si>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</si>
  <si>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</si>
  <si>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</si>
  <si>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</si>
  <si>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</si>
  <si>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</si>
  <si>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</si>
  <si>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</si>
  <si>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</si>
  <si>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</si>
  <si>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</si>
  <si>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</si>
  <si>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</si>
  <si>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</si>
  <si>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</si>
  <si>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</si>
  <si>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</si>
  <si>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</si>
  <si>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</si>
  <si>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</si>
  <si>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</si>
  <si>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</si>
  <si>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</si>
  <si>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</si>
  <si>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</si>
  <si>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</si>
  <si>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</si>
  <si>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</si>
  <si>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</si>
  <si>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</si>
  <si>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</si>
  <si>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</si>
  <si>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</si>
  <si>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</si>
  <si>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</si>
  <si>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</si>
  <si>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</si>
  <si>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</si>
  <si>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</si>
  <si>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</si>
  <si>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</si>
  <si>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</si>
  <si>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</si>
  <si>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</si>
  <si>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</si>
  <si>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</si>
  <si>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</si>
  <si>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</si>
  <si>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</si>
  <si>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</si>
  <si>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</si>
  <si>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</si>
  <si>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</si>
  <si>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</si>
  <si>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</si>
  <si>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</si>
  <si>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</si>
  <si>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</si>
  <si>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</si>
  <si>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</si>
  <si>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</si>
  <si>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</si>
  <si>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</si>
  <si>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</si>
  <si>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</si>
  <si>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</si>
  <si>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</si>
  <si>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</si>
  <si>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</si>
  <si>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</si>
  <si>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</si>
  <si>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</si>
  <si>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</si>
  <si>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</si>
  <si>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</si>
  <si>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</si>
  <si>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</si>
  <si>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</si>
  <si>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</si>
  <si>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</si>
  <si>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</si>
  <si>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</si>
  <si>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</si>
  <si>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</si>
  <si>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</si>
  <si>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</si>
  <si>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</si>
  <si>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</si>
  <si>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</si>
  <si>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</si>
  <si>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</si>
  <si>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</si>
  <si>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</si>
  <si>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</si>
  <si>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</si>
  <si>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</si>
  <si>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</si>
  <si>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</si>
  <si>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</si>
  <si>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</si>
  <si>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</si>
  <si>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</si>
  <si>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</si>
  <si>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</si>
  <si>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</si>
  <si>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</si>
  <si>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</si>
  <si>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</si>
  <si>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</si>
  <si>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</si>
  <si>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</si>
  <si>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</si>
  <si>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</si>
  <si>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</si>
  <si>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</si>
  <si>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</si>
  <si>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</si>
  <si>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</si>
  <si>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</si>
  <si>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</si>
  <si>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</si>
  <si>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</si>
  <si>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</si>
  <si>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</si>
  <si>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</si>
  <si>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</si>
  <si>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</si>
  <si>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</si>
  <si>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</si>
  <si>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</si>
  <si>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</si>
  <si>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</si>
  <si>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</si>
  <si>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</si>
  <si>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</si>
  <si>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</si>
  <si>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</si>
  <si>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</si>
  <si>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</si>
  <si>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</si>
  <si>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</si>
  <si>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</si>
  <si>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</si>
  <si>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</si>
  <si>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</si>
  <si>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</si>
  <si>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</si>
  <si>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</si>
  <si>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</si>
  <si>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</si>
  <si>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</si>
  <si>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</si>
  <si>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</si>
  <si>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</si>
  <si>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</si>
  <si>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</si>
  <si>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</si>
  <si>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</si>
  <si>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</si>
  <si>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</si>
  <si>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</si>
  <si>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</si>
  <si>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</si>
  <si>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</si>
  <si>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</si>
  <si>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</si>
  <si>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</si>
  <si>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</si>
  <si>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</si>
  <si>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</si>
  <si>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</si>
  <si>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</si>
  <si>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</si>
  <si>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</si>
  <si>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</si>
  <si>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</si>
  <si>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</si>
  <si>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</si>
  <si>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</si>
  <si>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</si>
  <si>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</si>
  <si>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</si>
  <si>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</si>
  <si>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</si>
  <si>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</si>
  <si>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</si>
  <si>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</si>
  <si>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</si>
  <si>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</si>
  <si>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</si>
  <si>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</si>
  <si>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</si>
  <si>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</si>
  <si>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</si>
  <si>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</si>
  <si>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</si>
  <si>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</si>
  <si>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</si>
  <si>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</si>
  <si>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</si>
  <si>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</si>
  <si>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</si>
  <si>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</si>
  <si>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</si>
  <si>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</si>
  <si>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</si>
  <si>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</si>
  <si>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</si>
  <si>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</si>
  <si>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</si>
  <si>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</si>
  <si>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</si>
  <si>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</si>
  <si>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</si>
  <si>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</si>
  <si>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</si>
  <si>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</si>
  <si>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</si>
  <si>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</si>
  <si>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</si>
  <si>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</si>
  <si>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</si>
  <si>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</si>
  <si>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</si>
  <si>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</si>
  <si>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</si>
  <si>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</si>
  <si>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</si>
  <si>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</si>
  <si>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</si>
  <si>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</si>
  <si>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</si>
  <si>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</si>
  <si>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</si>
  <si>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</si>
  <si>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</si>
  <si>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</si>
  <si>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</si>
  <si>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</si>
  <si>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</si>
  <si>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</si>
  <si>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</si>
  <si>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</si>
  <si>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</si>
  <si>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</si>
  <si>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</si>
  <si>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</si>
  <si>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</si>
  <si>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</si>
  <si>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</si>
  <si>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</si>
  <si>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</si>
  <si>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</si>
  <si>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</si>
  <si>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</si>
  <si>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EUR 4 034 000 000,00 Class A Asset Backed Fixed Rate Notes 2025</t>
  </si>
  <si>
    <t>EUR 580 800 000,00 Class B Asset Backed Fixed Rate Notes</t>
  </si>
  <si>
    <t>FR0014012LN9</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</si>
  <si>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</si>
  <si>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</si>
  <si>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</si>
  <si>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</si>
  <si>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</si>
  <si>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</si>
  <si>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</si>
  <si>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</si>
  <si>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</si>
  <si>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</si>
  <si>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</si>
  <si>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</si>
  <si>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</si>
  <si>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</si>
  <si>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</si>
  <si>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</si>
  <si>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</si>
  <si>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</si>
  <si>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</si>
  <si>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</si>
  <si>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</si>
  <si>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</si>
  <si>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</si>
  <si>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</si>
  <si>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</si>
  <si>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</si>
  <si>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</si>
  <si>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</si>
  <si>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</si>
  <si>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</si>
  <si>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CHASDEFX</t>
  </si>
  <si>
    <t>DBRS Ratings GmbH</t>
  </si>
  <si>
    <t>PSSTFRPPPAR</t>
  </si>
  <si>
    <t>FR76 2004 1000 0142 3100 0U02 034</t>
  </si>
  <si>
    <t>Class A Notes 2025 Interest Amounts</t>
  </si>
  <si>
    <t>Class A Notes 2025 Amortisation Amount</t>
  </si>
  <si>
    <t xml:space="preserve">Annual fees </t>
  </si>
  <si>
    <t>Set up fee</t>
  </si>
  <si>
    <t>Jonathan Drouet - Gérant</t>
  </si>
  <si>
    <t>jonathan.drouet@iqeq.com</t>
  </si>
  <si>
    <t>Omar Ghannam - Gérant</t>
  </si>
  <si>
    <t>omar.ghannam@iqeq.com</t>
  </si>
  <si>
    <t>First admission and settlement of Class A Notes 2025</t>
  </si>
  <si>
    <t>First Listing of the Class A Notes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</si>
</sst>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8" formatCode="#,##0.00\ &quot;€&quot;;[Red]\-#,##0.00\ &quot;€&quot;"/>
    <numFmt numFmtId="41" formatCode="_-* #,##0_-;\-* #,##0_-;_-* &quot;-&quot;_-;_-@_-"/>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 numFmtId="193" formatCode="_-* #,##0\ _D_M_-;\-* #,##0\ _D_M_-;_-* &quot;-&quot;\ _D_M_-;_-@_-"/>
    <numFmt numFmtId="194" formatCode="_-* #,##0.00\ _D_M_-;\-* #,##0.00\ _D_M_-;_-* &quot;-&quot;??\ _D_M_-;_-@_-"/>
    <numFmt numFmtId="195" formatCode="_-* #,##0\ &quot;DM&quot;_-;\-* #,##0\ &quot;DM&quot;_-;_-* &quot;-&quot;\ &quot;DM&quot;_-;_-@_-"/>
    <numFmt numFmtId="196" formatCode="_-* #,##0.00\ &quot;DM&quot;_-;\-* #,##0.00\ &quot;DM&quot;_-;_-* &quot;-&quot;??\ &quot;DM&quot;_-;_-@_-"/>
    <numFmt numFmtId="197" formatCode="_-&quot;L.&quot;\ * #,##0_-;\-&quot;L.&quot;\ * #,##0_-;_-&quot;L.&quot;\ * &quot;-&quot;_-;_-@_-"/>
    <numFmt numFmtId="198" formatCode="_-* #,##0.000\ _F_-;\-* #,##0.000\ _F_-;_-* &quot;-&quot;??\ _F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amily val="2"/>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89">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style="medium">
        <color auto="1"/>
      </right>
      <top style="dotted">
        <color indexed="22"/>
      </top>
      <bottom style="thin">
        <color indexed="64"/>
      </bottom>
      <diagonal/>
    </border>
  </borders>
  <cellStyleXfs count="29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3" fontId="184" fillId="0" borderId="0" applyFont="0" applyFill="0" applyBorder="0" applyAlignment="0" applyProtection="0"/>
    <xf numFmtId="43"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85" fillId="50" borderId="379"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41" fontId="6" fillId="0" borderId="0" applyFont="0" applyFill="0" applyBorder="0" applyAlignment="0" applyProtection="0"/>
    <xf numFmtId="193" fontId="6" fillId="0" borderId="0" applyFont="0" applyFill="0" applyBorder="0" applyAlignment="0" applyProtection="0"/>
    <xf numFmtId="194" fontId="6" fillId="0" borderId="0" applyFont="0" applyFill="0" applyBorder="0" applyAlignment="0" applyProtection="0"/>
    <xf numFmtId="195" fontId="6" fillId="0" borderId="0" applyFont="0" applyFill="0" applyBorder="0" applyAlignment="0" applyProtection="0"/>
    <xf numFmtId="196"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197"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220">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5" fontId="33"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7" fontId="37" fillId="9" borderId="44"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49" xfId="12" applyFont="1" applyFill="1" applyBorder="1" applyAlignment="1">
      <alignment horizontal="centerContinuous" vertical="center" wrapText="1"/>
    </xf>
    <xf numFmtId="167" fontId="40" fillId="10" borderId="52" xfId="12" applyFont="1" applyFill="1" applyBorder="1" applyAlignment="1">
      <alignment horizontal="centerContinuous" vertical="center" wrapText="1"/>
    </xf>
    <xf numFmtId="167" fontId="40" fillId="10" borderId="39" xfId="12" applyFont="1" applyFill="1" applyBorder="1" applyAlignment="1">
      <alignment horizontal="centerContinuous" vertical="center" wrapText="1"/>
    </xf>
    <xf numFmtId="167" fontId="40" fillId="10" borderId="50" xfId="12" applyFont="1" applyFill="1" applyBorder="1" applyAlignment="1">
      <alignment horizontal="centerContinuous" vertical="center" wrapText="1"/>
    </xf>
    <xf numFmtId="167" fontId="37" fillId="9" borderId="56" xfId="12" applyFont="1" applyFill="1" applyBorder="1" applyAlignment="1">
      <alignment horizontal="center" vertical="center" wrapText="1"/>
    </xf>
    <xf numFmtId="167"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7" fontId="40" fillId="10" borderId="52" xfId="12" applyFont="1" applyFill="1" applyBorder="1" applyAlignment="1">
      <alignment horizontal="center" vertical="center" wrapText="1"/>
    </xf>
    <xf numFmtId="167"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6" xfId="3" applyNumberFormat="1" applyFont="1" applyFill="1" applyBorder="1" applyAlignment="1">
      <alignment horizontal="right" vertical="center" wrapText="1"/>
    </xf>
    <xf numFmtId="168"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68" fontId="42" fillId="11" borderId="66" xfId="3" applyNumberFormat="1" applyFont="1" applyFill="1" applyBorder="1" applyAlignment="1">
      <alignment horizontal="right" vertical="center" wrapText="1"/>
    </xf>
    <xf numFmtId="168"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7" fontId="37" fillId="9" borderId="78" xfId="12" applyFont="1" applyFill="1" applyBorder="1" applyAlignment="1">
      <alignment horizontal="center" vertical="center" wrapText="1"/>
    </xf>
    <xf numFmtId="167" fontId="37" fillId="9" borderId="51" xfId="12" applyFont="1" applyFill="1" applyBorder="1" applyAlignment="1">
      <alignment horizontal="center" vertical="center" wrapText="1"/>
    </xf>
    <xf numFmtId="167" fontId="38" fillId="14" borderId="76" xfId="12" applyFont="1" applyFill="1" applyBorder="1" applyAlignment="1">
      <alignment horizontal="center" vertical="center" wrapText="1"/>
    </xf>
    <xf numFmtId="167" fontId="37" fillId="10" borderId="78" xfId="12" applyFont="1" applyFill="1" applyBorder="1" applyAlignment="1">
      <alignment horizontal="center" vertical="center" wrapText="1"/>
    </xf>
    <xf numFmtId="167" fontId="37" fillId="10" borderId="51" xfId="12" applyFont="1" applyFill="1" applyBorder="1" applyAlignment="1">
      <alignment horizontal="center" vertical="center" wrapText="1"/>
    </xf>
    <xf numFmtId="167" fontId="37" fillId="10" borderId="49" xfId="12" applyFont="1" applyFill="1" applyBorder="1" applyAlignment="1">
      <alignment horizontal="center" vertical="center" wrapText="1"/>
    </xf>
    <xf numFmtId="0" fontId="6" fillId="0" borderId="1" xfId="13" applyBorder="1"/>
    <xf numFmtId="167"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44" fontId="27" fillId="0" borderId="0" xfId="21" applyFont="1" applyAlignment="1">
      <alignment vertical="center"/>
    </xf>
    <xf numFmtId="44" fontId="47" fillId="0" borderId="0" xfId="21" applyFont="1" applyAlignment="1">
      <alignment vertical="center"/>
    </xf>
    <xf numFmtId="0" fontId="48" fillId="16" borderId="119" xfId="21" applyNumberFormat="1" applyFont="1" applyFill="1" applyBorder="1" applyAlignment="1">
      <alignment horizontal="left" vertical="center" indent="1"/>
    </xf>
    <xf numFmtId="44"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1" fontId="27" fillId="0" borderId="0" xfId="22" applyNumberFormat="1" applyFont="1" applyAlignment="1">
      <alignment vertical="center"/>
    </xf>
    <xf numFmtId="167" fontId="50" fillId="0" borderId="124" xfId="23" applyFont="1" applyFill="1" applyBorder="1" applyAlignment="1">
      <alignment horizontal="center" vertical="center"/>
    </xf>
    <xf numFmtId="167"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2"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2"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69" fontId="61" fillId="22" borderId="1" xfId="6" applyNumberFormat="1" applyFont="1" applyFill="1" applyBorder="1" applyAlignment="1">
      <alignment horizontal="right" vertical="center" indent="1"/>
    </xf>
    <xf numFmtId="169" fontId="61" fillId="11" borderId="1" xfId="6" applyNumberFormat="1" applyFont="1" applyFill="1" applyBorder="1" applyAlignment="1">
      <alignment horizontal="right" vertical="center" indent="1"/>
    </xf>
    <xf numFmtId="169"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69" fontId="65" fillId="4" borderId="149"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1"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69"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4" fontId="27" fillId="2" borderId="106" xfId="14" applyNumberFormat="1" applyFont="1" applyFill="1" applyBorder="1" applyAlignment="1">
      <alignment horizontal="left" vertical="center" indent="1"/>
    </xf>
    <xf numFmtId="169"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5"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69" fontId="27" fillId="25" borderId="160" xfId="14" applyNumberFormat="1" applyFont="1" applyFill="1" applyBorder="1" applyAlignment="1">
      <alignment horizontal="right" vertical="center" indent="2"/>
    </xf>
    <xf numFmtId="174" fontId="6" fillId="2" borderId="106" xfId="14" applyNumberFormat="1" applyFill="1" applyBorder="1" applyAlignment="1">
      <alignment horizontal="left" vertical="center" indent="4"/>
    </xf>
    <xf numFmtId="44"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69"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69"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6"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69"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69"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69"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69"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69"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69"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69"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69"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7" fontId="32" fillId="0" borderId="0" xfId="14" applyNumberFormat="1" applyFont="1" applyAlignment="1">
      <alignment vertical="center"/>
    </xf>
    <xf numFmtId="169" fontId="6" fillId="0" borderId="191" xfId="14" applyNumberFormat="1" applyBorder="1" applyAlignment="1">
      <alignment horizontal="right" vertical="center" indent="1"/>
    </xf>
    <xf numFmtId="0" fontId="32" fillId="0" borderId="192" xfId="14" applyFont="1" applyBorder="1" applyAlignment="1">
      <alignment vertical="center"/>
    </xf>
    <xf numFmtId="169"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69"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68" fontId="6" fillId="0" borderId="202" xfId="14" applyNumberFormat="1" applyBorder="1" applyAlignment="1">
      <alignment horizontal="right" vertical="center" indent="1"/>
    </xf>
    <xf numFmtId="0" fontId="23" fillId="2" borderId="9" xfId="14" applyFont="1" applyFill="1" applyBorder="1" applyAlignment="1">
      <alignment vertical="center"/>
    </xf>
    <xf numFmtId="167"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7"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78"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78"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79"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78"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79" fontId="95" fillId="0" borderId="156" xfId="26" applyNumberFormat="1" applyFont="1" applyFill="1" applyBorder="1" applyAlignment="1">
      <alignment horizontal="left" vertical="center"/>
    </xf>
    <xf numFmtId="179"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78"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79" fontId="95" fillId="0" borderId="0" xfId="26" applyNumberFormat="1" applyFont="1" applyFill="1" applyBorder="1" applyAlignment="1">
      <alignment horizontal="left" vertical="center" indent="1"/>
    </xf>
    <xf numFmtId="179" fontId="95" fillId="0" borderId="0" xfId="26" applyNumberFormat="1" applyFont="1" applyFill="1" applyBorder="1" applyAlignment="1">
      <alignment horizontal="center" vertical="center"/>
    </xf>
    <xf numFmtId="178" fontId="90" fillId="0" borderId="0" xfId="15" applyNumberFormat="1" applyFont="1" applyFill="1" applyBorder="1" applyAlignment="1">
      <alignment horizontal="center" vertical="center"/>
    </xf>
    <xf numFmtId="178"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78" fontId="94" fillId="0" borderId="0" xfId="26" applyNumberFormat="1" applyFont="1" applyFill="1" applyBorder="1" applyAlignment="1">
      <alignment horizontal="center" vertical="center"/>
    </xf>
    <xf numFmtId="178" fontId="90" fillId="0" borderId="0" xfId="26" applyNumberFormat="1" applyFont="1" applyFill="1" applyBorder="1" applyAlignment="1">
      <alignment horizontal="center" vertical="center"/>
    </xf>
    <xf numFmtId="178"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79"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3"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79"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3"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79" fontId="58" fillId="0" borderId="0" xfId="26" applyNumberFormat="1" applyFont="1" applyFill="1" applyBorder="1" applyAlignment="1">
      <alignment vertical="center"/>
    </xf>
    <xf numFmtId="173" fontId="40" fillId="0" borderId="222" xfId="15" applyNumberFormat="1" applyFont="1" applyFill="1" applyBorder="1" applyAlignment="1">
      <alignment horizontal="center" vertical="center"/>
    </xf>
    <xf numFmtId="173" fontId="40" fillId="0" borderId="221" xfId="15" applyNumberFormat="1" applyFont="1" applyFill="1" applyBorder="1" applyAlignment="1">
      <alignment horizontal="center" vertical="center"/>
    </xf>
    <xf numFmtId="173" fontId="40" fillId="0" borderId="224" xfId="15" applyNumberFormat="1" applyFont="1" applyFill="1" applyBorder="1" applyAlignment="1">
      <alignment horizontal="center" vertical="center"/>
    </xf>
    <xf numFmtId="173" fontId="40" fillId="0" borderId="0" xfId="15" applyNumberFormat="1" applyFont="1" applyFill="1" applyBorder="1" applyAlignment="1">
      <alignment horizontal="center" vertical="center"/>
    </xf>
    <xf numFmtId="173" fontId="40" fillId="0" borderId="207" xfId="15" applyNumberFormat="1" applyFont="1" applyFill="1" applyBorder="1" applyAlignment="1">
      <alignment horizontal="center" vertical="center"/>
    </xf>
    <xf numFmtId="179" fontId="40" fillId="0" borderId="225" xfId="26" applyNumberFormat="1" applyFont="1" applyFill="1" applyBorder="1" applyAlignment="1">
      <alignment horizontal="center" vertical="center"/>
    </xf>
    <xf numFmtId="173" fontId="40" fillId="0" borderId="226" xfId="15" applyNumberFormat="1" applyFont="1" applyFill="1" applyBorder="1" applyAlignment="1">
      <alignment horizontal="center" vertical="center"/>
    </xf>
    <xf numFmtId="173" fontId="40" fillId="0" borderId="228" xfId="15" applyNumberFormat="1" applyFont="1" applyFill="1" applyBorder="1" applyAlignment="1">
      <alignment horizontal="center" vertical="center"/>
    </xf>
    <xf numFmtId="173" fontId="40" fillId="0" borderId="0" xfId="15" applyNumberFormat="1" applyFont="1" applyFill="1" applyBorder="1" applyAlignment="1">
      <alignment horizontal="right" vertical="center"/>
    </xf>
    <xf numFmtId="173" fontId="40" fillId="0" borderId="207" xfId="15" applyNumberFormat="1" applyFont="1" applyFill="1" applyBorder="1" applyAlignment="1">
      <alignment horizontal="right" vertical="center"/>
    </xf>
    <xf numFmtId="179" fontId="40" fillId="0" borderId="221" xfId="26" applyNumberFormat="1" applyFont="1" applyFill="1" applyBorder="1" applyAlignment="1">
      <alignment horizontal="center" vertical="center"/>
    </xf>
    <xf numFmtId="0" fontId="6" fillId="0" borderId="208" xfId="31" applyBorder="1" applyAlignment="1">
      <alignment horizontal="left" indent="1"/>
    </xf>
    <xf numFmtId="179" fontId="40" fillId="0" borderId="209" xfId="26" applyNumberFormat="1" applyFont="1" applyFill="1" applyBorder="1" applyAlignment="1">
      <alignment horizontal="right" vertical="center"/>
    </xf>
    <xf numFmtId="173" fontId="40" fillId="0" borderId="209" xfId="15" applyNumberFormat="1" applyFont="1" applyFill="1" applyBorder="1" applyAlignment="1">
      <alignment horizontal="right" vertical="center"/>
    </xf>
    <xf numFmtId="173"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0"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1"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3" fontId="13" fillId="0" borderId="0" xfId="30" applyNumberFormat="1" applyFont="1" applyAlignment="1">
      <alignment horizontal="center" vertical="center"/>
    </xf>
    <xf numFmtId="183"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3" fontId="104"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6"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3" fontId="40" fillId="0" borderId="0" xfId="26" applyNumberFormat="1" applyFont="1" applyFill="1" applyBorder="1" applyAlignment="1">
      <alignment horizontal="center" vertical="center"/>
    </xf>
    <xf numFmtId="8" fontId="40" fillId="0" borderId="0" xfId="26" applyNumberFormat="1" applyFont="1" applyFill="1" applyBorder="1" applyAlignment="1">
      <alignment horizontal="center" vertical="center"/>
    </xf>
    <xf numFmtId="8"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8" fontId="40" fillId="0" borderId="209" xfId="26" applyNumberFormat="1" applyFont="1" applyFill="1" applyBorder="1" applyAlignment="1">
      <alignment horizontal="left" vertical="center"/>
    </xf>
    <xf numFmtId="8" fontId="40" fillId="0" borderId="209" xfId="26" applyNumberFormat="1" applyFont="1" applyFill="1" applyBorder="1" applyAlignment="1">
      <alignment vertical="center"/>
    </xf>
    <xf numFmtId="8"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78"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78"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78"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78"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78" fontId="40" fillId="0" borderId="213" xfId="26" applyNumberFormat="1" applyFont="1" applyFill="1" applyBorder="1" applyAlignment="1">
      <alignment horizontal="right" vertical="center"/>
    </xf>
    <xf numFmtId="178"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78"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7" fontId="40"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0" fillId="0" borderId="0" xfId="32" applyNumberFormat="1" applyFont="1" applyFill="1" applyBorder="1" applyAlignment="1">
      <alignment horizontal="right" vertical="center"/>
    </xf>
    <xf numFmtId="178" fontId="40" fillId="0" borderId="0" xfId="32" applyNumberFormat="1" applyFont="1" applyFill="1" applyBorder="1" applyAlignment="1">
      <alignment horizontal="right" vertical="center"/>
    </xf>
    <xf numFmtId="167"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78"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3" fillId="2" borderId="0" xfId="33" applyFont="1" applyFill="1"/>
    <xf numFmtId="185"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1"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6"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7"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2"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69"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78" fontId="40" fillId="2" borderId="213" xfId="26" applyNumberFormat="1" applyFont="1" applyFill="1" applyBorder="1" applyAlignment="1">
      <alignment horizontal="right" vertical="center"/>
    </xf>
    <xf numFmtId="0" fontId="58" fillId="0" borderId="0" xfId="30" applyFont="1" applyAlignment="1">
      <alignment vertical="center"/>
    </xf>
    <xf numFmtId="178"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78"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78"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7"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7" fontId="6" fillId="0" borderId="206" xfId="32" applyFont="1" applyFill="1" applyBorder="1" applyAlignment="1">
      <alignment horizontal="left" vertical="center" wrapText="1"/>
    </xf>
    <xf numFmtId="179"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78"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78"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78"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3"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78"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3"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78"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3"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3" fontId="40" fillId="0" borderId="236" xfId="15" applyNumberFormat="1" applyFont="1" applyBorder="1" applyAlignment="1">
      <alignment vertical="center"/>
    </xf>
    <xf numFmtId="173"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78"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78"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3"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7"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69"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69"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7" fontId="37" fillId="9" borderId="42" xfId="12" applyFont="1" applyFill="1" applyBorder="1" applyAlignment="1">
      <alignment horizontal="centerContinuous" vertical="center"/>
    </xf>
    <xf numFmtId="167" fontId="37" fillId="9" borderId="278" xfId="12" applyFont="1" applyFill="1" applyBorder="1" applyAlignment="1">
      <alignment horizontal="centerContinuous" vertical="center"/>
    </xf>
    <xf numFmtId="167" fontId="37" fillId="9" borderId="266" xfId="12" applyFont="1" applyFill="1" applyBorder="1" applyAlignment="1">
      <alignment horizontal="center" vertical="center" wrapText="1"/>
    </xf>
    <xf numFmtId="167" fontId="37" fillId="9" borderId="89" xfId="12" applyFont="1" applyFill="1" applyBorder="1" applyAlignment="1">
      <alignment horizontal="center" vertical="center" wrapText="1"/>
    </xf>
    <xf numFmtId="167" fontId="37" fillId="9" borderId="279" xfId="12" applyFont="1" applyFill="1" applyBorder="1" applyAlignment="1">
      <alignment horizontal="centerContinuous" vertical="center"/>
    </xf>
    <xf numFmtId="167"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7" fontId="6" fillId="12" borderId="278" xfId="12" applyFont="1" applyFill="1" applyBorder="1" applyAlignment="1">
      <alignment horizontal="centerContinuous" vertical="center"/>
    </xf>
    <xf numFmtId="167"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7" fontId="37" fillId="9" borderId="283" xfId="12" applyFont="1" applyFill="1" applyBorder="1" applyAlignment="1">
      <alignment horizontal="centerContinuous" vertical="center" wrapText="1"/>
    </xf>
    <xf numFmtId="167"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7" xfId="40" applyNumberFormat="1" applyBorder="1" applyAlignment="1">
      <alignment horizontal="center"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78"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78"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78"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78"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3"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1"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88"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69"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6" fillId="7" borderId="38" xfId="14" applyNumberFormat="1" applyFont="1" applyFill="1" applyBorder="1" applyAlignment="1">
      <alignment horizontal="center" vertical="center" wrapText="1"/>
    </xf>
    <xf numFmtId="178" fontId="4" fillId="0" borderId="241" xfId="26" applyNumberFormat="1" applyFont="1" applyBorder="1" applyAlignment="1">
      <alignment horizontal="center" vertical="center"/>
    </xf>
    <xf numFmtId="178"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3" fontId="43" fillId="0" borderId="341" xfId="1" applyNumberFormat="1" applyFont="1" applyFill="1" applyBorder="1" applyAlignment="1">
      <alignment horizontal="center" vertical="center" wrapText="1"/>
    </xf>
    <xf numFmtId="173"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0"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0"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7"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7"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7" fontId="148" fillId="7" borderId="354" xfId="42" applyFont="1" applyFill="1" applyBorder="1" applyAlignment="1">
      <alignment horizontal="center"/>
    </xf>
    <xf numFmtId="167"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3"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78" fontId="41" fillId="2" borderId="224" xfId="11" applyNumberFormat="1" applyFont="1" applyFill="1" applyBorder="1" applyAlignment="1">
      <alignment horizontal="center" vertical="center"/>
    </xf>
    <xf numFmtId="178"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7"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0"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0"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0" fillId="0" borderId="213" xfId="15" applyNumberFormat="1" applyFont="1" applyFill="1" applyBorder="1" applyAlignment="1">
      <alignment horizontal="center" vertical="center"/>
    </xf>
    <xf numFmtId="173" fontId="40" fillId="0" borderId="213" xfId="1" applyNumberFormat="1" applyFont="1" applyFill="1" applyBorder="1" applyAlignment="1">
      <alignment horizontal="center" vertical="center"/>
    </xf>
    <xf numFmtId="176" fontId="40" fillId="0" borderId="214" xfId="15" applyNumberFormat="1" applyFont="1" applyFill="1" applyBorder="1" applyAlignment="1">
      <alignment horizontal="center" vertical="center"/>
    </xf>
    <xf numFmtId="176"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69"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69"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69" fontId="27" fillId="20" borderId="160" xfId="14" applyNumberFormat="1" applyFont="1" applyFill="1" applyBorder="1" applyAlignment="1">
      <alignment horizontal="right" vertical="center" indent="2"/>
    </xf>
    <xf numFmtId="167"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0" fontId="149" fillId="0" borderId="37" xfId="40" applyNumberFormat="1" applyFont="1" applyBorder="1" applyAlignment="1">
      <alignment horizontal="centerContinuous" vertical="center"/>
    </xf>
    <xf numFmtId="190"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3" fontId="41" fillId="0" borderId="233" xfId="15" applyNumberFormat="1" applyFont="1" applyBorder="1" applyAlignment="1">
      <alignment horizontal="center" vertical="center"/>
    </xf>
    <xf numFmtId="167" fontId="125" fillId="2" borderId="0" xfId="6" applyNumberFormat="1" applyFont="1" applyFill="1"/>
    <xf numFmtId="192" fontId="40" fillId="0" borderId="269" xfId="0" applyNumberFormat="1" applyFont="1" applyBorder="1" applyAlignment="1">
      <alignment horizontal="center" vertical="center" wrapText="1"/>
    </xf>
    <xf numFmtId="191" fontId="0" fillId="0" borderId="0" xfId="0" applyNumberFormat="1"/>
    <xf numFmtId="0" fontId="5" fillId="0" borderId="0" xfId="0" applyFont="1"/>
    <xf numFmtId="4" fontId="37" fillId="2" borderId="0" xfId="6" applyNumberFormat="1" applyFont="1" applyFill="1"/>
    <xf numFmtId="4" fontId="37" fillId="2" borderId="0" xfId="3" applyNumberFormat="1" applyFont="1" applyFill="1" applyAlignment="1">
      <alignment horizontal="right"/>
    </xf>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3"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88"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69"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78"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3" fontId="40" fillId="0" borderId="37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78"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78"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88"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178" fontId="90" fillId="0" borderId="0" xfId="28" applyNumberFormat="1" applyFont="1" applyAlignment="1">
      <alignment vertical="center"/>
    </xf>
    <xf numFmtId="176"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0" fontId="27" fillId="0" borderId="144" xfId="6" applyFont="1" applyBorder="1" applyAlignment="1">
      <alignment vertical="center"/>
    </xf>
    <xf numFmtId="167"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7"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7" fontId="37" fillId="0" borderId="0" xfId="3" applyNumberFormat="1" applyFont="1" applyAlignment="1">
      <alignment horizontal="right"/>
    </xf>
    <xf numFmtId="4" fontId="37" fillId="0" borderId="0" xfId="3" applyNumberFormat="1" applyFont="1" applyAlignment="1">
      <alignment horizontal="right"/>
    </xf>
    <xf numFmtId="0" fontId="171" fillId="2" borderId="37" xfId="0" applyFont="1" applyFill="1" applyBorder="1" applyAlignment="1">
      <alignment vertical="center" wrapText="1"/>
    </xf>
    <xf numFmtId="4" fontId="6" fillId="15" borderId="295" xfId="15" applyNumberFormat="1" applyFill="1" applyBorder="1" applyAlignment="1">
      <alignment horizontal="center" vertical="center"/>
    </xf>
    <xf numFmtId="0" fontId="164" fillId="0" borderId="0" xfId="0" applyFont="1" applyAlignment="1">
      <alignment horizontal="center" vertical="center" wrapText="1"/>
    </xf>
    <xf numFmtId="0" fontId="165" fillId="21" borderId="0" xfId="0" applyFont="1" applyFill="1" applyAlignment="1">
      <alignment horizontal="center" vertical="center" wrapText="1"/>
    </xf>
    <xf numFmtId="0" fontId="40" fillId="0" borderId="0" xfId="0" applyFont="1" applyAlignment="1">
      <alignment horizontal="center" vertical="center" wrapText="1"/>
    </xf>
    <xf numFmtId="14" fontId="40" fillId="0" borderId="0" xfId="0" applyNumberFormat="1" applyFont="1" applyAlignment="1">
      <alignment horizontal="center" vertical="center" wrapText="1"/>
    </xf>
    <xf numFmtId="4" fontId="6" fillId="15" borderId="284" xfId="40" applyNumberFormat="1" applyFill="1" applyBorder="1" applyAlignment="1">
      <alignment horizontal="centerContinuous" vertical="center" wrapText="1"/>
    </xf>
    <xf numFmtId="3" fontId="6" fillId="15" borderId="288" xfId="40" applyNumberFormat="1" applyFill="1" applyBorder="1" applyAlignment="1">
      <alignment horizontal="centerContinuous" vertical="center" wrapText="1"/>
    </xf>
    <xf numFmtId="14" fontId="42" fillId="4" borderId="388" xfId="13" applyNumberFormat="1" applyFont="1" applyFill="1" applyBorder="1" applyAlignment="1">
      <alignment horizontal="center" vertical="center"/>
    </xf>
    <xf numFmtId="43" fontId="6" fillId="0" borderId="0" xfId="14" applyNumberFormat="1"/>
    <xf numFmtId="43" fontId="6" fillId="0" borderId="144" xfId="6" applyNumberFormat="1" applyBorder="1"/>
    <xf numFmtId="4" fontId="43" fillId="0" borderId="338" xfId="14" applyNumberFormat="1" applyFont="1" applyBorder="1" applyAlignment="1">
      <alignment horizontal="center" vertical="center"/>
    </xf>
    <xf numFmtId="1" fontId="59" fillId="5" borderId="140" xfId="14" applyNumberFormat="1" applyFont="1" applyFill="1" applyBorder="1" applyAlignment="1">
      <alignment horizontal="center" vertical="center"/>
    </xf>
    <xf numFmtId="3" fontId="41" fillId="0" borderId="132" xfId="14" applyNumberFormat="1" applyFont="1" applyBorder="1" applyAlignment="1">
      <alignment horizontal="center" vertical="center"/>
    </xf>
    <xf numFmtId="9" fontId="40" fillId="0" borderId="269" xfId="0" applyNumberFormat="1" applyFont="1" applyBorder="1" applyAlignment="1">
      <alignment horizontal="center" vertical="center" wrapText="1"/>
    </xf>
    <xf numFmtId="4" fontId="0" fillId="6" borderId="0" xfId="0" applyNumberFormat="1" applyFill="1"/>
    <xf numFmtId="168" fontId="37" fillId="0" borderId="0" xfId="3" applyNumberFormat="1" applyFont="1" applyAlignment="1">
      <alignment horizontal="right"/>
    </xf>
    <xf numFmtId="167" fontId="37" fillId="0" borderId="0" xfId="3" applyNumberFormat="1" applyFont="1"/>
    <xf numFmtId="4" fontId="37" fillId="0" borderId="0" xfId="13" applyNumberFormat="1" applyFont="1"/>
    <xf numFmtId="0" fontId="37" fillId="0" borderId="0" xfId="13" applyFont="1"/>
    <xf numFmtId="169" fontId="55" fillId="0" borderId="140" xfId="14" applyNumberFormat="1" applyFont="1" applyBorder="1" applyAlignment="1">
      <alignment horizontal="left" vertical="center" indent="2"/>
    </xf>
    <xf numFmtId="169" fontId="55" fillId="0" borderId="140" xfId="14" applyNumberFormat="1" applyFont="1" applyBorder="1" applyAlignment="1">
      <alignment horizontal="center" vertical="center"/>
    </xf>
    <xf numFmtId="198" fontId="55" fillId="0" borderId="140" xfId="14" applyNumberFormat="1" applyFont="1" applyBorder="1" applyAlignment="1">
      <alignment horizontal="center" vertical="center"/>
    </xf>
    <xf numFmtId="176" fontId="40" fillId="2" borderId="213" xfId="15" applyNumberFormat="1" applyFont="1" applyFill="1" applyBorder="1" applyAlignment="1">
      <alignment horizontal="center" vertical="center"/>
    </xf>
    <xf numFmtId="176" fontId="40" fillId="2" borderId="214" xfId="15" applyNumberFormat="1" applyFont="1" applyFill="1" applyBorder="1" applyAlignment="1">
      <alignment horizontal="center" vertical="center"/>
    </xf>
    <xf numFmtId="10" fontId="13" fillId="2" borderId="0" xfId="30" applyNumberFormat="1" applyFont="1" applyFill="1" applyAlignment="1">
      <alignment horizontal="center" vertical="center"/>
    </xf>
    <xf numFmtId="0" fontId="24" fillId="0" borderId="0" xfId="5" applyAlignment="1">
      <alignment horizontal="left" vertical="top" wrapText="1"/>
    </xf>
    <xf numFmtId="0" fontId="26" fillId="0" borderId="0" xfId="2" applyFont="1" applyAlignment="1">
      <alignment horizontal="left" vertical="top" wrapText="1"/>
    </xf>
    <xf numFmtId="0" fontId="26" fillId="0" borderId="0" xfId="2" applyFont="1" applyAlignment="1">
      <alignment vertical="center" wrapText="1"/>
    </xf>
    <xf numFmtId="0" fontId="9" fillId="0" borderId="0" xfId="2" applyFont="1" applyAlignment="1">
      <alignment horizontal="center"/>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28" fillId="2" borderId="0" xfId="6" applyFont="1" applyFill="1" applyAlignment="1">
      <alignment horizontal="center" vertical="center"/>
    </xf>
    <xf numFmtId="165" fontId="32" fillId="0" borderId="12" xfId="9" applyNumberFormat="1" applyFont="1" applyBorder="1" applyAlignment="1" applyProtection="1">
      <alignment horizontal="left"/>
      <protection locked="0"/>
    </xf>
    <xf numFmtId="165" fontId="32" fillId="0" borderId="13" xfId="9" applyNumberFormat="1" applyFont="1" applyBorder="1" applyAlignment="1" applyProtection="1">
      <alignment horizontal="left"/>
      <protection locked="0"/>
    </xf>
    <xf numFmtId="165" fontId="32" fillId="0" borderId="14" xfId="9" applyNumberFormat="1" applyFont="1" applyBorder="1" applyAlignment="1" applyProtection="1">
      <alignment horizontal="left"/>
      <protection locked="0"/>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167" fontId="37" fillId="9" borderId="44" xfId="12" applyFont="1" applyFill="1" applyBorder="1" applyAlignment="1">
      <alignment horizontal="center" vertical="center" wrapText="1"/>
    </xf>
    <xf numFmtId="167" fontId="37" fillId="9" borderId="45"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6" fillId="0" borderId="41" xfId="12" applyFont="1" applyBorder="1" applyAlignment="1">
      <alignment horizontal="center" vertical="center" wrapText="1"/>
    </xf>
    <xf numFmtId="167" fontId="6" fillId="0" borderId="53" xfId="12" applyFont="1" applyBorder="1" applyAlignment="1">
      <alignment horizontal="center" vertical="center" wrapText="1"/>
    </xf>
    <xf numFmtId="167" fontId="37" fillId="9" borderId="42" xfId="12" applyFont="1" applyFill="1" applyBorder="1" applyAlignment="1">
      <alignment horizontal="center" vertical="center" wrapText="1"/>
    </xf>
    <xf numFmtId="167" fontId="37" fillId="9" borderId="54" xfId="12" applyFont="1" applyFill="1" applyBorder="1" applyAlignment="1">
      <alignment horizontal="center" vertical="center" wrapText="1"/>
    </xf>
    <xf numFmtId="167" fontId="37" fillId="9" borderId="43" xfId="12" applyFont="1" applyFill="1" applyBorder="1" applyAlignment="1">
      <alignment horizontal="center" vertical="center" wrapText="1"/>
    </xf>
    <xf numFmtId="167" fontId="37" fillId="9" borderId="55" xfId="12" applyFont="1" applyFill="1" applyBorder="1" applyAlignment="1">
      <alignment horizontal="center"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51" xfId="12" applyFont="1" applyFill="1" applyBorder="1" applyAlignment="1">
      <alignment horizontal="center" vertical="center" wrapText="1"/>
    </xf>
    <xf numFmtId="167" fontId="37" fillId="9" borderId="47" xfId="12" applyFont="1" applyFill="1" applyBorder="1" applyAlignment="1">
      <alignment horizontal="center" vertical="center" wrapText="1"/>
    </xf>
    <xf numFmtId="167" fontId="37" fillId="9" borderId="57" xfId="12" applyFont="1" applyFill="1" applyBorder="1" applyAlignment="1">
      <alignment horizontal="center" vertical="center" wrapText="1"/>
    </xf>
    <xf numFmtId="167" fontId="37" fillId="9" borderId="48" xfId="12" applyFont="1" applyFill="1" applyBorder="1" applyAlignment="1">
      <alignment horizontal="center" vertical="center" wrapText="1"/>
    </xf>
    <xf numFmtId="167" fontId="37" fillId="9" borderId="58" xfId="12" applyFont="1" applyFill="1" applyBorder="1" applyAlignment="1">
      <alignment horizontal="center" vertical="center" wrapText="1"/>
    </xf>
    <xf numFmtId="167" fontId="40" fillId="10" borderId="42" xfId="12" applyFont="1" applyFill="1" applyBorder="1" applyAlignment="1">
      <alignment horizontal="center" vertical="center" wrapText="1"/>
    </xf>
    <xf numFmtId="167" fontId="40" fillId="10" borderId="54" xfId="12" applyFont="1" applyFill="1" applyBorder="1" applyAlignment="1">
      <alignment horizontal="center" vertical="center" wrapText="1"/>
    </xf>
    <xf numFmtId="167" fontId="40" fillId="10" borderId="43" xfId="12" applyFont="1" applyFill="1" applyBorder="1" applyAlignment="1">
      <alignment horizontal="center" vertical="center" wrapText="1"/>
    </xf>
    <xf numFmtId="167" fontId="40" fillId="10" borderId="55" xfId="12" applyFont="1" applyFill="1" applyBorder="1" applyAlignment="1">
      <alignment horizontal="center" vertical="center" wrapText="1"/>
    </xf>
    <xf numFmtId="167" fontId="38" fillId="9" borderId="48" xfId="12" applyFont="1" applyFill="1" applyBorder="1" applyAlignment="1">
      <alignment horizontal="center" vertical="center" wrapText="1"/>
    </xf>
    <xf numFmtId="167" fontId="40" fillId="10" borderId="47" xfId="12" applyFont="1" applyFill="1" applyBorder="1" applyAlignment="1">
      <alignment horizontal="center" vertical="center" wrapText="1"/>
    </xf>
    <xf numFmtId="167" fontId="40" fillId="10" borderId="57" xfId="12" applyFont="1" applyFill="1" applyBorder="1" applyAlignment="1">
      <alignment horizontal="center" vertical="center" wrapText="1"/>
    </xf>
    <xf numFmtId="167" fontId="40" fillId="10" borderId="48" xfId="12" applyFont="1" applyFill="1" applyBorder="1" applyAlignment="1">
      <alignment horizontal="center" vertical="center" wrapText="1"/>
    </xf>
    <xf numFmtId="167" fontId="40" fillId="10" borderId="58" xfId="12" applyFont="1" applyFill="1" applyBorder="1" applyAlignment="1">
      <alignment horizontal="center" vertical="center" wrapText="1"/>
    </xf>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0" fillId="0" borderId="0" xfId="6" applyFont="1" applyAlignment="1">
      <alignment horizontal="left" vertical="center" inden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69" fontId="43" fillId="0" borderId="162" xfId="14" applyNumberFormat="1" applyFont="1" applyBorder="1" applyAlignment="1">
      <alignment horizontal="center" vertical="center" wrapText="1"/>
    </xf>
    <xf numFmtId="169"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6" fillId="11" borderId="1" xfId="6" applyFill="1" applyBorder="1" applyAlignment="1">
      <alignment horizontal="left"/>
    </xf>
    <xf numFmtId="0" fontId="6" fillId="2" borderId="1" xfId="6" applyFill="1" applyBorder="1" applyAlignment="1">
      <alignment horizontal="left" vertical="center" wrapText="1"/>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41" borderId="367" xfId="0" applyFont="1" applyFill="1" applyBorder="1" applyAlignment="1">
      <alignment horizontal="center" vertical="center" wrapText="1"/>
    </xf>
    <xf numFmtId="0" fontId="2" fillId="2"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7"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14" fontId="141" fillId="0" borderId="0" xfId="26" applyNumberFormat="1" applyFont="1" applyFill="1" applyBorder="1" applyAlignment="1">
      <alignment horizontal="left" vertical="center"/>
    </xf>
    <xf numFmtId="0" fontId="40" fillId="0" borderId="0" xfId="28" applyFont="1" applyAlignment="1">
      <alignment horizontal="left" vertical="center" indent="1"/>
    </xf>
    <xf numFmtId="0" fontId="6" fillId="0" borderId="213" xfId="31" applyBorder="1" applyAlignment="1">
      <alignment horizontal="left" vertical="center" indent="1"/>
    </xf>
    <xf numFmtId="0" fontId="6" fillId="0" borderId="213" xfId="31" applyBorder="1" applyAlignment="1">
      <alignment horizontal="left" vertical="center" wrapText="1" indent="1"/>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indent="1"/>
    </xf>
    <xf numFmtId="0" fontId="6" fillId="0" borderId="209" xfId="31" applyBorder="1" applyAlignment="1">
      <alignment horizontal="left" vertical="center" wrapText="1" inden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3" fontId="40" fillId="0" borderId="221" xfId="15" applyNumberFormat="1" applyFont="1" applyFill="1" applyBorder="1" applyAlignment="1">
      <alignment horizontal="center" vertical="center"/>
    </xf>
    <xf numFmtId="173" fontId="40" fillId="0" borderId="223" xfId="15" applyNumberFormat="1" applyFont="1" applyFill="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27" fillId="0" borderId="0" xfId="30" applyFont="1" applyAlignment="1">
      <alignment horizontal="left"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6" fillId="0" borderId="214" xfId="32" applyNumberFormat="1" applyFont="1" applyFill="1" applyBorder="1" applyAlignment="1">
      <alignment horizontal="left" vertical="center" wrapText="1"/>
    </xf>
    <xf numFmtId="0" fontId="6" fillId="0" borderId="213" xfId="32" applyNumberFormat="1" applyFont="1" applyFill="1" applyBorder="1" applyAlignment="1">
      <alignment horizontal="left" vertical="center" wrapText="1" indent="1"/>
    </xf>
    <xf numFmtId="0" fontId="71" fillId="2" borderId="0" xfId="30" applyFont="1" applyFill="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4" fontId="6" fillId="0" borderId="55"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4" fontId="6" fillId="0" borderId="256"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14" fontId="6" fillId="0" borderId="278" xfId="40" applyNumberFormat="1" applyBorder="1" applyAlignment="1">
      <alignment horizontal="center" vertical="center" wrapText="1"/>
    </xf>
    <xf numFmtId="14" fontId="6" fillId="0" borderId="54"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0" fontId="6" fillId="0" borderId="281" xfId="40" applyNumberFormat="1" applyBorder="1" applyAlignment="1">
      <alignment horizontal="center" vertical="center" wrapText="1"/>
    </xf>
    <xf numFmtId="190" fontId="6" fillId="0" borderId="58" xfId="40" applyNumberFormat="1" applyBorder="1" applyAlignment="1">
      <alignment horizontal="center" vertical="center" wrapText="1"/>
    </xf>
    <xf numFmtId="4" fontId="6" fillId="0" borderId="263"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2" xfId="40" applyNumberFormat="1" applyBorder="1" applyAlignment="1">
      <alignment horizontal="center" vertical="center" wrapText="1"/>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14" fontId="6" fillId="0" borderId="2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xf numFmtId="0" fontId="22" fillId="0" borderId="0" xfId="2" applyFont="1" applyAlignment="1">
      <alignment horizontal="right" vertical="center"/>
    </xf>
  </cellXfs>
  <cellStyles count="294">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xfId="44" builtinId="3"/>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90" xr:uid="{9E4D868A-1DBD-4AD8-A1A0-8C9346A4BA99}"/>
    <cellStyle name="Comma 54" xfId="292" xr:uid="{F14674EA-0AB1-41C6-95B7-A0510E6FD674}"/>
    <cellStyle name="Comma 55" xfId="293"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xfId="37" builtinId="8"/>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nked Cell 2" xfId="195" xr:uid="{8B29BCBE-3331-4811-8323-6746EFF88D22}"/>
    <cellStyle name="Migliaia (0)_Cartel1" xfId="196" xr:uid="{A748C376-3608-4A98-A12E-19498142A46C}"/>
    <cellStyle name="Milliers [0]_0306 repg Germany" xfId="197" xr:uid="{9BE5B161-3DA0-406E-9997-0FEBB30B692A}"/>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Milliers_0306 repg Germany" xfId="198" xr:uid="{F07B160A-FC38-4BC1-B678-99F9856834DA}"/>
    <cellStyle name="Monétaire [0]_0306 repg Germany" xfId="199" xr:uid="{BF2C897E-78CA-4FB0-BBFC-4865C5C9B572}"/>
    <cellStyle name="Monétaire_0306 repg Germany" xfId="200" xr:uid="{7054A6F0-EF05-46B4-9D9B-F7099973EADD}"/>
    <cellStyle name="Neutral 2" xfId="201" xr:uid="{61431A27-7654-4FC5-AF01-EE774A5ED5E9}"/>
    <cellStyle name="Neutral 3" xfId="202" xr:uid="{56199079-BFB4-4140-9AC9-7FAE19A240F1}"/>
    <cellStyle name="Neutre" xfId="203"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1" xfId="289"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8" xr:uid="{6E606AE8-8D30-4953-94F0-EAE8BB16F5CC}"/>
    <cellStyle name="Normal 2 5" xfId="204" xr:uid="{41D7D001-BEA5-4E2A-B574-B5F258328605}"/>
    <cellStyle name="Normal 2_Historical_Data_2011_09_investors" xfId="205" xr:uid="{F4BAD13E-CE97-4C7F-83C5-CBE95E675388}"/>
    <cellStyle name="Normal 25 2" xfId="16" xr:uid="{410BF2F1-3FE0-45DD-A273-589D958EC7C9}"/>
    <cellStyle name="Normal 3" xfId="2" xr:uid="{A44BC3D8-9664-418C-AA8A-2D9C5E645CE4}"/>
    <cellStyle name="Normal 3 2" xfId="206" xr:uid="{883CCF90-DD07-44C1-BBB3-BFE2BE46A882}"/>
    <cellStyle name="Normal 3 2 2" xfId="207" xr:uid="{E1B6B2CC-B6FE-4FD6-A165-AF2549257BBB}"/>
    <cellStyle name="Normal 3 2 3" xfId="208" xr:uid="{D73CDA9C-EB4A-49E1-82B1-C91A6E1E9B8B}"/>
    <cellStyle name="Normal 3 3" xfId="209" xr:uid="{D3474D20-BC06-4802-8F6E-178D1257EBEC}"/>
    <cellStyle name="Normal 3 3 2" xfId="210" xr:uid="{B8E4C0FC-22A3-4755-BA41-5148D80A55CD}"/>
    <cellStyle name="Normal 3 4" xfId="211" xr:uid="{CBBDA699-5DE9-4C66-849E-C167EED0FA97}"/>
    <cellStyle name="Normal 3 5" xfId="27" xr:uid="{E9A9B5E6-4601-4E67-83E2-9546C4B446EF}"/>
    <cellStyle name="Normal 3 6" xfId="17" xr:uid="{08E10E6B-796C-40E0-87B3-638CD5B3160D}"/>
    <cellStyle name="Normal 3 6 2" xfId="212" xr:uid="{5F7EC870-607A-46BD-AA1A-439B8AEF1C10}"/>
    <cellStyle name="Normal 3 7" xfId="4" xr:uid="{A6676AB0-9552-46C7-8A1E-B801663F86C5}"/>
    <cellStyle name="Normal 3 8" xfId="50" xr:uid="{579F97E2-21BA-4A71-A169-D591E1A5A984}"/>
    <cellStyle name="Normal 4" xfId="213" xr:uid="{5741EC88-AA3F-47E0-A5B5-FD9EF6EF8CEF}"/>
    <cellStyle name="Normal 4 2" xfId="35" xr:uid="{82EF75E5-1D9D-4618-9EE3-C67EF48DB87C}"/>
    <cellStyle name="Normal 4 2 2" xfId="215" xr:uid="{9723B784-81B3-4DEF-8E82-4C1E46B3F86E}"/>
    <cellStyle name="Normal 4 2 2 2" xfId="216" xr:uid="{76C4D2E5-9313-4279-BC4D-003C17597600}"/>
    <cellStyle name="Normal 4 2 3" xfId="214" xr:uid="{1629A381-A0DD-4754-9494-38983D7FEB0A}"/>
    <cellStyle name="Normal 4 3" xfId="217" xr:uid="{82AA1A79-2735-4861-9F0B-410735D09C73}"/>
    <cellStyle name="Normal 4 3 2" xfId="218" xr:uid="{54D55A3B-8650-4ED9-9B48-B115C1B67D0A}"/>
    <cellStyle name="Normal 4 4" xfId="219" xr:uid="{0BC4D9A5-D91F-4C3F-B9F8-A3F95714AA93}"/>
    <cellStyle name="Normal 4 4 2" xfId="220" xr:uid="{93B59B21-D6DF-4794-8441-42E364B0C3FD}"/>
    <cellStyle name="Normal 5" xfId="28" xr:uid="{DD519CE7-0D48-43CC-9BC1-3684BD629D38}"/>
    <cellStyle name="Normal 5 2" xfId="222" xr:uid="{98E39F24-6CED-4E6E-A8CF-15E41DFBD109}"/>
    <cellStyle name="Normal 5 3" xfId="221"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23" xr:uid="{CF9C04B2-EE0A-4404-8007-162B208FDFAF}"/>
    <cellStyle name="Normal 8" xfId="224" xr:uid="{D307BEA4-CBCB-4549-8D44-AAB2040A2395}"/>
    <cellStyle name="Normal 9" xfId="225"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6" xr:uid="{862D9BB5-A9B6-4195-9380-73EC3DCB2D66}"/>
    <cellStyle name="Note 2" xfId="227" xr:uid="{E83E1628-7ED0-4DD6-887A-70BC35564F8D}"/>
    <cellStyle name="Note 2 2" xfId="228" xr:uid="{F514407F-6B7F-4239-9FFC-EA577FEB28D8}"/>
    <cellStyle name="Note 3" xfId="229" xr:uid="{0F744E0B-7D60-467A-8987-1B5137CA9AFB}"/>
    <cellStyle name="Note 3 2" xfId="230" xr:uid="{C6E7D039-24EC-4E31-8DD7-A62A5642187B}"/>
    <cellStyle name="Note 4" xfId="231" xr:uid="{8D973819-E83E-4C12-BEB5-FFC94DAD773B}"/>
    <cellStyle name="Note 4 2" xfId="232" xr:uid="{5F6245A4-3F11-434E-9159-37C63774F4F6}"/>
    <cellStyle name="Note 5" xfId="233" xr:uid="{DD891760-EED1-494B-A3F9-35C2DBE5C2A3}"/>
    <cellStyle name="Output 2" xfId="234" xr:uid="{49530DE1-015C-46D1-B309-BA5066919C46}"/>
    <cellStyle name="Per cent 2" xfId="291" xr:uid="{DF8D26FB-66A7-43CC-8DDA-FDA3E5E209B2}"/>
    <cellStyle name="Percent" xfId="1" builtinId="5"/>
    <cellStyle name="Percent 10" xfId="235" xr:uid="{26C46D1F-B71B-45C4-B5A6-A17D94BA363C}"/>
    <cellStyle name="Percent 2" xfId="15" xr:uid="{0D33ED19-0CDF-4428-9D1D-5AD4C003E954}"/>
    <cellStyle name="Percent 2 2" xfId="237" xr:uid="{A6D007B0-5191-411F-9F4E-F1AC82F5F90F}"/>
    <cellStyle name="Percent 2 2 2" xfId="238" xr:uid="{7DDB104D-7F82-4F45-9328-70D266FEF21A}"/>
    <cellStyle name="Percent 2 3" xfId="239" xr:uid="{336208D1-B684-4E90-A0E1-CCF414D33F8E}"/>
    <cellStyle name="Percent 2 4" xfId="236" xr:uid="{A2782D3A-F337-449B-AE45-97E066E7F32E}"/>
    <cellStyle name="Percent 3" xfId="240" xr:uid="{1E859223-5215-44B9-B792-A5FF66F84879}"/>
    <cellStyle name="Percent 3 2" xfId="241" xr:uid="{8E63A41B-C721-4A02-A0BD-3464BA8AA836}"/>
    <cellStyle name="Percent 3 2 2" xfId="242" xr:uid="{83454822-A032-4258-990A-064579E6AFFD}"/>
    <cellStyle name="Percent 3 3" xfId="243" xr:uid="{E83FA9AF-9CD2-4D6E-8D27-64D6CF92715A}"/>
    <cellStyle name="Percent 3 3 2" xfId="244" xr:uid="{246BB8D7-8E6D-47A0-9F1A-33E955265326}"/>
    <cellStyle name="Percent 3 4" xfId="245" xr:uid="{B0502615-CF93-4E5E-8C57-3BDFC69C70D9}"/>
    <cellStyle name="Percent 4" xfId="246" xr:uid="{1E24F534-E6E4-4847-A2C3-A5DCC5AFD784}"/>
    <cellStyle name="Percent 4 2" xfId="247" xr:uid="{396FE207-83B2-4129-9CE3-9C1DFDD8035D}"/>
    <cellStyle name="Percent 4 2 2" xfId="248" xr:uid="{FEE91D6E-ED56-4272-8BB6-2593FA8AD283}"/>
    <cellStyle name="Percent 4 3" xfId="249" xr:uid="{3588FC73-35B5-43AA-84AA-C4742F33FB1E}"/>
    <cellStyle name="Percent 5" xfId="250" xr:uid="{38E374B6-5697-4BAD-8695-A4562FCB5439}"/>
    <cellStyle name="Percent 5 2" xfId="251" xr:uid="{E6A437E6-F1BE-4E8A-99FB-84073C918D96}"/>
    <cellStyle name="Percent 6" xfId="252" xr:uid="{2648E739-76C9-464A-A85C-D3820086D2DD}"/>
    <cellStyle name="Percent 7" xfId="253" xr:uid="{63766F0D-0B5D-4D8B-BE81-E94F7456081E}"/>
    <cellStyle name="Percent 8" xfId="254" xr:uid="{B360BF87-4CA1-4C5F-B0D2-3F71C581234E}"/>
    <cellStyle name="Percent 9" xfId="255" xr:uid="{9C83B87A-E8AE-4BFC-91D9-B151392F6DD3}"/>
    <cellStyle name="Percent 9 2" xfId="256" xr:uid="{5720A2E8-B579-4431-BBFC-02DD1A55709D}"/>
    <cellStyle name="Percent 9 2 2" xfId="257" xr:uid="{D70FC622-16ED-4D67-949F-567EA40CE8CE}"/>
    <cellStyle name="Percent 9 3" xfId="258" xr:uid="{7C99AA39-80EA-4C11-A0C6-331E29314D28}"/>
    <cellStyle name="Percent 9 3 2" xfId="259" xr:uid="{93EF9572-1689-49E7-9DE3-F6B358488846}"/>
    <cellStyle name="Pourcentage 10" xfId="43" xr:uid="{388F0C5F-1A7E-4B9B-B413-BAF99819BEE6}"/>
    <cellStyle name="Pourcentage 3 2" xfId="36" xr:uid="{1CEB5302-CF23-473A-AED5-F2F8052DCAC9}"/>
    <cellStyle name="Prozent 2" xfId="260" xr:uid="{FF293B3D-49A4-4E97-A346-D97411A886FC}"/>
    <cellStyle name="Prozent 2 2" xfId="261" xr:uid="{C5CF1E18-9FED-48B4-8ABD-EFC1E6E44B7A}"/>
    <cellStyle name="Prozent 2 2 2" xfId="262" xr:uid="{7426BA95-2F15-4DD5-87FA-9DF88B647CBC}"/>
    <cellStyle name="Prozent 2 3" xfId="263" xr:uid="{05C49F34-3627-4F0E-9695-EB3095AEB514}"/>
    <cellStyle name="Prozent 2 3 2" xfId="264" xr:uid="{9E2F5706-ED2F-426C-9D72-2CEFB715DBBB}"/>
    <cellStyle name="Prozent 3" xfId="265" xr:uid="{AB479742-56A8-4AFC-8450-D4ECBCE76729}"/>
    <cellStyle name="Prozent 3 2" xfId="266" xr:uid="{278B4769-E5E1-4736-8223-1C8217C97199}"/>
    <cellStyle name="Satisfaisant" xfId="267" xr:uid="{5D9B0279-685B-496D-AAD6-3BA022042F22}"/>
    <cellStyle name="Sortie" xfId="268" xr:uid="{7BC96EC3-E688-4319-8303-B6D7E2617C49}"/>
    <cellStyle name="Standard 2" xfId="269" xr:uid="{17B6E868-0E77-48BD-979D-FEB01FE16362}"/>
    <cellStyle name="Standard 2 2" xfId="270" xr:uid="{2E4ACF58-3604-4AF4-A76A-D273C22912FB}"/>
    <cellStyle name="Standard 2 2 2" xfId="271" xr:uid="{BA8DC04D-F03E-4BCA-83BE-4A7860FC7B87}"/>
    <cellStyle name="Standard 2 3" xfId="272" xr:uid="{198ECF30-17D1-4163-94C3-1DEEFC683F4A}"/>
    <cellStyle name="Standard 2 3 2" xfId="273" xr:uid="{AD2E2985-67A2-4410-94F3-42C4531DA9E3}"/>
    <cellStyle name="Standard 3" xfId="274" xr:uid="{A41BCECB-4040-4BB1-BE19-8CC2D98E96E4}"/>
    <cellStyle name="Standard 3 2" xfId="275" xr:uid="{99914471-1BC4-46EF-89C6-CCAD31AF2B80}"/>
    <cellStyle name="Standard_Data requests format" xfId="276" xr:uid="{3D2065BC-646D-41F2-86F6-55702767E5D0}"/>
    <cellStyle name="Style 1" xfId="46" xr:uid="{0B98F1C6-1FE4-40AF-AE82-3076CF8DBA87}"/>
    <cellStyle name="Texte explicatif" xfId="277" xr:uid="{4A16E9BA-E60C-4FF2-B7A3-8434D621A009}"/>
    <cellStyle name="Title 2" xfId="278" xr:uid="{F6CB4DA4-9519-41D9-8C59-06357C54A5E6}"/>
    <cellStyle name="Titre" xfId="279" xr:uid="{2D8E678E-01F4-4342-8E3A-D51A1E7B7E35}"/>
    <cellStyle name="Titre 1" xfId="280" xr:uid="{E4E7E7E5-4CA7-436F-B589-71DE420A9D68}"/>
    <cellStyle name="Titre 2" xfId="281" xr:uid="{642EE67B-9848-4DD6-8031-3AA7607AA79A}"/>
    <cellStyle name="Titre 3" xfId="282" xr:uid="{A1A04847-FB8B-4D20-90E9-5766C49CB1AE}"/>
    <cellStyle name="Titre 4" xfId="283" xr:uid="{F22BE2E9-F5E0-4315-B6C9-1C9325A8189F}"/>
    <cellStyle name="Total 2" xfId="284" xr:uid="{5524EA65-A75D-4A72-B917-0A277C61D0DA}"/>
    <cellStyle name="Valuta (0)_Cartel1" xfId="285" xr:uid="{B07159D7-F465-44FD-98B5-DCB87C6E0B98}"/>
    <cellStyle name="Vérification" xfId="286" xr:uid="{74881EEA-22A9-47BE-8D8D-D1F203328E35}"/>
    <cellStyle name="Warning Text 2" xfId="287"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5.8105049068374014E-3</c:v>
                </c:pt>
                <c:pt idx="1">
                  <c:v>5.5663861663619897E-2</c:v>
                </c:pt>
                <c:pt idx="2">
                  <c:v>0.19813532117644017</c:v>
                </c:pt>
                <c:pt idx="3">
                  <c:v>0.12252000342075051</c:v>
                </c:pt>
                <c:pt idx="4">
                  <c:v>0.10891342320997979</c:v>
                </c:pt>
                <c:pt idx="5">
                  <c:v>9.3144381868954476E-2</c:v>
                </c:pt>
                <c:pt idx="6">
                  <c:v>6.2533562808151921E-2</c:v>
                </c:pt>
                <c:pt idx="7">
                  <c:v>4.577803038698755E-2</c:v>
                </c:pt>
                <c:pt idx="8">
                  <c:v>3.1154361292698957E-2</c:v>
                </c:pt>
                <c:pt idx="9">
                  <c:v>2.5897728065775855E-2</c:v>
                </c:pt>
                <c:pt idx="10">
                  <c:v>2.7436295197404707E-2</c:v>
                </c:pt>
                <c:pt idx="11">
                  <c:v>2.7249119809901259E-2</c:v>
                </c:pt>
                <c:pt idx="12">
                  <c:v>3.0823122608715545E-2</c:v>
                </c:pt>
                <c:pt idx="13">
                  <c:v>2.2944576144934229E-2</c:v>
                </c:pt>
                <c:pt idx="14">
                  <c:v>1.8559072281035042E-2</c:v>
                </c:pt>
                <c:pt idx="15">
                  <c:v>1.5685404643001579E-2</c:v>
                </c:pt>
                <c:pt idx="16">
                  <c:v>1.3557963388166954E-2</c:v>
                </c:pt>
                <c:pt idx="17">
                  <c:v>1.0081233027640905E-2</c:v>
                </c:pt>
                <c:pt idx="18">
                  <c:v>8.7936892791999934E-3</c:v>
                </c:pt>
                <c:pt idx="19">
                  <c:v>6.872324718871687E-3</c:v>
                </c:pt>
                <c:pt idx="20">
                  <c:v>7.7659592840625393E-3</c:v>
                </c:pt>
                <c:pt idx="21">
                  <c:v>4.6116122431097487E-3</c:v>
                </c:pt>
                <c:pt idx="22">
                  <c:v>5.0150380688502522E-3</c:v>
                </c:pt>
                <c:pt idx="23">
                  <c:v>3.8564500961508316E-3</c:v>
                </c:pt>
                <c:pt idx="24">
                  <c:v>4.3811864494814117E-3</c:v>
                </c:pt>
                <c:pt idx="25">
                  <c:v>3.3646788443244141E-3</c:v>
                </c:pt>
                <c:pt idx="26">
                  <c:v>4.688240901211207E-3</c:v>
                </c:pt>
                <c:pt idx="27">
                  <c:v>2.7964300324161639E-3</c:v>
                </c:pt>
                <c:pt idx="28">
                  <c:v>2.1400507921342502E-3</c:v>
                </c:pt>
                <c:pt idx="29">
                  <c:v>2.1225238994861352E-3</c:v>
                </c:pt>
                <c:pt idx="30">
                  <c:v>2.770384948970454E-2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66300998.780000001</c:v>
                      </c:pt>
                      <c:pt idx="1">
                        <c:v>635154721.22000003</c:v>
                      </c:pt>
                      <c:pt idx="2">
                        <c:v>2260831011.8000002</c:v>
                      </c:pt>
                      <c:pt idx="3">
                        <c:v>1398019402.3699999</c:v>
                      </c:pt>
                      <c:pt idx="4">
                        <c:v>1242760974.3299999</c:v>
                      </c:pt>
                      <c:pt idx="5">
                        <c:v>1062827697.02</c:v>
                      </c:pt>
                      <c:pt idx="6">
                        <c:v>713541721.05999994</c:v>
                      </c:pt>
                      <c:pt idx="7">
                        <c:v>522352047.80000001</c:v>
                      </c:pt>
                      <c:pt idx="8">
                        <c:v>355488086.35000002</c:v>
                      </c:pt>
                      <c:pt idx="9">
                        <c:v>295507062.54000002</c:v>
                      </c:pt>
                      <c:pt idx="10">
                        <c:v>313062944.37</c:v>
                      </c:pt>
                      <c:pt idx="11">
                        <c:v>310927172.12</c:v>
                      </c:pt>
                      <c:pt idx="12">
                        <c:v>351708474.08999997</c:v>
                      </c:pt>
                      <c:pt idx="13">
                        <c:v>261810004.36000001</c:v>
                      </c:pt>
                      <c:pt idx="14">
                        <c:v>211769037.00999999</c:v>
                      </c:pt>
                      <c:pt idx="15">
                        <c:v>178978937.41999999</c:v>
                      </c:pt>
                      <c:pt idx="16">
                        <c:v>154703683.84</c:v>
                      </c:pt>
                      <c:pt idx="17">
                        <c:v>115032312.92</c:v>
                      </c:pt>
                      <c:pt idx="18">
                        <c:v>100340743.45</c:v>
                      </c:pt>
                      <c:pt idx="19">
                        <c:v>78416936.239999995</c:v>
                      </c:pt>
                      <c:pt idx="20">
                        <c:v>88613789.209999993</c:v>
                      </c:pt>
                      <c:pt idx="21">
                        <c:v>52620986.060000002</c:v>
                      </c:pt>
                      <c:pt idx="22">
                        <c:v>57224292.590000004</c:v>
                      </c:pt>
                      <c:pt idx="23">
                        <c:v>44004178.159999996</c:v>
                      </c:pt>
                      <c:pt idx="24">
                        <c:v>49991703.32</c:v>
                      </c:pt>
                      <c:pt idx="25">
                        <c:v>38392802.609999999</c:v>
                      </c:pt>
                      <c:pt idx="26">
                        <c:v>53495360.43</c:v>
                      </c:pt>
                      <c:pt idx="27">
                        <c:v>31908776.800000001</c:v>
                      </c:pt>
                      <c:pt idx="28">
                        <c:v>24419135.210000001</c:v>
                      </c:pt>
                      <c:pt idx="29">
                        <c:v>24219143.899999999</c:v>
                      </c:pt>
                      <c:pt idx="30">
                        <c:v>316115883.32999998</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0.17827764418054448</c:v>
                </c:pt>
                <c:pt idx="1">
                  <c:v>0.12503174230409717</c:v>
                </c:pt>
                <c:pt idx="2">
                  <c:v>0.69669061351535844</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2.2391150509641031E-4</c:v>
                </c:pt>
                <c:pt idx="1">
                  <c:v>2.2115545674611994E-4</c:v>
                </c:pt>
                <c:pt idx="2">
                  <c:v>2.0924233872074348E-4</c:v>
                </c:pt>
                <c:pt idx="3">
                  <c:v>2.0594352815334863E-4</c:v>
                </c:pt>
                <c:pt idx="4">
                  <c:v>2.0131220133585488E-4</c:v>
                </c:pt>
                <c:pt idx="5">
                  <c:v>2.0057007432130246E-4</c:v>
                </c:pt>
                <c:pt idx="6">
                  <c:v>1.93120842308994E-4</c:v>
                </c:pt>
                <c:pt idx="7">
                  <c:v>1.897986726368139E-4</c:v>
                </c:pt>
                <c:pt idx="8">
                  <c:v>1.8460285281650789E-4</c:v>
                </c:pt>
                <c:pt idx="9">
                  <c:v>1.8418411365154919E-4</c:v>
                </c:pt>
                <c:pt idx="10">
                  <c:v>1.8024774342555831E-4</c:v>
                </c:pt>
                <c:pt idx="11">
                  <c:v>1.7995239105889703E-4</c:v>
                </c:pt>
                <c:pt idx="12">
                  <c:v>1.7947041299387834E-4</c:v>
                </c:pt>
                <c:pt idx="13">
                  <c:v>1.7836715232635942E-4</c:v>
                </c:pt>
                <c:pt idx="14">
                  <c:v>1.7824129500519902E-4</c:v>
                </c:pt>
                <c:pt idx="15">
                  <c:v>1.7506687294154054E-4</c:v>
                </c:pt>
                <c:pt idx="16">
                  <c:v>1.7434629004317844E-4</c:v>
                </c:pt>
                <c:pt idx="17">
                  <c:v>1.7415518953469748E-4</c:v>
                </c:pt>
                <c:pt idx="18">
                  <c:v>1.7324970215362284E-4</c:v>
                </c:pt>
                <c:pt idx="19">
                  <c:v>1.7204156651981587E-4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0.83932447372758789</c:v>
                </c:pt>
                <c:pt idx="1">
                  <c:v>0.10198606276459035</c:v>
                </c:pt>
                <c:pt idx="2">
                  <c:v>0</c:v>
                </c:pt>
                <c:pt idx="3" formatCode="General">
                  <c:v>5.8689463507821824E-2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3.7879528279600701E-3</c:v>
                </c:pt>
                <c:pt idx="1">
                  <c:v>1.4438402768053105E-2</c:v>
                </c:pt>
                <c:pt idx="2">
                  <c:v>3.096539766467727E-2</c:v>
                </c:pt>
                <c:pt idx="3">
                  <c:v>5.6033016815992598E-2</c:v>
                </c:pt>
                <c:pt idx="4">
                  <c:v>8.5287210743198991E-2</c:v>
                </c:pt>
                <c:pt idx="5">
                  <c:v>0.11029058488782142</c:v>
                </c:pt>
                <c:pt idx="6">
                  <c:v>0.13708463162488166</c:v>
                </c:pt>
                <c:pt idx="7">
                  <c:v>0.16102855027852306</c:v>
                </c:pt>
                <c:pt idx="8">
                  <c:v>0.18134706501044667</c:v>
                </c:pt>
                <c:pt idx="9">
                  <c:v>0.17012754422022608</c:v>
                </c:pt>
                <c:pt idx="10">
                  <c:v>4.9609643158218995E-2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1394693.57</c:v>
                      </c:pt>
                      <c:pt idx="1">
                        <c:v>12431369.199999999</c:v>
                      </c:pt>
                      <c:pt idx="2">
                        <c:v>49735073.369999997</c:v>
                      </c:pt>
                      <c:pt idx="3">
                        <c:v>126798484.41</c:v>
                      </c:pt>
                      <c:pt idx="4">
                        <c:v>200597204.08000001</c:v>
                      </c:pt>
                      <c:pt idx="5">
                        <c:v>367933127.47000003</c:v>
                      </c:pt>
                      <c:pt idx="6">
                        <c:v>563113338.72000003</c:v>
                      </c:pt>
                      <c:pt idx="7">
                        <c:v>848186217.65999997</c:v>
                      </c:pt>
                      <c:pt idx="8">
                        <c:v>1352213772.8299999</c:v>
                      </c:pt>
                      <c:pt idx="9">
                        <c:v>2560660679.71</c:v>
                      </c:pt>
                      <c:pt idx="10">
                        <c:v>4445709976.8400002</c:v>
                      </c:pt>
                      <c:pt idx="11">
                        <c:v>881766082.85000002</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5.0217452001394894E-3</c:v>
                </c:pt>
                <c:pt idx="1">
                  <c:v>1.551969248419331E-2</c:v>
                </c:pt>
                <c:pt idx="2">
                  <c:v>3.9105127604840154E-2</c:v>
                </c:pt>
                <c:pt idx="3">
                  <c:v>9.3932834170394289E-2</c:v>
                </c:pt>
                <c:pt idx="4">
                  <c:v>0.18668917840379745</c:v>
                </c:pt>
                <c:pt idx="5">
                  <c:v>0.35331816641830976</c:v>
                </c:pt>
                <c:pt idx="6">
                  <c:v>0.15424035213194837</c:v>
                </c:pt>
                <c:pt idx="7">
                  <c:v>7.7279969383528893E-2</c:v>
                </c:pt>
                <c:pt idx="8">
                  <c:v>4.2257981267743432E-2</c:v>
                </c:pt>
                <c:pt idx="9">
                  <c:v>1.9827202221750995E-2</c:v>
                </c:pt>
                <c:pt idx="10">
                  <c:v>1.2807750713353747E-2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0.1063897236920136</c:v>
                </c:pt>
                <c:pt idx="1">
                  <c:v>0.8936102763079864</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0.83932447372758789</c:v>
                </c:pt>
                <c:pt idx="1">
                  <c:v>0.10198606276459035</c:v>
                </c:pt>
                <c:pt idx="2">
                  <c:v>0</c:v>
                </c:pt>
                <c:pt idx="3" formatCode="General">
                  <c:v>5.8689463507821824E-2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3.6358399944877079E-2</c:v>
                </c:pt>
                <c:pt idx="1">
                  <c:v>0.12886592424470597</c:v>
                </c:pt>
                <c:pt idx="2">
                  <c:v>0.20341386773783712</c:v>
                </c:pt>
                <c:pt idx="3">
                  <c:v>0.12110757307733576</c:v>
                </c:pt>
                <c:pt idx="4">
                  <c:v>0.10135747843668108</c:v>
                </c:pt>
                <c:pt idx="5">
                  <c:v>7.3125477012093362E-2</c:v>
                </c:pt>
                <c:pt idx="6">
                  <c:v>4.7505999999662679E-2</c:v>
                </c:pt>
                <c:pt idx="7">
                  <c:v>3.2900534806295768E-2</c:v>
                </c:pt>
                <c:pt idx="8">
                  <c:v>2.2930000994266685E-2</c:v>
                </c:pt>
                <c:pt idx="9">
                  <c:v>3.2148050778860071E-2</c:v>
                </c:pt>
                <c:pt idx="10">
                  <c:v>3.4345617511415093E-2</c:v>
                </c:pt>
                <c:pt idx="11">
                  <c:v>2.6823670271037298E-2</c:v>
                </c:pt>
                <c:pt idx="12">
                  <c:v>2.2770427918260183E-2</c:v>
                </c:pt>
                <c:pt idx="13">
                  <c:v>1.7542183042757089E-2</c:v>
                </c:pt>
                <c:pt idx="14">
                  <c:v>1.2555828278062989E-2</c:v>
                </c:pt>
                <c:pt idx="15">
                  <c:v>1.0870511993724376E-2</c:v>
                </c:pt>
                <c:pt idx="16">
                  <c:v>7.6493927186251582E-3</c:v>
                </c:pt>
                <c:pt idx="17">
                  <c:v>8.5782453698374107E-3</c:v>
                </c:pt>
                <c:pt idx="18">
                  <c:v>6.2143369263243558E-3</c:v>
                </c:pt>
                <c:pt idx="19">
                  <c:v>6.582884866418985E-3</c:v>
                </c:pt>
                <c:pt idx="20">
                  <c:v>4.2103169589523676E-3</c:v>
                </c:pt>
                <c:pt idx="21">
                  <c:v>3.5709670660674505E-3</c:v>
                </c:pt>
                <c:pt idx="22">
                  <c:v>3.840967083981441E-3</c:v>
                </c:pt>
                <c:pt idx="23">
                  <c:v>3.1856054905399851E-3</c:v>
                </c:pt>
                <c:pt idx="24">
                  <c:v>2.2468655728359417E-3</c:v>
                </c:pt>
                <c:pt idx="25">
                  <c:v>3.6789572451267701E-3</c:v>
                </c:pt>
                <c:pt idx="26">
                  <c:v>3.4749677033719204E-3</c:v>
                </c:pt>
                <c:pt idx="27">
                  <c:v>2.6596098304654727E-3</c:v>
                </c:pt>
                <c:pt idx="28">
                  <c:v>2.3717966687711624E-3</c:v>
                </c:pt>
                <c:pt idx="29">
                  <c:v>2.5895426453411128E-3</c:v>
                </c:pt>
                <c:pt idx="30">
                  <c:v>1.4523997805468284E-2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414868977.66000003</c:v>
                      </c:pt>
                      <c:pt idx="1">
                        <c:v>1470429785.9000001</c:v>
                      </c:pt>
                      <c:pt idx="2">
                        <c:v>2321062078.5900002</c:v>
                      </c:pt>
                      <c:pt idx="3">
                        <c:v>1381902809.4100001</c:v>
                      </c:pt>
                      <c:pt idx="4">
                        <c:v>1156543564.0999999</c:v>
                      </c:pt>
                      <c:pt idx="5">
                        <c:v>834401181.98000002</c:v>
                      </c:pt>
                      <c:pt idx="6">
                        <c:v>542069114.22000003</c:v>
                      </c:pt>
                      <c:pt idx="7">
                        <c:v>375412869.11000001</c:v>
                      </c:pt>
                      <c:pt idx="8">
                        <c:v>261643694.02000001</c:v>
                      </c:pt>
                      <c:pt idx="9">
                        <c:v>366826620</c:v>
                      </c:pt>
                      <c:pt idx="10">
                        <c:v>391902043.14999998</c:v>
                      </c:pt>
                      <c:pt idx="11">
                        <c:v>306072563.13</c:v>
                      </c:pt>
                      <c:pt idx="12">
                        <c:v>259822879.05000001</c:v>
                      </c:pt>
                      <c:pt idx="13">
                        <c:v>200165781.66</c:v>
                      </c:pt>
                      <c:pt idx="14">
                        <c:v>143268781.06</c:v>
                      </c:pt>
                      <c:pt idx="15">
                        <c:v>124038412.15000001</c:v>
                      </c:pt>
                      <c:pt idx="16">
                        <c:v>87283701.75</c:v>
                      </c:pt>
                      <c:pt idx="17">
                        <c:v>97882412.099999994</c:v>
                      </c:pt>
                      <c:pt idx="18">
                        <c:v>70908940.200000003</c:v>
                      </c:pt>
                      <c:pt idx="19">
                        <c:v>75114271.219999999</c:v>
                      </c:pt>
                      <c:pt idx="20">
                        <c:v>48041990.159999996</c:v>
                      </c:pt>
                      <c:pt idx="21">
                        <c:v>40746662.619999997</c:v>
                      </c:pt>
                      <c:pt idx="22">
                        <c:v>43827508.630000003</c:v>
                      </c:pt>
                      <c:pt idx="23">
                        <c:v>36349478.939999998</c:v>
                      </c:pt>
                      <c:pt idx="24">
                        <c:v>25637949.539999999</c:v>
                      </c:pt>
                      <c:pt idx="25">
                        <c:v>41978888.880000003</c:v>
                      </c:pt>
                      <c:pt idx="26">
                        <c:v>39651258.049999997</c:v>
                      </c:pt>
                      <c:pt idx="27">
                        <c:v>30347584.41</c:v>
                      </c:pt>
                      <c:pt idx="28">
                        <c:v>27063480.809999999</c:v>
                      </c:pt>
                      <c:pt idx="29">
                        <c:v>29548079.989999998</c:v>
                      </c:pt>
                      <c:pt idx="30">
                        <c:v>165726658.22</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1.2222853322179731E-4</c:v>
                </c:pt>
                <c:pt idx="1">
                  <c:v>1.0894637043853495E-3</c:v>
                </c:pt>
                <c:pt idx="2">
                  <c:v>4.3586958443449127E-3</c:v>
                </c:pt>
                <c:pt idx="3">
                  <c:v>1.1112399954766573E-2</c:v>
                </c:pt>
                <c:pt idx="4">
                  <c:v>1.7579992157769779E-2</c:v>
                </c:pt>
                <c:pt idx="5">
                  <c:v>3.2245023180516044E-2</c:v>
                </c:pt>
                <c:pt idx="6">
                  <c:v>4.9350279451976481E-2</c:v>
                </c:pt>
                <c:pt idx="7">
                  <c:v>7.4333573706463638E-2</c:v>
                </c:pt>
                <c:pt idx="8">
                  <c:v>0.11850567724014352</c:v>
                </c:pt>
                <c:pt idx="9">
                  <c:v>0.22441187490359177</c:v>
                </c:pt>
                <c:pt idx="10">
                  <c:v>0.38961433628654618</c:v>
                </c:pt>
                <c:pt idx="11">
                  <c:v>7.7276455036273881E-2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1394693.57</c:v>
                      </c:pt>
                      <c:pt idx="1">
                        <c:v>12431369.199999999</c:v>
                      </c:pt>
                      <c:pt idx="2">
                        <c:v>49735073.369999997</c:v>
                      </c:pt>
                      <c:pt idx="3">
                        <c:v>126798484.41</c:v>
                      </c:pt>
                      <c:pt idx="4">
                        <c:v>200597204.08000001</c:v>
                      </c:pt>
                      <c:pt idx="5">
                        <c:v>367933127.47000003</c:v>
                      </c:pt>
                      <c:pt idx="6">
                        <c:v>563113338.72000003</c:v>
                      </c:pt>
                      <c:pt idx="7">
                        <c:v>848186217.65999997</c:v>
                      </c:pt>
                      <c:pt idx="8">
                        <c:v>1352213772.8299999</c:v>
                      </c:pt>
                      <c:pt idx="9">
                        <c:v>2560660679.71</c:v>
                      </c:pt>
                      <c:pt idx="10">
                        <c:v>4445709976.8400002</c:v>
                      </c:pt>
                      <c:pt idx="11">
                        <c:v>881766082.85000002</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8.1111486250447503E-5</c:v>
                </c:pt>
                <c:pt idx="1">
                  <c:v>1.5525170647355316E-4</c:v>
                </c:pt>
                <c:pt idx="2">
                  <c:v>2.7897287895423638E-4</c:v>
                </c:pt>
                <c:pt idx="3">
                  <c:v>1.2278401122621219E-3</c:v>
                </c:pt>
                <c:pt idx="4">
                  <c:v>1.0690858897001573E-3</c:v>
                </c:pt>
                <c:pt idx="5">
                  <c:v>1.5397654500235271E-3</c:v>
                </c:pt>
                <c:pt idx="6">
                  <c:v>1.4122655023997096E-2</c:v>
                </c:pt>
                <c:pt idx="7">
                  <c:v>3.420511337689646E-3</c:v>
                </c:pt>
                <c:pt idx="8">
                  <c:v>1.5714524090406957E-2</c:v>
                </c:pt>
                <c:pt idx="9">
                  <c:v>7.1646235455658236E-3</c:v>
                </c:pt>
                <c:pt idx="10">
                  <c:v>1.0098567960925484E-2</c:v>
                </c:pt>
                <c:pt idx="11">
                  <c:v>7.6925136080052345E-2</c:v>
                </c:pt>
                <c:pt idx="12">
                  <c:v>1.4225847003330494E-2</c:v>
                </c:pt>
                <c:pt idx="13">
                  <c:v>3.0705103052449521E-2</c:v>
                </c:pt>
                <c:pt idx="14">
                  <c:v>2.1776010296534507E-2</c:v>
                </c:pt>
                <c:pt idx="15">
                  <c:v>1.935543028105147E-2</c:v>
                </c:pt>
                <c:pt idx="16">
                  <c:v>0.24971861291387856</c:v>
                </c:pt>
                <c:pt idx="17">
                  <c:v>2.7397607411445517E-2</c:v>
                </c:pt>
                <c:pt idx="18">
                  <c:v>4.3085704455502992E-2</c:v>
                </c:pt>
                <c:pt idx="19">
                  <c:v>1.8912606976384985E-2</c:v>
                </c:pt>
                <c:pt idx="20">
                  <c:v>1.449901470655424E-2</c:v>
                </c:pt>
                <c:pt idx="21">
                  <c:v>0.37620836025453003</c:v>
                </c:pt>
                <c:pt idx="22">
                  <c:v>1.608456410274086E-2</c:v>
                </c:pt>
                <c:pt idx="23">
                  <c:v>3.0998728301028379E-2</c:v>
                </c:pt>
                <c:pt idx="24">
                  <c:v>2.6397336651316342E-3</c:v>
                </c:pt>
                <c:pt idx="25">
                  <c:v>2.8577015759829945E-4</c:v>
                </c:pt>
                <c:pt idx="26">
                  <c:v>2.3088608595371904E-3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925525.86</c:v>
                      </c:pt>
                      <c:pt idx="1">
                        <c:v>1771505.81</c:v>
                      </c:pt>
                      <c:pt idx="2">
                        <c:v>3183231.2</c:v>
                      </c:pt>
                      <c:pt idx="3">
                        <c:v>14010318.74</c:v>
                      </c:pt>
                      <c:pt idx="4">
                        <c:v>12198847.33</c:v>
                      </c:pt>
                      <c:pt idx="5">
                        <c:v>17569555.289999999</c:v>
                      </c:pt>
                      <c:pt idx="6">
                        <c:v>161147120.34999999</c:v>
                      </c:pt>
                      <c:pt idx="7">
                        <c:v>39029881.509999998</c:v>
                      </c:pt>
                      <c:pt idx="8">
                        <c:v>179311206.03999999</c:v>
                      </c:pt>
                      <c:pt idx="9">
                        <c:v>81752223.700000003</c:v>
                      </c:pt>
                      <c:pt idx="10">
                        <c:v>115230113.87</c:v>
                      </c:pt>
                      <c:pt idx="11">
                        <c:v>877757343.84000003</c:v>
                      </c:pt>
                      <c:pt idx="12">
                        <c:v>162324596.56</c:v>
                      </c:pt>
                      <c:pt idx="13">
                        <c:v>350361807.22000003</c:v>
                      </c:pt>
                      <c:pt idx="14">
                        <c:v>248476036.97999999</c:v>
                      </c:pt>
                      <c:pt idx="15">
                        <c:v>220855911.84</c:v>
                      </c:pt>
                      <c:pt idx="16">
                        <c:v>2849424226.5700002</c:v>
                      </c:pt>
                      <c:pt idx="17">
                        <c:v>312621495.83999997</c:v>
                      </c:pt>
                      <c:pt idx="18">
                        <c:v>491631155.00999999</c:v>
                      </c:pt>
                      <c:pt idx="19">
                        <c:v>215803058.80000001</c:v>
                      </c:pt>
                      <c:pt idx="20">
                        <c:v>165441587.56999999</c:v>
                      </c:pt>
                      <c:pt idx="21">
                        <c:v>4292740550.8099999</c:v>
                      </c:pt>
                      <c:pt idx="22">
                        <c:v>183533562.41</c:v>
                      </c:pt>
                      <c:pt idx="23">
                        <c:v>353712229.87</c:v>
                      </c:pt>
                      <c:pt idx="24">
                        <c:v>30120786.629999999</c:v>
                      </c:pt>
                      <c:pt idx="25">
                        <c:v>3260791.82</c:v>
                      </c:pt>
                      <c:pt idx="26">
                        <c:v>26345349.239999998</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6.4334207554387311E-4</c:v>
                </c:pt>
                <c:pt idx="1">
                  <c:v>2.3520410901928593E-3</c:v>
                </c:pt>
                <c:pt idx="2">
                  <c:v>4.3489946636997307E-3</c:v>
                </c:pt>
                <c:pt idx="3">
                  <c:v>6.9619881430517073E-3</c:v>
                </c:pt>
                <c:pt idx="4">
                  <c:v>1.0538487910453661E-2</c:v>
                </c:pt>
                <c:pt idx="5">
                  <c:v>1.4652516035748213E-2</c:v>
                </c:pt>
                <c:pt idx="6">
                  <c:v>1.7871481630131584E-2</c:v>
                </c:pt>
                <c:pt idx="7">
                  <c:v>2.2170124144068271E-2</c:v>
                </c:pt>
                <c:pt idx="8">
                  <c:v>2.7468084273937602E-2</c:v>
                </c:pt>
                <c:pt idx="9">
                  <c:v>3.4342116782271025E-2</c:v>
                </c:pt>
                <c:pt idx="10">
                  <c:v>3.5580705025627504E-2</c:v>
                </c:pt>
                <c:pt idx="11">
                  <c:v>4.1457931814042656E-2</c:v>
                </c:pt>
                <c:pt idx="12">
                  <c:v>4.3422563901508497E-2</c:v>
                </c:pt>
                <c:pt idx="13">
                  <c:v>4.9756632681673275E-2</c:v>
                </c:pt>
                <c:pt idx="14">
                  <c:v>5.692460877321244E-2</c:v>
                </c:pt>
                <c:pt idx="15">
                  <c:v>5.778257513345756E-2</c:v>
                </c:pt>
                <c:pt idx="16">
                  <c:v>6.3060659877097303E-2</c:v>
                </c:pt>
                <c:pt idx="17">
                  <c:v>5.7344213543127798E-2</c:v>
                </c:pt>
                <c:pt idx="18">
                  <c:v>6.3142748040172836E-2</c:v>
                </c:pt>
                <c:pt idx="19">
                  <c:v>6.1995248984366952E-2</c:v>
                </c:pt>
                <c:pt idx="20">
                  <c:v>6.0639197061152429E-2</c:v>
                </c:pt>
                <c:pt idx="21">
                  <c:v>9.504718548653901E-2</c:v>
                </c:pt>
                <c:pt idx="22">
                  <c:v>5.7687310237315312E-2</c:v>
                </c:pt>
                <c:pt idx="23">
                  <c:v>4.9089572458740335E-2</c:v>
                </c:pt>
                <c:pt idx="24">
                  <c:v>6.5587786017285515E-2</c:v>
                </c:pt>
                <c:pt idx="25">
                  <c:v>1.3188421558214407E-4</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7340880.5</c:v>
                      </c:pt>
                      <c:pt idx="1">
                        <c:v>26838058.989999998</c:v>
                      </c:pt>
                      <c:pt idx="2">
                        <c:v>49624377.659999996</c:v>
                      </c:pt>
                      <c:pt idx="3">
                        <c:v>79440044.329999998</c:v>
                      </c:pt>
                      <c:pt idx="4">
                        <c:v>120249838.06</c:v>
                      </c:pt>
                      <c:pt idx="5">
                        <c:v>167193120.63</c:v>
                      </c:pt>
                      <c:pt idx="6">
                        <c:v>203923256.37</c:v>
                      </c:pt>
                      <c:pt idx="7">
                        <c:v>252973088.81</c:v>
                      </c:pt>
                      <c:pt idx="8">
                        <c:v>313425674.89999998</c:v>
                      </c:pt>
                      <c:pt idx="9">
                        <c:v>391862097.94</c:v>
                      </c:pt>
                      <c:pt idx="10">
                        <c:v>405995058.66000003</c:v>
                      </c:pt>
                      <c:pt idx="11">
                        <c:v>473057390.13999999</c:v>
                      </c:pt>
                      <c:pt idx="12">
                        <c:v>495474903.19999999</c:v>
                      </c:pt>
                      <c:pt idx="13">
                        <c:v>567750048.50999999</c:v>
                      </c:pt>
                      <c:pt idx="14">
                        <c:v>649540526.57000005</c:v>
                      </c:pt>
                      <c:pt idx="15">
                        <c:v>659330386.05999994</c:v>
                      </c:pt>
                      <c:pt idx="16">
                        <c:v>719556183.25999999</c:v>
                      </c:pt>
                      <c:pt idx="17">
                        <c:v>654328443.59000003</c:v>
                      </c:pt>
                      <c:pt idx="18">
                        <c:v>720492853.52999997</c:v>
                      </c:pt>
                      <c:pt idx="19">
                        <c:v>707399269.63</c:v>
                      </c:pt>
                      <c:pt idx="20">
                        <c:v>691925984.88999999</c:v>
                      </c:pt>
                      <c:pt idx="21">
                        <c:v>1084539713.8499999</c:v>
                      </c:pt>
                      <c:pt idx="22">
                        <c:v>658243362.14999998</c:v>
                      </c:pt>
                      <c:pt idx="23">
                        <c:v>560138531.13999999</c:v>
                      </c:pt>
                      <c:pt idx="24">
                        <c:v>748392057.22000003</c:v>
                      </c:pt>
                      <c:pt idx="25">
                        <c:v>1504870.12</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8.0596601311668375E-3</c:v>
                </c:pt>
                <c:pt idx="1">
                  <c:v>7.0877343835798329E-3</c:v>
                </c:pt>
                <c:pt idx="2">
                  <c:v>8.3707035544893348E-3</c:v>
                </c:pt>
                <c:pt idx="3">
                  <c:v>8.7261354326159616E-3</c:v>
                </c:pt>
                <c:pt idx="4">
                  <c:v>1.2200801348342971E-2</c:v>
                </c:pt>
                <c:pt idx="5">
                  <c:v>2.8569278828901198E-2</c:v>
                </c:pt>
                <c:pt idx="6">
                  <c:v>3.0846675061054551E-2</c:v>
                </c:pt>
                <c:pt idx="7">
                  <c:v>5.1299935741654507E-2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0.24683113415562513</c:v>
                </c:pt>
                <c:pt idx="1">
                  <c:v>0.33779167922765563</c:v>
                </c:pt>
                <c:pt idx="2">
                  <c:v>0.14524686616513655</c:v>
                </c:pt>
                <c:pt idx="3">
                  <c:v>5.7681469528647784E-2</c:v>
                </c:pt>
                <c:pt idx="4">
                  <c:v>7.5814722879887983E-2</c:v>
                </c:pt>
                <c:pt idx="5">
                  <c:v>6.7424012540479999E-2</c:v>
                </c:pt>
                <c:pt idx="6">
                  <c:v>4.8162462216736049E-2</c:v>
                </c:pt>
                <c:pt idx="7">
                  <c:v>1.649705286150752E-2</c:v>
                </c:pt>
                <c:pt idx="8">
                  <c:v>4.5120966366670179E-3</c:v>
                </c:pt>
                <c:pt idx="9">
                  <c:v>3.850378765620089E-5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0.3774250359819542</c:v>
                </c:pt>
                <c:pt idx="1">
                  <c:v>3.0039000182102885E-2</c:v>
                </c:pt>
                <c:pt idx="2">
                  <c:v>0.11831320701910106</c:v>
                </c:pt>
                <c:pt idx="3">
                  <c:v>4.3565922391731654E-2</c:v>
                </c:pt>
                <c:pt idx="4">
                  <c:v>1.2713785337652512E-2</c:v>
                </c:pt>
                <c:pt idx="5">
                  <c:v>3.2263535691722058E-2</c:v>
                </c:pt>
                <c:pt idx="6">
                  <c:v>2.5423675596726855E-2</c:v>
                </c:pt>
                <c:pt idx="7">
                  <c:v>7.1713202578039204E-2</c:v>
                </c:pt>
                <c:pt idx="8">
                  <c:v>9.6011629169311788E-2</c:v>
                </c:pt>
                <c:pt idx="9">
                  <c:v>0.10836110923986432</c:v>
                </c:pt>
                <c:pt idx="10">
                  <c:v>7.9051631032610245E-3</c:v>
                </c:pt>
                <c:pt idx="11">
                  <c:v>1.4891193600969223E-2</c:v>
                </c:pt>
                <c:pt idx="12">
                  <c:v>6.1373540107563178E-2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91965074.480000004</c:v>
                      </c:pt>
                      <c:pt idx="1">
                        <c:v>80874876.840000004</c:v>
                      </c:pt>
                      <c:pt idx="2">
                        <c:v>95514247.909999996</c:v>
                      </c:pt>
                      <c:pt idx="3">
                        <c:v>99569917.579999998</c:v>
                      </c:pt>
                      <c:pt idx="4">
                        <c:v>139217732.06999999</c:v>
                      </c:pt>
                      <c:pt idx="5">
                        <c:v>325990899.44</c:v>
                      </c:pt>
                      <c:pt idx="6">
                        <c:v>351977220.29000002</c:v>
                      </c:pt>
                      <c:pt idx="7">
                        <c:v>585359969.84000003</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1742067</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1263650</xdr:colOff>
      <xdr:row>6</xdr:row>
      <xdr:rowOff>104829</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177852</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1611892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87831</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602243</xdr:colOff>
      <xdr:row>11</xdr:row>
      <xdr:rowOff>29421</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87414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789567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1626923</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5</xdr:row>
      <xdr:rowOff>64293</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84717</xdr:colOff>
      <xdr:row>4</xdr:row>
      <xdr:rowOff>106414</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408352</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163512</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906827</xdr:colOff>
      <xdr:row>4</xdr:row>
      <xdr:rowOff>68263</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502015</xdr:colOff>
      <xdr:row>3</xdr:row>
      <xdr:rowOff>217487</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8731</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160338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330200</xdr:colOff>
      <xdr:row>4</xdr:row>
      <xdr:rowOff>82550</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26988</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163513</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2506663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1740264</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965099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730615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1114790</xdr:colOff>
      <xdr:row>3</xdr:row>
      <xdr:rowOff>103981</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811577</xdr:colOff>
      <xdr:row>5</xdr:row>
      <xdr:rowOff>8731</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696912</xdr:colOff>
      <xdr:row>4</xdr:row>
      <xdr:rowOff>30163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68263</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1230892</xdr:colOff>
      <xdr:row>4</xdr:row>
      <xdr:rowOff>11165</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926886</xdr:colOff>
      <xdr:row>4</xdr:row>
      <xdr:rowOff>121495</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200605</xdr:colOff>
      <xdr:row>4</xdr:row>
      <xdr:rowOff>121495</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1" dT="2024-09-25T14:33:13.19" personId="{313929E4-2708-41AE-8678-A61EF0F4F796}" id="{DE186C95-DD7C-4F53-85B6-8435CE4E80A9}">
    <text>Limite : 150 000 euros au total</text>
  </threadedComment>
  <threadedComment ref="C33" dT="2024-09-25T13:15:32.24" personId="{313929E4-2708-41AE-8678-A61EF0F4F796}" id="{D7D74D4C-A6C2-4267-83FF-025868842B85}">
    <text>a fee of 0,004 per cent of the Outstanding Principal Balance of the Purchased Home Loan Receivables over EUR 100,000,000, per annum</text>
  </threadedComment>
  <threadedComment ref="C37" dT="2024-09-25T15:03:55.85" personId="{313929E4-2708-41AE-8678-A61EF0F4F796}" id="{4FD3440D-8BBD-48BC-A4E4-C7CE80E5FA65}">
    <text>15 euros par virement papier</text>
  </threadedComment>
  <threadedComment ref="C49"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3"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4"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20.xml"/><Relationship Id="rId5" Type="http://schemas.openxmlformats.org/officeDocument/2006/relationships/printerSettings" Target="../printerSettings/printerSettings18.bin"/><Relationship Id="rId4" Type="http://schemas.openxmlformats.org/officeDocument/2006/relationships/hyperlink" Target="mailto:omar.ghannam@iqeq.com"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18" Type="http://schemas.openxmlformats.org/officeDocument/2006/relationships/hyperlink" Target="mailto:omar.ghannam@iqeq.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hyperlink" Target="mailto:omar.ghannam@iqeq.com" TargetMode="External"/><Relationship Id="rId2" Type="http://schemas.openxmlformats.org/officeDocument/2006/relationships/hyperlink" Target="mailto:monitor.rmbs@moodys.com" TargetMode="External"/><Relationship Id="rId16" Type="http://schemas.openxmlformats.org/officeDocument/2006/relationships/hyperlink" Target="mailto:jonathan.drouet@iqeq.com" TargetMode="External"/><Relationship Id="rId20" Type="http://schemas.openxmlformats.org/officeDocument/2006/relationships/drawing" Target="../drawings/drawing21.xm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19" Type="http://schemas.openxmlformats.org/officeDocument/2006/relationships/printerSettings" Target="../printerSettings/printerSettings19.bin"/><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codeName="Sheet2">
    <tabColor theme="0" tint="-0.249977111117893"/>
  </sheetPr>
  <dimension ref="B2:T69"/>
  <sheetViews>
    <sheetView zoomScale="85" zoomScaleNormal="85" workbookViewId="0"/>
  </sheetViews>
  <sheetFormatPr defaultRowHeight="14.5"/>
  <cols>
    <col min="2" max="2" width="11.54296875" customWidth="1"/>
    <col min="3" max="3" width="9.7265625" customWidth="1"/>
    <col min="4" max="4" width="18" bestFit="1" customWidth="1"/>
    <col min="5" max="5" width="17.453125" customWidth="1"/>
    <col min="6" max="6" width="16.81640625" customWidth="1"/>
    <col min="7" max="7" width="5.26953125" customWidth="1"/>
    <col min="8" max="9" width="14" bestFit="1" customWidth="1"/>
    <col min="11" max="11" width="6.54296875" customWidth="1"/>
    <col min="12" max="12" width="5" customWidth="1"/>
    <col min="13" max="13" width="10.453125" customWidth="1"/>
    <col min="18" max="18" width="17.54296875" customWidth="1"/>
    <col min="20" max="20" width="9.7265625" bestFit="1" customWidth="1"/>
  </cols>
  <sheetData>
    <row r="2" spans="2:13" ht="15" thickBot="1">
      <c r="K2" s="1238"/>
    </row>
    <row r="3" spans="2:13">
      <c r="B3" s="1787" t="s">
        <v>2022</v>
      </c>
      <c r="C3" s="1788" t="s">
        <v>2023</v>
      </c>
      <c r="D3" s="1789" t="s">
        <v>2024</v>
      </c>
      <c r="E3" s="1787" t="s">
        <v>2025</v>
      </c>
      <c r="F3" s="1788" t="s">
        <v>2026</v>
      </c>
      <c r="G3" s="1788"/>
    </row>
    <row r="4" spans="2:13">
      <c r="B4" s="1790"/>
      <c r="C4" s="1791"/>
      <c r="E4" s="1790"/>
      <c r="F4" s="1791"/>
      <c r="G4" s="1791"/>
      <c r="K4">
        <f>MONTH(B5)</f>
        <v>12</v>
      </c>
    </row>
    <row r="5" spans="2:13">
      <c r="B5" s="1797">
        <f>'00 - Cover'!F20</f>
        <v>46020</v>
      </c>
      <c r="C5" s="1791">
        <v>653000</v>
      </c>
      <c r="D5" s="1238" t="str">
        <f t="shared" ref="D5:D36" si="0">"Flux de "&amp;_xlfn.SINGLE( _xlfn.XLOOKUP($K$4,L:L,M:M,FALSE))</f>
        <v>Flux de Decembre</v>
      </c>
      <c r="E5" s="1798">
        <v>0</v>
      </c>
      <c r="F5" s="1792"/>
      <c r="G5" s="1792" t="s">
        <v>2027</v>
      </c>
      <c r="H5" s="1804"/>
      <c r="I5" s="1804"/>
      <c r="L5">
        <v>1</v>
      </c>
      <c r="M5" s="1214" t="s">
        <v>2028</v>
      </c>
    </row>
    <row r="6" spans="2:13">
      <c r="B6" s="1797">
        <f t="shared" ref="B6:B36" si="1">+B5</f>
        <v>46020</v>
      </c>
      <c r="C6" s="1791">
        <v>512000</v>
      </c>
      <c r="D6" s="1238" t="str">
        <f t="shared" si="0"/>
        <v>Flux de Decembre</v>
      </c>
      <c r="E6" s="1798"/>
      <c r="F6" s="1792">
        <f>E5</f>
        <v>0</v>
      </c>
      <c r="G6" s="1792" t="s">
        <v>2027</v>
      </c>
      <c r="H6" s="1804"/>
      <c r="I6" s="1804"/>
      <c r="L6">
        <v>2</v>
      </c>
      <c r="M6" s="1214" t="s">
        <v>2029</v>
      </c>
    </row>
    <row r="7" spans="2:13">
      <c r="B7" s="1797">
        <f t="shared" si="1"/>
        <v>46020</v>
      </c>
      <c r="C7" s="1791">
        <v>653000</v>
      </c>
      <c r="D7" s="1238" t="str">
        <f t="shared" si="0"/>
        <v>Flux de Decembre</v>
      </c>
      <c r="E7" s="1798">
        <f>ROUNDDOWN('14 - Fees'!J40+'14 - Fees'!J41,2)</f>
        <v>480</v>
      </c>
      <c r="F7" s="1792"/>
      <c r="G7" s="1792" t="s">
        <v>2027</v>
      </c>
      <c r="H7" s="1804"/>
      <c r="I7" s="1804"/>
      <c r="L7">
        <v>3</v>
      </c>
      <c r="M7" s="1214" t="s">
        <v>2030</v>
      </c>
    </row>
    <row r="8" spans="2:13">
      <c r="B8" s="1797">
        <f t="shared" si="1"/>
        <v>46020</v>
      </c>
      <c r="C8" s="1791">
        <v>512000</v>
      </c>
      <c r="D8" s="1238" t="str">
        <f t="shared" si="0"/>
        <v>Flux de Decembre</v>
      </c>
      <c r="E8" s="1798"/>
      <c r="F8" s="1792">
        <f>E7</f>
        <v>480</v>
      </c>
      <c r="G8" s="1792" t="s">
        <v>2027</v>
      </c>
      <c r="H8" s="1804"/>
      <c r="I8" s="1804"/>
      <c r="L8">
        <v>4</v>
      </c>
      <c r="M8" s="1214" t="s">
        <v>2031</v>
      </c>
    </row>
    <row r="9" spans="2:13">
      <c r="B9" s="1797">
        <f t="shared" si="1"/>
        <v>46020</v>
      </c>
      <c r="C9" s="1791">
        <v>653000</v>
      </c>
      <c r="D9" s="1238" t="str">
        <f t="shared" si="0"/>
        <v>Flux de Decembre</v>
      </c>
      <c r="E9" s="1798">
        <f>ROUNDDOWN('14 - Fees'!J36,2)</f>
        <v>1050</v>
      </c>
      <c r="F9" s="1792"/>
      <c r="G9" s="1792" t="s">
        <v>2027</v>
      </c>
      <c r="H9" s="1804"/>
      <c r="I9" s="1804"/>
      <c r="L9">
        <v>5</v>
      </c>
      <c r="M9" s="1214" t="s">
        <v>2032</v>
      </c>
    </row>
    <row r="10" spans="2:13">
      <c r="B10" s="1797">
        <f t="shared" si="1"/>
        <v>46020</v>
      </c>
      <c r="C10" s="1791">
        <v>512000</v>
      </c>
      <c r="D10" s="1238" t="str">
        <f t="shared" si="0"/>
        <v>Flux de Decembre</v>
      </c>
      <c r="E10" s="1798"/>
      <c r="F10" s="1792">
        <f>E9</f>
        <v>1050</v>
      </c>
      <c r="G10" s="1792" t="s">
        <v>2027</v>
      </c>
      <c r="H10" s="1804"/>
      <c r="I10" s="1804"/>
      <c r="L10">
        <v>6</v>
      </c>
      <c r="M10" s="1214" t="s">
        <v>2033</v>
      </c>
    </row>
    <row r="11" spans="2:13">
      <c r="B11" s="1797">
        <f t="shared" si="1"/>
        <v>46020</v>
      </c>
      <c r="C11" s="1791">
        <v>653000</v>
      </c>
      <c r="D11" s="1238" t="str">
        <f t="shared" si="0"/>
        <v>Flux de Decembre</v>
      </c>
      <c r="E11" s="1798">
        <f>ROUNDDOWN('14 - Fees'!J18,2)</f>
        <v>5416.67</v>
      </c>
      <c r="F11" s="1792"/>
      <c r="G11" s="1792" t="s">
        <v>2027</v>
      </c>
      <c r="H11" s="1804"/>
      <c r="I11" s="1804"/>
      <c r="L11">
        <v>7</v>
      </c>
      <c r="M11" s="1214" t="s">
        <v>2034</v>
      </c>
    </row>
    <row r="12" spans="2:13">
      <c r="B12" s="1797">
        <f t="shared" si="1"/>
        <v>46020</v>
      </c>
      <c r="C12" s="1791">
        <v>512000</v>
      </c>
      <c r="D12" s="1238" t="str">
        <f t="shared" si="0"/>
        <v>Flux de Decembre</v>
      </c>
      <c r="E12" s="1798"/>
      <c r="F12" s="1792">
        <f>E11</f>
        <v>5416.67</v>
      </c>
      <c r="G12" s="1792" t="s">
        <v>2027</v>
      </c>
      <c r="H12" s="1804"/>
      <c r="I12" s="1804"/>
      <c r="L12">
        <v>8</v>
      </c>
      <c r="M12" s="1214" t="s">
        <v>2035</v>
      </c>
    </row>
    <row r="13" spans="2:13">
      <c r="B13" s="1797">
        <f t="shared" si="1"/>
        <v>46020</v>
      </c>
      <c r="C13" s="1791">
        <v>653000</v>
      </c>
      <c r="D13" s="1238" t="str">
        <f t="shared" si="0"/>
        <v>Flux de Decembre</v>
      </c>
      <c r="E13" s="1798">
        <f>ROUNDDOWN('14 - Fees'!J34,2)</f>
        <v>12500</v>
      </c>
      <c r="F13" s="1792"/>
      <c r="G13" s="1792" t="s">
        <v>2027</v>
      </c>
      <c r="H13" s="1804"/>
      <c r="I13" s="1804"/>
      <c r="L13">
        <v>9</v>
      </c>
      <c r="M13" s="1214" t="s">
        <v>2036</v>
      </c>
    </row>
    <row r="14" spans="2:13">
      <c r="B14" s="1797">
        <f t="shared" si="1"/>
        <v>46020</v>
      </c>
      <c r="C14" s="1791">
        <v>512000</v>
      </c>
      <c r="D14" s="1238" t="str">
        <f t="shared" si="0"/>
        <v>Flux de Decembre</v>
      </c>
      <c r="E14" s="1798"/>
      <c r="F14" s="1792">
        <f>E13</f>
        <v>12500</v>
      </c>
      <c r="G14" s="1792" t="s">
        <v>2027</v>
      </c>
      <c r="H14" s="1804"/>
      <c r="I14" s="1804"/>
      <c r="L14">
        <v>10</v>
      </c>
      <c r="M14" s="1214" t="s">
        <v>2037</v>
      </c>
    </row>
    <row r="15" spans="2:13">
      <c r="B15" s="1797">
        <f t="shared" si="1"/>
        <v>46020</v>
      </c>
      <c r="C15" s="1808" t="s">
        <v>2043</v>
      </c>
      <c r="D15" s="1238" t="str">
        <f t="shared" si="0"/>
        <v>Flux de Decembre</v>
      </c>
      <c r="E15" s="1798">
        <f>ROUNDDOWN('14 - Fees'!J54,2)</f>
        <v>14835.67</v>
      </c>
      <c r="F15" s="1792"/>
      <c r="G15" s="1792" t="s">
        <v>2027</v>
      </c>
      <c r="H15" s="1804"/>
      <c r="I15" s="1804"/>
      <c r="L15">
        <v>11</v>
      </c>
      <c r="M15" s="1214" t="s">
        <v>2038</v>
      </c>
    </row>
    <row r="16" spans="2:13">
      <c r="B16" s="1797">
        <f t="shared" si="1"/>
        <v>46020</v>
      </c>
      <c r="C16" s="1791">
        <v>512000</v>
      </c>
      <c r="D16" s="1238" t="str">
        <f t="shared" si="0"/>
        <v>Flux de Decembre</v>
      </c>
      <c r="E16" s="1798"/>
      <c r="F16" s="1792">
        <f>E15</f>
        <v>14835.67</v>
      </c>
      <c r="G16" s="1792" t="s">
        <v>2027</v>
      </c>
      <c r="H16" s="1804"/>
      <c r="I16" s="1804"/>
      <c r="L16">
        <v>12</v>
      </c>
      <c r="M16" s="1214" t="s">
        <v>2039</v>
      </c>
    </row>
    <row r="17" spans="2:18">
      <c r="B17" s="1797">
        <f t="shared" si="1"/>
        <v>46020</v>
      </c>
      <c r="C17" s="1808" t="s">
        <v>2043</v>
      </c>
      <c r="D17" s="1238" t="str">
        <f t="shared" si="0"/>
        <v>Flux de Decembre</v>
      </c>
      <c r="E17" s="1798">
        <f>ROUNDDOWN('14 - Fees'!J53,2)</f>
        <v>2396087.89</v>
      </c>
      <c r="F17" s="1792"/>
      <c r="G17" s="1792" t="s">
        <v>2027</v>
      </c>
      <c r="H17" s="1804"/>
      <c r="I17" s="1804"/>
    </row>
    <row r="18" spans="2:18">
      <c r="B18" s="1797">
        <f t="shared" si="1"/>
        <v>46020</v>
      </c>
      <c r="C18" s="1791">
        <v>512000</v>
      </c>
      <c r="D18" s="1238" t="str">
        <f t="shared" si="0"/>
        <v>Flux de Decembre</v>
      </c>
      <c r="E18" s="1798"/>
      <c r="F18" s="1792">
        <f>E17</f>
        <v>2396087.89</v>
      </c>
      <c r="G18" s="1792" t="s">
        <v>2027</v>
      </c>
      <c r="H18" s="1804"/>
      <c r="I18" s="1804"/>
    </row>
    <row r="19" spans="2:18">
      <c r="B19" s="1797">
        <f t="shared" si="1"/>
        <v>46020</v>
      </c>
      <c r="C19" s="1808" t="s">
        <v>2046</v>
      </c>
      <c r="D19" s="1238" t="str">
        <f t="shared" si="0"/>
        <v>Flux de Decembre</v>
      </c>
      <c r="E19" s="1798">
        <f>ROUNDDOWN('12 - Notes Interest'!AC17,2)</f>
        <v>756259.68</v>
      </c>
      <c r="F19" s="1792"/>
      <c r="G19" s="1792" t="s">
        <v>2027</v>
      </c>
      <c r="H19" s="1804"/>
      <c r="I19" s="1804"/>
    </row>
    <row r="20" spans="2:18">
      <c r="B20" s="1797">
        <f t="shared" si="1"/>
        <v>46020</v>
      </c>
      <c r="C20" s="1791">
        <v>512000</v>
      </c>
      <c r="D20" s="1238" t="str">
        <f t="shared" si="0"/>
        <v>Flux de Decembre</v>
      </c>
      <c r="E20" s="1798"/>
      <c r="F20" s="1792">
        <f>E19</f>
        <v>756259.68</v>
      </c>
      <c r="G20" s="1792" t="s">
        <v>2027</v>
      </c>
      <c r="H20" s="1804"/>
      <c r="I20" s="1804"/>
    </row>
    <row r="21" spans="2:18">
      <c r="B21" s="1797">
        <f t="shared" si="1"/>
        <v>46020</v>
      </c>
      <c r="C21" s="1808" t="s">
        <v>2044</v>
      </c>
      <c r="D21" s="1238" t="str">
        <f t="shared" si="0"/>
        <v>Flux de Decembre</v>
      </c>
      <c r="E21" s="1798">
        <v>0</v>
      </c>
      <c r="F21" s="1792"/>
      <c r="G21" s="1792" t="s">
        <v>2027</v>
      </c>
      <c r="H21" s="1804"/>
      <c r="I21" s="1804"/>
    </row>
    <row r="22" spans="2:18">
      <c r="B22" s="1797">
        <f t="shared" si="1"/>
        <v>46020</v>
      </c>
      <c r="C22" s="1791">
        <v>512000</v>
      </c>
      <c r="D22" s="1238" t="str">
        <f t="shared" si="0"/>
        <v>Flux de Decembre</v>
      </c>
      <c r="E22" s="1798"/>
      <c r="F22" s="1792">
        <v>0</v>
      </c>
      <c r="G22" s="1792" t="s">
        <v>2027</v>
      </c>
      <c r="H22" s="1804"/>
      <c r="I22" s="1804"/>
    </row>
    <row r="23" spans="2:18">
      <c r="B23" s="1797">
        <f t="shared" si="1"/>
        <v>46020</v>
      </c>
      <c r="C23" s="1808" t="s">
        <v>2047</v>
      </c>
      <c r="D23" s="1238" t="str">
        <f t="shared" si="0"/>
        <v>Flux de Decembre</v>
      </c>
      <c r="E23" s="1798">
        <f>ROUNDDOWN('11 - Notes Follow-up'!V25,2)</f>
        <v>4534073.28</v>
      </c>
      <c r="F23" s="1792"/>
      <c r="G23" s="1792" t="s">
        <v>2027</v>
      </c>
      <c r="H23" s="1804"/>
      <c r="I23" s="1804"/>
    </row>
    <row r="24" spans="2:18">
      <c r="B24" s="1797">
        <f t="shared" si="1"/>
        <v>46020</v>
      </c>
      <c r="C24" s="1791">
        <v>512000</v>
      </c>
      <c r="D24" s="1238" t="str">
        <f t="shared" si="0"/>
        <v>Flux de Decembre</v>
      </c>
      <c r="E24" s="1798"/>
      <c r="F24" s="1792">
        <f>E23</f>
        <v>4534073.28</v>
      </c>
      <c r="G24" s="1792" t="s">
        <v>2027</v>
      </c>
      <c r="H24" s="1804"/>
      <c r="I24" s="1804"/>
    </row>
    <row r="25" spans="2:18">
      <c r="B25" s="1797">
        <f t="shared" si="1"/>
        <v>46020</v>
      </c>
      <c r="C25" s="1808" t="s">
        <v>2045</v>
      </c>
      <c r="D25" s="1238" t="str">
        <f t="shared" si="0"/>
        <v>Flux de Decembre</v>
      </c>
      <c r="E25" s="1798">
        <f>ROUNDDOWN('12 - Notes Interest'!K17,2)</f>
        <v>3646408.12</v>
      </c>
      <c r="F25" s="1792"/>
      <c r="G25" s="1792" t="s">
        <v>2027</v>
      </c>
      <c r="H25" s="1804"/>
      <c r="I25" s="1804"/>
    </row>
    <row r="26" spans="2:18">
      <c r="B26" s="1797">
        <f t="shared" si="1"/>
        <v>46020</v>
      </c>
      <c r="C26" s="1791">
        <v>512000</v>
      </c>
      <c r="D26" s="1238" t="str">
        <f t="shared" si="0"/>
        <v>Flux de Decembre</v>
      </c>
      <c r="E26" s="1798"/>
      <c r="F26" s="1792">
        <f>E25</f>
        <v>3646408.12</v>
      </c>
      <c r="G26" s="1792" t="s">
        <v>2027</v>
      </c>
      <c r="H26" s="1804"/>
      <c r="I26" s="1804"/>
    </row>
    <row r="27" spans="2:18">
      <c r="B27" s="1797">
        <f t="shared" si="1"/>
        <v>46020</v>
      </c>
      <c r="C27" s="1791">
        <v>161100</v>
      </c>
      <c r="D27" s="1238" t="str">
        <f t="shared" si="0"/>
        <v>Flux de Decembre</v>
      </c>
      <c r="E27" s="1798">
        <f>ROUNDDOWN('11 - Notes Follow-up'!F25,2)</f>
        <v>54650259.920000002</v>
      </c>
      <c r="F27" s="1792"/>
      <c r="G27" s="1792" t="s">
        <v>2027</v>
      </c>
      <c r="H27" s="1804"/>
      <c r="I27" s="1804"/>
    </row>
    <row r="28" spans="2:18" ht="15" thickBot="1">
      <c r="B28" s="1797">
        <f t="shared" si="1"/>
        <v>46020</v>
      </c>
      <c r="C28" s="1791">
        <v>512000</v>
      </c>
      <c r="D28" s="1238" t="str">
        <f t="shared" si="0"/>
        <v>Flux de Decembre</v>
      </c>
      <c r="E28" s="1798"/>
      <c r="F28" s="1792">
        <f>E27</f>
        <v>54650259.920000002</v>
      </c>
      <c r="G28" s="1792" t="s">
        <v>2027</v>
      </c>
      <c r="H28" s="1804"/>
      <c r="I28" s="1804"/>
    </row>
    <row r="29" spans="2:18">
      <c r="B29" s="1799">
        <f t="shared" si="1"/>
        <v>46020</v>
      </c>
      <c r="C29" s="1809">
        <v>512100</v>
      </c>
      <c r="D29" s="1795" t="str">
        <f t="shared" si="0"/>
        <v>Flux de Decembre</v>
      </c>
      <c r="E29" s="1800"/>
      <c r="F29" s="1796">
        <f>ROUNDDOWN(-'10 - Reserve calculation'!K12,2)</f>
        <v>430000</v>
      </c>
      <c r="G29" s="1796" t="s">
        <v>2040</v>
      </c>
      <c r="H29" s="1804"/>
      <c r="I29" s="1804"/>
    </row>
    <row r="30" spans="2:18" ht="15" thickBot="1">
      <c r="B30" s="1801">
        <f t="shared" si="1"/>
        <v>46020</v>
      </c>
      <c r="C30" s="1810">
        <v>450000</v>
      </c>
      <c r="D30" s="1793" t="str">
        <f t="shared" si="0"/>
        <v>Flux de Decembre</v>
      </c>
      <c r="E30" s="1802">
        <f>F29</f>
        <v>430000</v>
      </c>
      <c r="F30" s="1794"/>
      <c r="G30" s="1794" t="s">
        <v>2040</v>
      </c>
      <c r="H30" s="1804"/>
      <c r="I30" s="1804"/>
    </row>
    <row r="31" spans="2:18">
      <c r="B31" s="1799">
        <f t="shared" si="1"/>
        <v>46020</v>
      </c>
      <c r="C31" s="1811" t="s">
        <v>2042</v>
      </c>
      <c r="D31" s="1795" t="str">
        <f t="shared" si="0"/>
        <v>Flux de Decembre</v>
      </c>
      <c r="E31" s="1796">
        <f>ROUNDDOWN('03 - Monthly Collection'!Q13+'03 - Monthly Collection'!AJ13,2)*0</f>
        <v>0</v>
      </c>
      <c r="F31" s="1805"/>
      <c r="G31" s="1796" t="s">
        <v>2041</v>
      </c>
      <c r="H31" s="1804"/>
      <c r="I31" s="1804"/>
    </row>
    <row r="32" spans="2:18">
      <c r="B32" s="1797">
        <f t="shared" si="1"/>
        <v>46020</v>
      </c>
      <c r="C32" s="1808" t="s">
        <v>2048</v>
      </c>
      <c r="D32" s="1238" t="str">
        <f t="shared" si="0"/>
        <v>Flux de Decembre</v>
      </c>
      <c r="E32" s="1792"/>
      <c r="F32" s="1239">
        <f>E31</f>
        <v>0</v>
      </c>
      <c r="G32" s="1792" t="s">
        <v>2041</v>
      </c>
      <c r="H32" s="1804"/>
      <c r="I32" s="1804"/>
      <c r="R32" s="1239"/>
    </row>
    <row r="33" spans="2:20">
      <c r="B33" s="1797">
        <f t="shared" si="1"/>
        <v>46020</v>
      </c>
      <c r="C33" s="1808" t="s">
        <v>2042</v>
      </c>
      <c r="D33" s="1238" t="str">
        <f t="shared" si="0"/>
        <v>Flux de Decembre</v>
      </c>
      <c r="E33" s="1792">
        <f>F34+F36-E35</f>
        <v>0</v>
      </c>
      <c r="F33" s="1239"/>
      <c r="G33" s="1792" t="s">
        <v>2041</v>
      </c>
      <c r="H33" s="1804"/>
      <c r="I33" s="1804"/>
      <c r="T33" s="1239"/>
    </row>
    <row r="34" spans="2:20">
      <c r="B34" s="1797">
        <f t="shared" si="1"/>
        <v>46020</v>
      </c>
      <c r="C34" s="1808" t="s">
        <v>2049</v>
      </c>
      <c r="D34" s="1238" t="str">
        <f t="shared" si="0"/>
        <v>Flux de Decembre</v>
      </c>
      <c r="E34" s="1792"/>
      <c r="F34" s="1239">
        <f>('02 - Monthly Asset Follow up'!BL18-'02 - Monthly Asset Follow up'!BL17+'02 - Monthly Asset Follow up'!CP18-'02 - Monthly Asset Follow up'!CP17)*0</f>
        <v>0</v>
      </c>
      <c r="G34" s="1792" t="s">
        <v>2041</v>
      </c>
      <c r="H34" s="1804"/>
      <c r="I34" s="1804"/>
    </row>
    <row r="35" spans="2:20">
      <c r="B35" s="1797">
        <f t="shared" si="1"/>
        <v>46020</v>
      </c>
      <c r="C35" s="1808" t="s">
        <v>2050</v>
      </c>
      <c r="D35" s="1238" t="str">
        <f t="shared" si="0"/>
        <v>Flux de Decembre</v>
      </c>
      <c r="E35" s="1792">
        <f>('02 - Monthly Asset Follow up'!AQ17-'02 - Monthly Asset Follow up'!AQ18)*0</f>
        <v>0</v>
      </c>
      <c r="F35" s="1239"/>
      <c r="G35" s="1792" t="s">
        <v>2041</v>
      </c>
      <c r="H35" s="1804"/>
      <c r="I35" s="1804"/>
      <c r="R35" s="1239"/>
    </row>
    <row r="36" spans="2:20" ht="15" thickBot="1">
      <c r="B36" s="1801">
        <f t="shared" si="1"/>
        <v>46020</v>
      </c>
      <c r="C36" s="1812" t="s">
        <v>2051</v>
      </c>
      <c r="D36" s="1793" t="str">
        <f t="shared" si="0"/>
        <v>Flux de Decembre</v>
      </c>
      <c r="E36" s="1794"/>
      <c r="F36" s="1806">
        <f>('02 - Monthly Asset Follow up'!E17+'02 - Monthly Asset Follow up'!F17+'02 - Monthly Asset Follow up'!K17+'02 - Monthly Asset Follow up'!M17)*0</f>
        <v>0</v>
      </c>
      <c r="G36" s="1794" t="s">
        <v>2041</v>
      </c>
      <c r="H36" s="1804"/>
      <c r="I36" s="1804"/>
    </row>
    <row r="39" spans="2:20">
      <c r="E39" s="1807">
        <f>SUM(E5:E35)</f>
        <v>66447371.230000004</v>
      </c>
      <c r="F39" s="1807">
        <f>SUM(F5:F36)</f>
        <v>66447371.230000004</v>
      </c>
      <c r="H39" s="1807"/>
      <c r="I39" s="1807"/>
    </row>
    <row r="56" hidden="1"/>
    <row r="57" hidden="1"/>
    <row r="58" hidden="1"/>
    <row r="59" hidden="1"/>
    <row r="60" hidden="1"/>
    <row r="68" spans="3:3">
      <c r="C68" s="1803"/>
    </row>
    <row r="69" spans="3:3">
      <c r="C69" s="1803"/>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85" zoomScaleNormal="85" workbookViewId="0">
      <selection activeCell="E12" sqref="E12"/>
    </sheetView>
  </sheetViews>
  <sheetFormatPr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5" customHeight="1">
      <c r="A3" s="35"/>
      <c r="B3" s="37"/>
      <c r="C3" s="37"/>
      <c r="D3" s="37"/>
      <c r="E3" s="249"/>
      <c r="F3" s="256"/>
      <c r="G3" s="1213" t="s">
        <v>99</v>
      </c>
      <c r="H3" s="1213">
        <f>'00 - Cover'!$F$17</f>
        <v>45991</v>
      </c>
      <c r="I3" s="39"/>
      <c r="J3" s="39"/>
      <c r="K3" s="39"/>
    </row>
    <row r="4" spans="1:12" ht="14.5" customHeight="1">
      <c r="A4" s="35"/>
      <c r="B4" s="37"/>
      <c r="C4" s="37"/>
      <c r="D4" s="37"/>
      <c r="E4" s="249"/>
      <c r="F4" s="256"/>
      <c r="G4" s="1213" t="s">
        <v>4</v>
      </c>
      <c r="H4" s="1213">
        <f>'00 - Cover'!$F$19</f>
        <v>46009</v>
      </c>
      <c r="I4" s="39"/>
      <c r="J4" s="39"/>
      <c r="K4" s="39"/>
    </row>
    <row r="5" spans="1:12" ht="14.5" customHeight="1">
      <c r="A5" s="35"/>
      <c r="B5" s="37"/>
      <c r="C5" s="37"/>
      <c r="D5" s="37"/>
      <c r="E5" s="249"/>
      <c r="F5" s="256"/>
      <c r="G5" s="1213" t="s">
        <v>5</v>
      </c>
      <c r="H5" s="1213">
        <f>'00 - Cover'!$F$20</f>
        <v>46020</v>
      </c>
      <c r="I5" s="39"/>
      <c r="J5" s="39"/>
      <c r="K5" s="39"/>
    </row>
    <row r="6" spans="1:12" ht="1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5">
      <c r="B9" s="1766" t="s">
        <v>2003</v>
      </c>
      <c r="C9" s="44"/>
      <c r="D9" s="45"/>
      <c r="E9" s="45"/>
      <c r="F9" s="45"/>
      <c r="G9" s="45"/>
      <c r="H9" s="45"/>
      <c r="I9" s="45"/>
      <c r="J9" s="37"/>
      <c r="K9" s="37"/>
      <c r="L9" s="37"/>
    </row>
    <row r="10" spans="1:12" ht="15" thickBot="1">
      <c r="J10" s="37"/>
      <c r="K10" s="37"/>
      <c r="L10" s="37"/>
    </row>
    <row r="11" spans="1:12" ht="55.5" customHeight="1" thickBot="1">
      <c r="A11" s="234"/>
      <c r="B11" s="258" t="s">
        <v>110</v>
      </c>
      <c r="C11" s="259" t="s">
        <v>111</v>
      </c>
      <c r="D11" s="259" t="s">
        <v>112</v>
      </c>
      <c r="E11" s="259" t="s">
        <v>113</v>
      </c>
      <c r="F11" s="259" t="s">
        <v>114</v>
      </c>
      <c r="G11" s="259" t="s">
        <v>115</v>
      </c>
      <c r="H11" s="260" t="s">
        <v>116</v>
      </c>
    </row>
    <row r="12" spans="1:12" ht="15" thickTop="1">
      <c r="A12" s="234"/>
      <c r="B12" s="261">
        <f>'02 - Monthly Asset Follow up'!B17</f>
        <v>45991</v>
      </c>
      <c r="C12" s="262">
        <f>IF($B12=0,"",'02 - Monthly Asset Follow up'!D17)</f>
        <v>0</v>
      </c>
      <c r="D12" s="263">
        <f>IF($B12=0,"",IF(D13="",C12,C12+D13))</f>
        <v>12428694752.200001</v>
      </c>
      <c r="E12" s="495">
        <f>'02 - Monthly Asset Follow up'!K17</f>
        <v>563823.34</v>
      </c>
      <c r="F12" s="263">
        <f>IF($B12=0,"",IF(F13="",E12,E12+F13))</f>
        <v>5917603.8900000006</v>
      </c>
      <c r="G12" s="262">
        <f>IF($B12=0,"",'03 - Monthly Collection'!AM13)</f>
        <v>311624.19</v>
      </c>
      <c r="H12" s="264">
        <f>IF($B12=0,"",IF(H13="",G12,G12+H13))</f>
        <v>523568.14999999997</v>
      </c>
    </row>
    <row r="13" spans="1:12">
      <c r="A13" s="234"/>
      <c r="B13" s="254">
        <f>IF('Historical DATA'!C4="","",'Historical DATA'!C4)</f>
        <v>45961</v>
      </c>
      <c r="C13" s="255">
        <f>IF('Historical DATA'!D4="","",'Historical DATA'!D4)</f>
        <v>0</v>
      </c>
      <c r="D13" s="265">
        <f>IF('Historical DATA'!E4="","",'Historical DATA'!E4)</f>
        <v>12428694752.200001</v>
      </c>
      <c r="E13" s="496">
        <f>IF('Historical DATA'!F4="","",'Historical DATA'!F4)</f>
        <v>229091.41</v>
      </c>
      <c r="F13" s="265">
        <f>IF('Historical DATA'!G4="","",'Historical DATA'!G4)</f>
        <v>5353780.5500000007</v>
      </c>
      <c r="G13" s="255">
        <f>IF('Historical DATA'!H4="","",'Historical DATA'!H4)</f>
        <v>1137.19</v>
      </c>
      <c r="H13" s="266">
        <f>IF('Historical DATA'!I4="","",'Historical DATA'!I4)</f>
        <v>211943.95999999996</v>
      </c>
    </row>
    <row r="14" spans="1:12">
      <c r="A14" s="234"/>
      <c r="B14" s="254">
        <f>IF('Historical DATA'!C5="","",'Historical DATA'!C5)</f>
        <v>45930</v>
      </c>
      <c r="C14" s="255">
        <f>IF('Historical DATA'!D5="","",'Historical DATA'!D5)</f>
        <v>4246326267.73</v>
      </c>
      <c r="D14" s="265">
        <f>IF('Historical DATA'!E5="","",'Historical DATA'!E5)</f>
        <v>12428694752.200001</v>
      </c>
      <c r="E14" s="496">
        <f>IF('Historical DATA'!F5="","",'Historical DATA'!F5)</f>
        <v>414679.66</v>
      </c>
      <c r="F14" s="265">
        <f>IF('Historical DATA'!G5="","",'Historical DATA'!G5)</f>
        <v>5124689.1400000006</v>
      </c>
      <c r="G14" s="255">
        <f>IF('Historical DATA'!H5="","",'Historical DATA'!H5)</f>
        <v>1788.58</v>
      </c>
      <c r="H14" s="266">
        <f>IF('Historical DATA'!I5="","",'Historical DATA'!I5)</f>
        <v>210806.76999999996</v>
      </c>
    </row>
    <row r="15" spans="1:12">
      <c r="B15" s="254">
        <f>IF('Historical DATA'!C6="","",'Historical DATA'!C6)</f>
        <v>45900</v>
      </c>
      <c r="C15" s="255">
        <f>IF('Historical DATA'!D6="","",'Historical DATA'!D6)</f>
        <v>0</v>
      </c>
      <c r="D15" s="265">
        <f>IF('Historical DATA'!E6="","",'Historical DATA'!E6)</f>
        <v>8182368484.4700003</v>
      </c>
      <c r="E15" s="496">
        <f>IF('Historical DATA'!F6="","",'Historical DATA'!F6)</f>
        <v>325275.99</v>
      </c>
      <c r="F15" s="265">
        <f>IF('Historical DATA'!G6="","",'Historical DATA'!G6)</f>
        <v>4710009.4800000004</v>
      </c>
      <c r="G15" s="255">
        <f>IF('Historical DATA'!H6="","",'Historical DATA'!H6)</f>
        <v>2472.34</v>
      </c>
      <c r="H15" s="266">
        <f>IF('Historical DATA'!I6="","",'Historical DATA'!I6)</f>
        <v>209018.18999999997</v>
      </c>
    </row>
    <row r="16" spans="1:12">
      <c r="B16" s="254">
        <f>IF('Historical DATA'!C7="","",'Historical DATA'!C7)</f>
        <v>45869</v>
      </c>
      <c r="C16" s="255">
        <f>IF('Historical DATA'!D7="","",'Historical DATA'!D7)</f>
        <v>0</v>
      </c>
      <c r="D16" s="265">
        <f>IF('Historical DATA'!E7="","",'Historical DATA'!E7)</f>
        <v>8182368484.4700003</v>
      </c>
      <c r="E16" s="496">
        <f>IF('Historical DATA'!F7="","",'Historical DATA'!F7)</f>
        <v>619098.98</v>
      </c>
      <c r="F16" s="265">
        <f>IF('Historical DATA'!G7="","",'Historical DATA'!G7)</f>
        <v>4384733.49</v>
      </c>
      <c r="G16" s="255">
        <f>IF('Historical DATA'!H7="","",'Historical DATA'!H7)</f>
        <v>5836.2100000000009</v>
      </c>
      <c r="H16" s="266">
        <f>IF('Historical DATA'!I7="","",'Historical DATA'!I7)</f>
        <v>206545.84999999998</v>
      </c>
    </row>
    <row r="17" spans="2:8">
      <c r="B17" s="254">
        <f>IF('Historical DATA'!C8="","",'Historical DATA'!C8)</f>
        <v>45838</v>
      </c>
      <c r="C17" s="255">
        <f>IF('Historical DATA'!D8="","",'Historical DATA'!D8)</f>
        <v>0</v>
      </c>
      <c r="D17" s="265">
        <f>IF('Historical DATA'!E8="","",'Historical DATA'!E8)</f>
        <v>8182368484.4700003</v>
      </c>
      <c r="E17" s="496">
        <f>IF('Historical DATA'!F8="","",'Historical DATA'!F8)</f>
        <v>183346.71</v>
      </c>
      <c r="F17" s="265">
        <f>IF('Historical DATA'!G8="","",'Historical DATA'!G8)</f>
        <v>3765634.51</v>
      </c>
      <c r="G17" s="255">
        <f>IF('Historical DATA'!H8="","",'Historical DATA'!H8)</f>
        <v>8765.27</v>
      </c>
      <c r="H17" s="266">
        <f>IF('Historical DATA'!I8="","",'Historical DATA'!I8)</f>
        <v>200709.63999999998</v>
      </c>
    </row>
    <row r="18" spans="2:8">
      <c r="B18" s="254">
        <f>IF('Historical DATA'!C9="","",'Historical DATA'!C9)</f>
        <v>45808</v>
      </c>
      <c r="C18" s="255">
        <f>IF('Historical DATA'!D9="","",'Historical DATA'!D9)</f>
        <v>0</v>
      </c>
      <c r="D18" s="265">
        <f>IF('Historical DATA'!E9="","",'Historical DATA'!E9)</f>
        <v>8182368484.4700003</v>
      </c>
      <c r="E18" s="496">
        <f>IF('Historical DATA'!F9="","",'Historical DATA'!F9)</f>
        <v>723701.24</v>
      </c>
      <c r="F18" s="265">
        <f>IF('Historical DATA'!G9="","",'Historical DATA'!G9)</f>
        <v>3582287.8</v>
      </c>
      <c r="G18" s="255">
        <f>IF('Historical DATA'!H9="","",'Historical DATA'!H9)</f>
        <v>14058.619999999999</v>
      </c>
      <c r="H18" s="266">
        <f>IF('Historical DATA'!I9="","",'Historical DATA'!I9)</f>
        <v>191944.37</v>
      </c>
    </row>
    <row r="19" spans="2:8">
      <c r="B19" s="254">
        <f>IF('Historical DATA'!C10="","",'Historical DATA'!C10)</f>
        <v>45777</v>
      </c>
      <c r="C19" s="255">
        <f>IF('Historical DATA'!D10="","",'Historical DATA'!D10)</f>
        <v>0</v>
      </c>
      <c r="D19" s="265">
        <f>IF('Historical DATA'!E10="","",'Historical DATA'!E10)</f>
        <v>8182368484.4700003</v>
      </c>
      <c r="E19" s="496">
        <f>IF('Historical DATA'!F10="","",'Historical DATA'!F10)</f>
        <v>1236920.96</v>
      </c>
      <c r="F19" s="265">
        <f>IF('Historical DATA'!G10="","",'Historical DATA'!G10)</f>
        <v>2858586.56</v>
      </c>
      <c r="G19" s="255">
        <f>IF('Historical DATA'!H10="","",'Historical DATA'!H10)</f>
        <v>5807.5</v>
      </c>
      <c r="H19" s="266">
        <f>IF('Historical DATA'!I10="","",'Historical DATA'!I10)</f>
        <v>177885.75</v>
      </c>
    </row>
    <row r="20" spans="2:8">
      <c r="B20" s="254">
        <f>IF('Historical DATA'!C11="","",'Historical DATA'!C11)</f>
        <v>45747</v>
      </c>
      <c r="C20" s="255">
        <f>IF('Historical DATA'!D11="","",'Historical DATA'!D11)</f>
        <v>0</v>
      </c>
      <c r="D20" s="265">
        <f>IF('Historical DATA'!E11="","",'Historical DATA'!E11)</f>
        <v>8182368484.4700003</v>
      </c>
      <c r="E20" s="496">
        <f>IF('Historical DATA'!F11="","",'Historical DATA'!F11)</f>
        <v>394532.89</v>
      </c>
      <c r="F20" s="265">
        <f>IF('Historical DATA'!G11="","",'Historical DATA'!G11)</f>
        <v>1621665.6</v>
      </c>
      <c r="G20" s="255">
        <f>IF('Historical DATA'!H11="","",'Historical DATA'!H11)</f>
        <v>115581.97</v>
      </c>
      <c r="H20" s="266">
        <f>IF('Historical DATA'!I11="","",'Historical DATA'!I11)</f>
        <v>172078.25</v>
      </c>
    </row>
    <row r="21" spans="2:8">
      <c r="B21" s="254">
        <f>IF('Historical DATA'!C12="","",'Historical DATA'!C12)</f>
        <v>45716</v>
      </c>
      <c r="C21" s="255">
        <f>IF('Historical DATA'!D12="","",'Historical DATA'!D12)</f>
        <v>0</v>
      </c>
      <c r="D21" s="265">
        <f>IF('Historical DATA'!E12="","",'Historical DATA'!E12)</f>
        <v>8182368484.4700003</v>
      </c>
      <c r="E21" s="496">
        <f>IF('Historical DATA'!F12="","",'Historical DATA'!F12)</f>
        <v>208258.58</v>
      </c>
      <c r="F21" s="265">
        <f>IF('Historical DATA'!G12="","",'Historical DATA'!G12)</f>
        <v>1227132.71</v>
      </c>
      <c r="G21" s="255">
        <f>IF('Historical DATA'!H12="","",'Historical DATA'!H12)</f>
        <v>3590.35</v>
      </c>
      <c r="H21" s="266">
        <f>IF('Historical DATA'!I12="","",'Historical DATA'!I12)</f>
        <v>56496.279999999992</v>
      </c>
    </row>
    <row r="22" spans="2:8">
      <c r="B22" s="254">
        <f>IF('Historical DATA'!C13="","",'Historical DATA'!C13)</f>
        <v>45688</v>
      </c>
      <c r="C22" s="255">
        <f>IF('Historical DATA'!D13="","",'Historical DATA'!D13)</f>
        <v>0</v>
      </c>
      <c r="D22" s="265">
        <f>IF('Historical DATA'!E13="","",'Historical DATA'!E13)</f>
        <v>8182368484.4700003</v>
      </c>
      <c r="E22" s="496">
        <f>IF('Historical DATA'!F13="","",'Historical DATA'!F13)</f>
        <v>411919.03</v>
      </c>
      <c r="F22" s="265">
        <f>IF('Historical DATA'!G13="","",'Historical DATA'!G13)</f>
        <v>1018874.13</v>
      </c>
      <c r="G22" s="255">
        <f>IF('Historical DATA'!H13="","",'Historical DATA'!H13)</f>
        <v>1637.84</v>
      </c>
      <c r="H22" s="266">
        <f>IF('Historical DATA'!I13="","",'Historical DATA'!I13)</f>
        <v>52905.929999999993</v>
      </c>
    </row>
    <row r="23" spans="2:8">
      <c r="B23" s="254">
        <f>IF('Historical DATA'!C14="","",'Historical DATA'!C14)</f>
        <v>45657</v>
      </c>
      <c r="C23" s="255">
        <f>IF('Historical DATA'!D14="","",'Historical DATA'!D14)</f>
        <v>0</v>
      </c>
      <c r="D23" s="265">
        <f>IF('Historical DATA'!E14="","",'Historical DATA'!E14)</f>
        <v>8182368484.4700003</v>
      </c>
      <c r="E23" s="496">
        <f>IF('Historical DATA'!F14="","",'Historical DATA'!F14)</f>
        <v>282412.90999999997</v>
      </c>
      <c r="F23" s="265">
        <f>IF('Historical DATA'!G14="","",'Historical DATA'!G14)</f>
        <v>606955.1</v>
      </c>
      <c r="G23" s="255">
        <f>IF('Historical DATA'!H14="","",'Historical DATA'!H14)</f>
        <v>50914.85</v>
      </c>
      <c r="H23" s="266">
        <f>IF('Historical DATA'!I14="","",'Historical DATA'!I14)</f>
        <v>51268.09</v>
      </c>
    </row>
    <row r="24" spans="2:8">
      <c r="B24" s="254">
        <f>IF('Historical DATA'!C15="","",'Historical DATA'!C15)</f>
        <v>45626</v>
      </c>
      <c r="C24" s="255">
        <f>IF('Historical DATA'!D15="","",'Historical DATA'!D15)</f>
        <v>0</v>
      </c>
      <c r="D24" s="265">
        <f>IF('Historical DATA'!E15="","",'Historical DATA'!E15)</f>
        <v>8182368484.4700003</v>
      </c>
      <c r="E24" s="496">
        <f>IF('Historical DATA'!F15="","",'Historical DATA'!F15)</f>
        <v>259157.33</v>
      </c>
      <c r="F24" s="265">
        <f>IF('Historical DATA'!G15="","",'Historical DATA'!G15)</f>
        <v>324542.19</v>
      </c>
      <c r="G24" s="255">
        <f>IF('Historical DATA'!H15="","",'Historical DATA'!H15)</f>
        <v>-558.57000000000005</v>
      </c>
      <c r="H24" s="266">
        <f>IF('Historical DATA'!I15="","",'Historical DATA'!I15)</f>
        <v>353.2399999999999</v>
      </c>
    </row>
    <row r="25" spans="2:8">
      <c r="B25" s="254">
        <f>IF('Historical DATA'!C16="","",'Historical DATA'!C16)</f>
        <v>45596</v>
      </c>
      <c r="C25" s="255">
        <f>IF('Historical DATA'!D16="","",'Historical DATA'!D16)</f>
        <v>0</v>
      </c>
      <c r="D25" s="265">
        <f>IF('Historical DATA'!E16="","",'Historical DATA'!E16)</f>
        <v>8182368484.4700003</v>
      </c>
      <c r="E25" s="496">
        <f>IF('Historical DATA'!F16="","",'Historical DATA'!F16)</f>
        <v>65384.86</v>
      </c>
      <c r="F25" s="265">
        <f>IF('Historical DATA'!G16="","",'Historical DATA'!G16)</f>
        <v>65384.86</v>
      </c>
      <c r="G25" s="255">
        <f>IF('Historical DATA'!H16="","",'Historical DATA'!H16)</f>
        <v>911.81</v>
      </c>
      <c r="H25" s="266">
        <f>IF('Historical DATA'!I16="","",'Historical DATA'!I16)</f>
        <v>911.81</v>
      </c>
    </row>
    <row r="26" spans="2:8">
      <c r="B26" s="254">
        <f>IF('Historical DATA'!C17="","",'Historical DATA'!C17)</f>
        <v>45565</v>
      </c>
      <c r="C26" s="255">
        <f>IF('Historical DATA'!D17="","",'Historical DATA'!D17)</f>
        <v>8182368484.4700003</v>
      </c>
      <c r="D26" s="265">
        <f>IF('Historical DATA'!E17="","",'Historical DATA'!E17)</f>
        <v>8182368484.4700003</v>
      </c>
      <c r="E26" s="496">
        <f>IF('Historical DATA'!F17="","",'Historical DATA'!F17)</f>
        <v>0</v>
      </c>
      <c r="F26" s="265">
        <f>IF('Historical DATA'!G17="","",'Historical DATA'!G17)</f>
        <v>0</v>
      </c>
      <c r="G26" s="255">
        <f>IF('Historical DATA'!H17="","",'Historical DATA'!H17)</f>
        <v>0</v>
      </c>
      <c r="H26" s="266">
        <f>IF('Historical DATA'!I17="","",'Historical DATA'!I17)</f>
        <v>0</v>
      </c>
    </row>
    <row r="27" spans="2:8">
      <c r="B27" s="254" t="str">
        <f>IF('Historical DATA'!C18="","",'Historical DATA'!C18)</f>
        <v/>
      </c>
      <c r="C27" s="255" t="str">
        <f>IF('Historical DATA'!D18="","",'Historical DATA'!D18)</f>
        <v/>
      </c>
      <c r="D27" s="265" t="str">
        <f>IF('Historical DATA'!E18="","",'Historical DATA'!E18)</f>
        <v/>
      </c>
      <c r="E27" s="496" t="str">
        <f>IF('Historical DATA'!F18="","",'Historical DATA'!F18)</f>
        <v/>
      </c>
      <c r="F27" s="265" t="str">
        <f>IF('Historical DATA'!G18="","",'Historical DATA'!G18)</f>
        <v/>
      </c>
      <c r="G27" s="255" t="str">
        <f>IF('Historical DATA'!H18="","",'Historical DATA'!H18)</f>
        <v/>
      </c>
      <c r="H27" s="266" t="str">
        <f>IF('Historical DATA'!I18="","",'Historical DATA'!I18)</f>
        <v/>
      </c>
    </row>
    <row r="28" spans="2:8">
      <c r="B28" s="254" t="str">
        <f>IF('Historical DATA'!C19="","",'Historical DATA'!C19)</f>
        <v/>
      </c>
      <c r="C28" s="255" t="str">
        <f>IF('Historical DATA'!D19="","",'Historical DATA'!D19)</f>
        <v/>
      </c>
      <c r="D28" s="265" t="str">
        <f>IF('Historical DATA'!E19="","",'Historical DATA'!E19)</f>
        <v/>
      </c>
      <c r="E28" s="496" t="str">
        <f>IF('Historical DATA'!F19="","",'Historical DATA'!F19)</f>
        <v/>
      </c>
      <c r="F28" s="265" t="str">
        <f>IF('Historical DATA'!G19="","",'Historical DATA'!G19)</f>
        <v/>
      </c>
      <c r="G28" s="255" t="str">
        <f>IF('Historical DATA'!H19="","",'Historical DATA'!H19)</f>
        <v/>
      </c>
      <c r="H28" s="266" t="str">
        <f>IF('Historical DATA'!I19="","",'Historical DATA'!I19)</f>
        <v/>
      </c>
    </row>
    <row r="29" spans="2:8">
      <c r="B29" s="254" t="str">
        <f>IF('Historical DATA'!C20="","",'Historical DATA'!C20)</f>
        <v/>
      </c>
      <c r="C29" s="255" t="str">
        <f>IF('Historical DATA'!D20="","",'Historical DATA'!D20)</f>
        <v/>
      </c>
      <c r="D29" s="265" t="str">
        <f>IF('Historical DATA'!E20="","",'Historical DATA'!E20)</f>
        <v/>
      </c>
      <c r="E29" s="496" t="str">
        <f>IF('Historical DATA'!F20="","",'Historical DATA'!F20)</f>
        <v/>
      </c>
      <c r="F29" s="265" t="str">
        <f>IF('Historical DATA'!G20="","",'Historical DATA'!G20)</f>
        <v/>
      </c>
      <c r="G29" s="255" t="str">
        <f>IF('Historical DATA'!H20="","",'Historical DATA'!H20)</f>
        <v/>
      </c>
      <c r="H29" s="266" t="str">
        <f>IF('Historical DATA'!I20="","",'Historical DATA'!I20)</f>
        <v/>
      </c>
    </row>
    <row r="30" spans="2:8">
      <c r="B30" s="254" t="str">
        <f>IF('Historical DATA'!C21="","",'Historical DATA'!C21)</f>
        <v/>
      </c>
      <c r="C30" s="255" t="str">
        <f>IF('Historical DATA'!D21="","",'Historical DATA'!D21)</f>
        <v/>
      </c>
      <c r="D30" s="265" t="str">
        <f>IF('Historical DATA'!E21="","",'Historical DATA'!E21)</f>
        <v/>
      </c>
      <c r="E30" s="496" t="str">
        <f>IF('Historical DATA'!F21="","",'Historical DATA'!F21)</f>
        <v/>
      </c>
      <c r="F30" s="265" t="str">
        <f>IF('Historical DATA'!G21="","",'Historical DATA'!G21)</f>
        <v/>
      </c>
      <c r="G30" s="255" t="str">
        <f>IF('Historical DATA'!H21="","",'Historical DATA'!H21)</f>
        <v/>
      </c>
      <c r="H30" s="266" t="str">
        <f>IF('Historical DATA'!I21="","",'Historical DATA'!I21)</f>
        <v/>
      </c>
    </row>
    <row r="31" spans="2:8">
      <c r="B31" s="254" t="str">
        <f>IF('Historical DATA'!C22="","",'Historical DATA'!C22)</f>
        <v/>
      </c>
      <c r="C31" s="255" t="str">
        <f>IF('Historical DATA'!D22="","",'Historical DATA'!D22)</f>
        <v/>
      </c>
      <c r="D31" s="265" t="str">
        <f>IF('Historical DATA'!E22="","",'Historical DATA'!E22)</f>
        <v/>
      </c>
      <c r="E31" s="496" t="str">
        <f>IF('Historical DATA'!F22="","",'Historical DATA'!F22)</f>
        <v/>
      </c>
      <c r="F31" s="265" t="str">
        <f>IF('Historical DATA'!G22="","",'Historical DATA'!G22)</f>
        <v/>
      </c>
      <c r="G31" s="255" t="str">
        <f>IF('Historical DATA'!H22="","",'Historical DATA'!H22)</f>
        <v/>
      </c>
      <c r="H31" s="266" t="str">
        <f>IF('Historical DATA'!I22="","",'Historical DATA'!I22)</f>
        <v/>
      </c>
    </row>
    <row r="32" spans="2:8">
      <c r="B32" s="254" t="str">
        <f>IF('Historical DATA'!C23="","",'Historical DATA'!C23)</f>
        <v/>
      </c>
      <c r="C32" s="255" t="str">
        <f>IF('Historical DATA'!D23="","",'Historical DATA'!D23)</f>
        <v/>
      </c>
      <c r="D32" s="265" t="str">
        <f>IF('Historical DATA'!E23="","",'Historical DATA'!E23)</f>
        <v/>
      </c>
      <c r="E32" s="496" t="str">
        <f>IF('Historical DATA'!F23="","",'Historical DATA'!F23)</f>
        <v/>
      </c>
      <c r="F32" s="265" t="str">
        <f>IF('Historical DATA'!G23="","",'Historical DATA'!G23)</f>
        <v/>
      </c>
      <c r="G32" s="255" t="str">
        <f>IF('Historical DATA'!H23="","",'Historical DATA'!H23)</f>
        <v/>
      </c>
      <c r="H32" s="266" t="str">
        <f>IF('Historical DATA'!I23="","",'Historical DATA'!I23)</f>
        <v/>
      </c>
    </row>
    <row r="33" spans="2:8">
      <c r="B33" s="254" t="str">
        <f>IF('Historical DATA'!C24="","",'Historical DATA'!C24)</f>
        <v/>
      </c>
      <c r="C33" s="255" t="str">
        <f>IF('Historical DATA'!D24="","",'Historical DATA'!D24)</f>
        <v/>
      </c>
      <c r="D33" s="265" t="str">
        <f>IF('Historical DATA'!E24="","",'Historical DATA'!E24)</f>
        <v/>
      </c>
      <c r="E33" s="496" t="str">
        <f>IF('Historical DATA'!F24="","",'Historical DATA'!F24)</f>
        <v/>
      </c>
      <c r="F33" s="265" t="str">
        <f>IF('Historical DATA'!G24="","",'Historical DATA'!G24)</f>
        <v/>
      </c>
      <c r="G33" s="255" t="str">
        <f>IF('Historical DATA'!H24="","",'Historical DATA'!H24)</f>
        <v/>
      </c>
      <c r="H33" s="266" t="str">
        <f>IF('Historical DATA'!I24="","",'Historical DATA'!I24)</f>
        <v/>
      </c>
    </row>
    <row r="34" spans="2:8">
      <c r="B34" s="254" t="str">
        <f>IF('Historical DATA'!C25="","",'Historical DATA'!C25)</f>
        <v/>
      </c>
      <c r="C34" s="255" t="str">
        <f>IF('Historical DATA'!D25="","",'Historical DATA'!D25)</f>
        <v/>
      </c>
      <c r="D34" s="265" t="str">
        <f>IF('Historical DATA'!E25="","",'Historical DATA'!E25)</f>
        <v/>
      </c>
      <c r="E34" s="496" t="str">
        <f>IF('Historical DATA'!F25="","",'Historical DATA'!F25)</f>
        <v/>
      </c>
      <c r="F34" s="265" t="str">
        <f>IF('Historical DATA'!G25="","",'Historical DATA'!G25)</f>
        <v/>
      </c>
      <c r="G34" s="255" t="str">
        <f>IF('Historical DATA'!H25="","",'Historical DATA'!H25)</f>
        <v/>
      </c>
      <c r="H34" s="266" t="str">
        <f>IF('Historical DATA'!I25="","",'Historical DATA'!I25)</f>
        <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85" zoomScaleNormal="80" zoomScaleSheetLayoutView="85" workbookViewId="0"/>
  </sheetViews>
  <sheetFormatPr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13" t="s">
        <v>99</v>
      </c>
      <c r="G3" s="1213">
        <f>'00 - Cover'!$F$17</f>
        <v>45991</v>
      </c>
    </row>
    <row r="4" spans="1:11" ht="14.5" customHeight="1">
      <c r="A4" s="35"/>
      <c r="B4" s="37"/>
      <c r="C4" s="37"/>
      <c r="D4" s="37"/>
      <c r="E4" s="37"/>
      <c r="F4" s="1213" t="s">
        <v>4</v>
      </c>
      <c r="G4" s="1213">
        <f>'00 - Cover'!$F$19</f>
        <v>46009</v>
      </c>
    </row>
    <row r="5" spans="1:11" ht="14.5" customHeight="1">
      <c r="A5" s="35"/>
      <c r="B5" s="37"/>
      <c r="C5" s="37"/>
      <c r="D5" s="37"/>
      <c r="E5" s="37"/>
      <c r="F5" s="1213" t="s">
        <v>5</v>
      </c>
      <c r="G5" s="1213">
        <f>'00 - Cover'!$F$20</f>
        <v>46020</v>
      </c>
    </row>
    <row r="6" spans="1:11" ht="14.5" customHeight="1">
      <c r="A6" s="35"/>
      <c r="B6" s="37"/>
      <c r="C6" s="37"/>
      <c r="D6" s="37"/>
      <c r="E6" s="37"/>
      <c r="F6" s="37"/>
      <c r="G6" s="37"/>
    </row>
    <row r="7" spans="1:11">
      <c r="A7" s="35"/>
      <c r="B7" s="37"/>
      <c r="C7" s="37"/>
      <c r="D7" s="37"/>
      <c r="E7" s="37"/>
      <c r="F7" s="37"/>
      <c r="G7" s="37"/>
    </row>
    <row r="8" spans="1:11">
      <c r="A8" s="229"/>
    </row>
    <row r="9" spans="1:11" ht="15.5">
      <c r="B9" s="1937" t="s">
        <v>2004</v>
      </c>
      <c r="C9" s="1938"/>
      <c r="D9" s="1938"/>
      <c r="E9" s="1938"/>
      <c r="F9" s="1938"/>
      <c r="G9" s="1938"/>
    </row>
    <row r="10" spans="1:11" ht="15" thickBot="1"/>
    <row r="11" spans="1:11" ht="133.5" customHeight="1" thickBot="1">
      <c r="A11" s="234"/>
      <c r="B11" s="1401" t="str">
        <f>F4</f>
        <v>Calculation Date</v>
      </c>
      <c r="C11" s="267" t="s">
        <v>1880</v>
      </c>
      <c r="D11" s="268" t="s">
        <v>1881</v>
      </c>
      <c r="E11" s="1652" t="s">
        <v>1882</v>
      </c>
      <c r="F11" s="1652" t="s">
        <v>1883</v>
      </c>
      <c r="G11" s="269" t="s">
        <v>1885</v>
      </c>
    </row>
    <row r="12" spans="1:11">
      <c r="A12" s="234"/>
      <c r="B12" s="270">
        <f>G4</f>
        <v>46009</v>
      </c>
      <c r="C12" s="271">
        <f>'11bis - Notes Calculation'!F17</f>
        <v>90682449.090000153</v>
      </c>
      <c r="D12" s="272">
        <f>E12-F12</f>
        <v>98195832.409999922</v>
      </c>
      <c r="E12" s="274">
        <f>'15 - Priority of Payments'!J21</f>
        <v>107147331.03999992</v>
      </c>
      <c r="F12" s="274">
        <f>'15 - Priority of Payments'!J28+'15 - Priority of Payments'!J29+'15 - Priority of Payments'!J30+'15 - Priority of Payments'!J32</f>
        <v>8951498.629999999</v>
      </c>
      <c r="G12" s="273">
        <f>MAX(C12-D12,0)</f>
        <v>0</v>
      </c>
    </row>
    <row r="13" spans="1:11">
      <c r="A13" s="234"/>
      <c r="B13" s="275">
        <f>IF('Historical DATA'!A4="","",'Historical DATA'!A4)</f>
        <v>45981</v>
      </c>
      <c r="C13" s="276">
        <f>IF('Historical DATA'!J4="","",'Historical DATA'!J4)</f>
        <v>112862034.32999992</v>
      </c>
      <c r="D13" s="277">
        <f>IF('Historical DATA'!K4="","",'Historical DATA'!K4)</f>
        <v>115311123.14000005</v>
      </c>
      <c r="E13" s="279">
        <f>IF('Historical DATA'!L4="","",'Historical DATA'!L4)</f>
        <v>124168301.46000004</v>
      </c>
      <c r="F13" s="279">
        <f>IF('Historical DATA'!M4="","",'Historical DATA'!M4)</f>
        <v>8857178.3200000003</v>
      </c>
      <c r="G13" s="278">
        <f>IF('Historical DATA'!N4="","",'Historical DATA'!N4)</f>
        <v>0</v>
      </c>
    </row>
    <row r="14" spans="1:11">
      <c r="A14" s="234"/>
      <c r="B14" s="275">
        <f>IF('Historical DATA'!A5="","",'Historical DATA'!A5)</f>
        <v>45950</v>
      </c>
      <c r="C14" s="276">
        <f>IF('Historical DATA'!J5="","",'Historical DATA'!J5)</f>
        <v>63104060.460000038</v>
      </c>
      <c r="D14" s="277">
        <f>IF('Historical DATA'!K5="","",'Historical DATA'!K5)</f>
        <v>67730339.120000198</v>
      </c>
      <c r="E14" s="279">
        <f>IF('Historical DATA'!L5="","",'Historical DATA'!L5)</f>
        <v>72988065.030000195</v>
      </c>
      <c r="F14" s="279">
        <f>IF('Historical DATA'!M5="","",'Historical DATA'!M5)</f>
        <v>5257725.91</v>
      </c>
      <c r="G14" s="278">
        <f>IF('Historical DATA'!N5="","",'Historical DATA'!N5)</f>
        <v>0</v>
      </c>
      <c r="H14" s="42"/>
    </row>
    <row r="15" spans="1:11">
      <c r="B15" s="275">
        <f>IF('Historical DATA'!A6="","",'Historical DATA'!A6)</f>
        <v>45922</v>
      </c>
      <c r="C15" s="276">
        <f>IF('Historical DATA'!J6="","",'Historical DATA'!J6)</f>
        <v>70631418.550000191</v>
      </c>
      <c r="D15" s="277">
        <f>IF('Historical DATA'!K6="","",'Historical DATA'!K6)</f>
        <v>74442484.812001273</v>
      </c>
      <c r="E15" s="279">
        <f>IF('Historical DATA'!L6="","",'Historical DATA'!L6)</f>
        <v>80412846.232001275</v>
      </c>
      <c r="F15" s="279">
        <f>IF('Historical DATA'!M6="","",'Historical DATA'!M6)</f>
        <v>5970361.4199999999</v>
      </c>
      <c r="G15" s="278">
        <f>IF('Historical DATA'!N6="","",'Historical DATA'!N6)</f>
        <v>0</v>
      </c>
      <c r="K15" s="42"/>
    </row>
    <row r="16" spans="1:11">
      <c r="B16" s="275">
        <f>IF('Historical DATA'!A7="","",'Historical DATA'!A7)</f>
        <v>45889</v>
      </c>
      <c r="C16" s="276">
        <f>IF('Historical DATA'!J7="","",'Historical DATA'!J7)</f>
        <v>68603195.680001259</v>
      </c>
      <c r="D16" s="277">
        <f>IF('Historical DATA'!K7="","",'Historical DATA'!K7)</f>
        <v>72278019.03320092</v>
      </c>
      <c r="E16" s="279">
        <f>IF('Historical DATA'!L7="","",'Historical DATA'!L7)</f>
        <v>77901731.713200912</v>
      </c>
      <c r="F16" s="279">
        <f>IF('Historical DATA'!M7="","",'Historical DATA'!M7)</f>
        <v>5623712.6799999997</v>
      </c>
      <c r="G16" s="278">
        <f>IF('Historical DATA'!N7="","",'Historical DATA'!N7)</f>
        <v>0</v>
      </c>
    </row>
    <row r="17" spans="2:7">
      <c r="B17" s="275">
        <f>IF('Historical DATA'!A8="","",'Historical DATA'!A8)</f>
        <v>45859</v>
      </c>
      <c r="C17" s="276">
        <f>IF('Historical DATA'!J8="","",'Historical DATA'!J8)</f>
        <v>65171391.290000916</v>
      </c>
      <c r="D17" s="277">
        <f>IF('Historical DATA'!K8="","",'Historical DATA'!K8)</f>
        <v>69614156.09000136</v>
      </c>
      <c r="E17" s="279">
        <f>IF('Historical DATA'!L8="","",'Historical DATA'!L8)</f>
        <v>75484341.880001366</v>
      </c>
      <c r="F17" s="279">
        <f>IF('Historical DATA'!M8="","",'Historical DATA'!M8)</f>
        <v>5870185.79</v>
      </c>
      <c r="G17" s="278">
        <f>IF('Historical DATA'!N8="","",'Historical DATA'!N8)</f>
        <v>0</v>
      </c>
    </row>
    <row r="18" spans="2:7">
      <c r="B18" s="275">
        <f>IF('Historical DATA'!A9="","",'Historical DATA'!A9)</f>
        <v>45828</v>
      </c>
      <c r="C18" s="276">
        <f>IF('Historical DATA'!J9="","",'Historical DATA'!J9)</f>
        <v>65698922.560001373</v>
      </c>
      <c r="D18" s="277">
        <f>IF('Historical DATA'!K9="","",'Historical DATA'!K9)</f>
        <v>70141364.45310156</v>
      </c>
      <c r="E18" s="279">
        <f>IF('Historical DATA'!L9="","",'Historical DATA'!L9)</f>
        <v>75995489.383101568</v>
      </c>
      <c r="F18" s="279">
        <f>IF('Historical DATA'!M9="","",'Historical DATA'!M9)</f>
        <v>5854124.9300000006</v>
      </c>
      <c r="G18" s="278">
        <f>IF('Historical DATA'!N9="","",'Historical DATA'!N9)</f>
        <v>0</v>
      </c>
    </row>
    <row r="19" spans="2:7">
      <c r="B19" s="275">
        <f>IF('Historical DATA'!A10="","",'Historical DATA'!A10)</f>
        <v>45797</v>
      </c>
      <c r="C19" s="276">
        <f>IF('Historical DATA'!J10="","",'Historical DATA'!J10)</f>
        <v>61710577.110001564</v>
      </c>
      <c r="D19" s="277">
        <f>IF('Historical DATA'!K10="","",'Historical DATA'!K10)</f>
        <v>64956218.0900013</v>
      </c>
      <c r="E19" s="279">
        <f>IF('Historical DATA'!L10="","",'Historical DATA'!L10)</f>
        <v>70575142.360001296</v>
      </c>
      <c r="F19" s="279">
        <f>IF('Historical DATA'!M10="","",'Historical DATA'!M10)</f>
        <v>5618924.2699999996</v>
      </c>
      <c r="G19" s="278">
        <f>IF('Historical DATA'!N10="","",'Historical DATA'!N10)</f>
        <v>0</v>
      </c>
    </row>
    <row r="20" spans="2:7">
      <c r="B20" s="275">
        <f>IF('Historical DATA'!A11="","",'Historical DATA'!A11)</f>
        <v>45764</v>
      </c>
      <c r="C20" s="276">
        <f>IF('Historical DATA'!J11="","",'Historical DATA'!J11)</f>
        <v>59257102.390001297</v>
      </c>
      <c r="D20" s="277">
        <f>IF('Historical DATA'!K11="","",'Historical DATA'!K11)</f>
        <v>63181777.970000699</v>
      </c>
      <c r="E20" s="279">
        <f>IF('Historical DATA'!L11="","",'Historical DATA'!L11)</f>
        <v>69263377.490000695</v>
      </c>
      <c r="F20" s="279">
        <f>IF('Historical DATA'!M11="","",'Historical DATA'!M11)</f>
        <v>6081599.5199999996</v>
      </c>
      <c r="G20" s="278">
        <f>IF('Historical DATA'!N11="","",'Historical DATA'!N11)</f>
        <v>0</v>
      </c>
    </row>
    <row r="21" spans="2:7">
      <c r="B21" s="275">
        <f>IF('Historical DATA'!A12="","",'Historical DATA'!A12)</f>
        <v>45736</v>
      </c>
      <c r="C21" s="276">
        <f>IF('Historical DATA'!J12="","",'Historical DATA'!J12)</f>
        <v>60257729.780000687</v>
      </c>
      <c r="D21" s="277">
        <f>IF('Historical DATA'!K12="","",'Historical DATA'!K12)</f>
        <v>64963948.510000482</v>
      </c>
      <c r="E21" s="279">
        <f>IF('Historical DATA'!L12="","",'Historical DATA'!L12)</f>
        <v>70534542.850000486</v>
      </c>
      <c r="F21" s="279">
        <f>IF('Historical DATA'!M12="","",'Historical DATA'!M12)</f>
        <v>5570594.3399999999</v>
      </c>
      <c r="G21" s="278">
        <f>IF('Historical DATA'!N12="","",'Historical DATA'!N12)</f>
        <v>0</v>
      </c>
    </row>
    <row r="22" spans="2:7">
      <c r="B22" s="275">
        <f>IF('Historical DATA'!A13="","",'Historical DATA'!A13)</f>
        <v>45708</v>
      </c>
      <c r="C22" s="276">
        <f>IF('Historical DATA'!J13="","",'Historical DATA'!J13)</f>
        <v>60134211.480000496</v>
      </c>
      <c r="D22" s="277">
        <f>IF('Historical DATA'!K13="","",'Historical DATA'!K13)</f>
        <v>64375085.400000304</v>
      </c>
      <c r="E22" s="279">
        <f>IF('Historical DATA'!L13="","",'Historical DATA'!L13)</f>
        <v>70408226.130000308</v>
      </c>
      <c r="F22" s="279">
        <f>IF('Historical DATA'!M13="","",'Historical DATA'!M13)</f>
        <v>6033140.7300000004</v>
      </c>
      <c r="G22" s="278">
        <f>IF('Historical DATA'!N13="","",'Historical DATA'!N13)</f>
        <v>0</v>
      </c>
    </row>
    <row r="23" spans="2:7">
      <c r="B23" s="275">
        <f>IF('Historical DATA'!A14="","",'Historical DATA'!A14)</f>
        <v>45677</v>
      </c>
      <c r="C23" s="276">
        <f>IF('Historical DATA'!J14="","",'Historical DATA'!J14)</f>
        <v>120447192.68000031</v>
      </c>
      <c r="D23" s="277">
        <f>IF('Historical DATA'!K14="","",'Historical DATA'!K14)</f>
        <v>124639603.96999994</v>
      </c>
      <c r="E23" s="279">
        <f>IF('Historical DATA'!L14="","",'Historical DATA'!L14)</f>
        <v>130762231.67999993</v>
      </c>
      <c r="F23" s="279">
        <f>IF('Historical DATA'!M14="","",'Historical DATA'!M14)</f>
        <v>6122627.71</v>
      </c>
      <c r="G23" s="278">
        <f>IF('Historical DATA'!N14="","",'Historical DATA'!N14)</f>
        <v>0</v>
      </c>
    </row>
    <row r="24" spans="2:7">
      <c r="B24" s="275">
        <f>IF('Historical DATA'!A15="","",'Historical DATA'!A15)</f>
        <v>45644</v>
      </c>
      <c r="C24" s="276">
        <f>IF('Historical DATA'!J15="","",'Historical DATA'!J15)</f>
        <v>58121049.329999924</v>
      </c>
      <c r="D24" s="277">
        <f>IF('Historical DATA'!K15="","",'Historical DATA'!K15)</f>
        <v>62148473.950000137</v>
      </c>
      <c r="E24" s="279">
        <f>IF('Historical DATA'!L15="","",'Historical DATA'!L15)</f>
        <v>68164591.890000135</v>
      </c>
      <c r="F24" s="279">
        <f>IF('Historical DATA'!M15="","",'Historical DATA'!M15)</f>
        <v>6016117.9400000004</v>
      </c>
      <c r="G24" s="278">
        <f>IF('Historical DATA'!N15="","",'Historical DATA'!N15)</f>
        <v>0</v>
      </c>
    </row>
    <row r="25" spans="2:7">
      <c r="B25" s="275">
        <f>IF('Historical DATA'!A16="","",'Historical DATA'!A16)</f>
        <v>45616</v>
      </c>
      <c r="C25" s="276">
        <f>IF('Historical DATA'!J16="","",'Historical DATA'!J16)</f>
        <v>61601068.340000153</v>
      </c>
      <c r="D25" s="277">
        <f>IF('Historical DATA'!K16="","",'Historical DATA'!K16)</f>
        <v>65347050.329999737</v>
      </c>
      <c r="E25" s="279">
        <f>IF('Historical DATA'!L16="","",'Historical DATA'!L16)</f>
        <v>72163327.339999735</v>
      </c>
      <c r="F25" s="279">
        <f>IF('Historical DATA'!M16="","",'Historical DATA'!M16)</f>
        <v>6816277.0100000007</v>
      </c>
      <c r="G25" s="278">
        <f>IF('Historical DATA'!N16="","",'Historical DATA'!N16)</f>
        <v>0</v>
      </c>
    </row>
    <row r="26" spans="2:7">
      <c r="B26" s="275">
        <f>IF('Historical DATA'!A17="","",'Historical DATA'!A17)</f>
        <v>45588</v>
      </c>
      <c r="C26" s="276">
        <f>IF('Historical DATA'!J17="","",'Historical DATA'!J17)</f>
        <v>0</v>
      </c>
      <c r="D26" s="277">
        <f>IF('Historical DATA'!K17="","",'Historical DATA'!K17)</f>
        <v>0</v>
      </c>
      <c r="E26" s="279">
        <f>IF('Historical DATA'!L17="","",'Historical DATA'!L17)</f>
        <v>0</v>
      </c>
      <c r="F26" s="279">
        <f>IF('Historical DATA'!M17="","",'Historical DATA'!M17)</f>
        <v>0</v>
      </c>
      <c r="G26" s="278">
        <f>IF('Historical DATA'!N17="","",'Historical DATA'!N17)</f>
        <v>0</v>
      </c>
    </row>
    <row r="27" spans="2:7">
      <c r="B27" s="275" t="str">
        <f>IF('Historical DATA'!A18="","",'Historical DATA'!A18)</f>
        <v/>
      </c>
      <c r="C27" s="276" t="str">
        <f>IF('Historical DATA'!J18="","",'Historical DATA'!J18)</f>
        <v/>
      </c>
      <c r="D27" s="277" t="str">
        <f>IF('Historical DATA'!K18="","",'Historical DATA'!K18)</f>
        <v/>
      </c>
      <c r="E27" s="279" t="str">
        <f>IF('Historical DATA'!L18="","",'Historical DATA'!L18)</f>
        <v/>
      </c>
      <c r="F27" s="279" t="str">
        <f>IF('Historical DATA'!M18="","",'Historical DATA'!M18)</f>
        <v/>
      </c>
      <c r="G27" s="278" t="str">
        <f>IF('Historical DATA'!N18="","",'Historical DATA'!N18)</f>
        <v/>
      </c>
    </row>
    <row r="28" spans="2:7">
      <c r="B28" s="275" t="str">
        <f>IF('Historical DATA'!A19="","",'Historical DATA'!A19)</f>
        <v/>
      </c>
      <c r="C28" s="276" t="str">
        <f>IF('Historical DATA'!J19="","",'Historical DATA'!J19)</f>
        <v/>
      </c>
      <c r="D28" s="277" t="str">
        <f>IF('Historical DATA'!K19="","",'Historical DATA'!K19)</f>
        <v/>
      </c>
      <c r="E28" s="279" t="str">
        <f>IF('Historical DATA'!L19="","",'Historical DATA'!L19)</f>
        <v/>
      </c>
      <c r="F28" s="279" t="str">
        <f>IF('Historical DATA'!M19="","",'Historical DATA'!M19)</f>
        <v/>
      </c>
      <c r="G28" s="278" t="str">
        <f>IF('Historical DATA'!N19="","",'Historical DATA'!N19)</f>
        <v/>
      </c>
    </row>
    <row r="29" spans="2:7">
      <c r="B29" s="275" t="str">
        <f>IF('Historical DATA'!A20="","",'Historical DATA'!A20)</f>
        <v/>
      </c>
      <c r="C29" s="276" t="str">
        <f>IF('Historical DATA'!J20="","",'Historical DATA'!J20)</f>
        <v/>
      </c>
      <c r="D29" s="277" t="str">
        <f>IF('Historical DATA'!K20="","",'Historical DATA'!K20)</f>
        <v/>
      </c>
      <c r="E29" s="279" t="str">
        <f>IF('Historical DATA'!L20="","",'Historical DATA'!L20)</f>
        <v/>
      </c>
      <c r="F29" s="279" t="str">
        <f>IF('Historical DATA'!M20="","",'Historical DATA'!M20)</f>
        <v/>
      </c>
      <c r="G29" s="278" t="str">
        <f>IF('Historical DATA'!N20="","",'Historical DATA'!N20)</f>
        <v/>
      </c>
    </row>
    <row r="30" spans="2:7">
      <c r="B30" s="275" t="str">
        <f>IF('Historical DATA'!A21="","",'Historical DATA'!A21)</f>
        <v/>
      </c>
      <c r="C30" s="276" t="str">
        <f>IF('Historical DATA'!J21="","",'Historical DATA'!J21)</f>
        <v/>
      </c>
      <c r="D30" s="277" t="str">
        <f>IF('Historical DATA'!K21="","",'Historical DATA'!K21)</f>
        <v/>
      </c>
      <c r="E30" s="279" t="str">
        <f>IF('Historical DATA'!L21="","",'Historical DATA'!L21)</f>
        <v/>
      </c>
      <c r="F30" s="279" t="str">
        <f>IF('Historical DATA'!M21="","",'Historical DATA'!M21)</f>
        <v/>
      </c>
      <c r="G30" s="278" t="str">
        <f>IF('Historical DATA'!N21="","",'Historical DATA'!N21)</f>
        <v/>
      </c>
    </row>
    <row r="31" spans="2:7">
      <c r="B31" s="275" t="str">
        <f>IF('Historical DATA'!A22="","",'Historical DATA'!A22)</f>
        <v/>
      </c>
      <c r="C31" s="276" t="str">
        <f>IF('Historical DATA'!J22="","",'Historical DATA'!J22)</f>
        <v/>
      </c>
      <c r="D31" s="277" t="str">
        <f>IF('Historical DATA'!K22="","",'Historical DATA'!K22)</f>
        <v/>
      </c>
      <c r="E31" s="279" t="str">
        <f>IF('Historical DATA'!L22="","",'Historical DATA'!L22)</f>
        <v/>
      </c>
      <c r="F31" s="279" t="str">
        <f>IF('Historical DATA'!M22="","",'Historical DATA'!M22)</f>
        <v/>
      </c>
      <c r="G31" s="278" t="str">
        <f>IF('Historical DATA'!N22="","",'Historical DATA'!N22)</f>
        <v/>
      </c>
    </row>
    <row r="32" spans="2:7">
      <c r="B32" s="275" t="str">
        <f>IF('Historical DATA'!A23="","",'Historical DATA'!A23)</f>
        <v/>
      </c>
      <c r="C32" s="276" t="str">
        <f>IF('Historical DATA'!J23="","",'Historical DATA'!J23)</f>
        <v/>
      </c>
      <c r="D32" s="277" t="str">
        <f>IF('Historical DATA'!K23="","",'Historical DATA'!K23)</f>
        <v/>
      </c>
      <c r="E32" s="279" t="str">
        <f>IF('Historical DATA'!L23="","",'Historical DATA'!L23)</f>
        <v/>
      </c>
      <c r="F32" s="279" t="str">
        <f>IF('Historical DATA'!M23="","",'Historical DATA'!M23)</f>
        <v/>
      </c>
      <c r="G32" s="278" t="str">
        <f>IF('Historical DATA'!N23="","",'Historical DATA'!N23)</f>
        <v/>
      </c>
    </row>
    <row r="33" spans="2:7">
      <c r="B33" s="275" t="str">
        <f>IF('Historical DATA'!A24="","",'Historical DATA'!A24)</f>
        <v/>
      </c>
      <c r="C33" s="276" t="str">
        <f>IF('Historical DATA'!J24="","",'Historical DATA'!J24)</f>
        <v/>
      </c>
      <c r="D33" s="277" t="str">
        <f>IF('Historical DATA'!K24="","",'Historical DATA'!K24)</f>
        <v/>
      </c>
      <c r="E33" s="279" t="str">
        <f>IF('Historical DATA'!L24="","",'Historical DATA'!L24)</f>
        <v/>
      </c>
      <c r="F33" s="279" t="str">
        <f>IF('Historical DATA'!M24="","",'Historical DATA'!M24)</f>
        <v/>
      </c>
      <c r="G33" s="278" t="str">
        <f>IF('Historical DATA'!N24="","",'Historical DATA'!N24)</f>
        <v/>
      </c>
    </row>
    <row r="34" spans="2:7">
      <c r="B34" s="275" t="str">
        <f>IF('Historical DATA'!A25="","",'Historical DATA'!A25)</f>
        <v/>
      </c>
      <c r="C34" s="276" t="str">
        <f>IF('Historical DATA'!J25="","",'Historical DATA'!J25)</f>
        <v/>
      </c>
      <c r="D34" s="277" t="str">
        <f>IF('Historical DATA'!K25="","",'Historical DATA'!K25)</f>
        <v/>
      </c>
      <c r="E34" s="279" t="str">
        <f>IF('Historical DATA'!L25="","",'Historical DATA'!L25)</f>
        <v/>
      </c>
      <c r="F34" s="279" t="str">
        <f>IF('Historical DATA'!M25="","",'Historical DATA'!M25)</f>
        <v/>
      </c>
      <c r="G34" s="278" t="str">
        <f>IF('Historical DATA'!N25="","",'Historical DATA'!N25)</f>
        <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85" zoomScaleNormal="85" workbookViewId="0">
      <selection activeCell="H12" sqref="H12"/>
    </sheetView>
  </sheetViews>
  <sheetFormatPr defaultColWidth="10.81640625" defaultRowHeight="14.5"/>
  <cols>
    <col min="1" max="1" width="4.453125" style="36" customWidth="1"/>
    <col min="2" max="2" width="23" style="36" customWidth="1"/>
    <col min="3" max="4" width="23" style="1360" customWidth="1"/>
    <col min="5" max="5" width="23" style="1494" customWidth="1"/>
    <col min="6" max="6" width="23" style="1360" customWidth="1"/>
    <col min="7" max="7" width="23" style="1515" customWidth="1"/>
    <col min="8" max="10" width="23" style="1360"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366"/>
      <c r="D1" s="1366"/>
      <c r="E1" s="1492"/>
      <c r="F1" s="1366"/>
      <c r="G1" s="1513"/>
      <c r="H1" s="1366"/>
      <c r="I1" s="1366"/>
      <c r="J1" s="1366"/>
      <c r="K1" s="35"/>
      <c r="L1" s="35"/>
      <c r="M1" s="35"/>
      <c r="N1" s="35"/>
      <c r="O1" s="35"/>
    </row>
    <row r="2" spans="1:15">
      <c r="A2" s="35"/>
      <c r="B2" s="37"/>
      <c r="C2" s="1369"/>
      <c r="D2" s="1369"/>
      <c r="E2" s="1493"/>
      <c r="F2" s="1369"/>
      <c r="G2" s="1514"/>
      <c r="H2" s="1369"/>
      <c r="I2" s="1369"/>
      <c r="J2" s="1369"/>
      <c r="K2" s="37"/>
      <c r="L2" s="37"/>
      <c r="M2" s="37"/>
      <c r="N2" s="37"/>
      <c r="O2" s="37"/>
    </row>
    <row r="3" spans="1:15" ht="14.5" customHeight="1">
      <c r="A3" s="35"/>
      <c r="B3" s="37"/>
      <c r="C3" s="1369"/>
      <c r="D3" s="1369"/>
      <c r="E3" s="1493"/>
      <c r="F3" s="1369"/>
      <c r="G3" s="1514"/>
      <c r="H3" s="1369"/>
      <c r="I3" s="1369"/>
      <c r="J3" s="1213" t="s">
        <v>99</v>
      </c>
      <c r="K3" s="1213">
        <f>'00 - Cover'!$F$17</f>
        <v>45991</v>
      </c>
      <c r="M3" s="37"/>
      <c r="N3" s="39"/>
      <c r="O3" s="39"/>
    </row>
    <row r="4" spans="1:15" ht="14.5" hidden="1" customHeight="1">
      <c r="A4" s="35"/>
      <c r="B4" s="37"/>
      <c r="C4" s="1369"/>
      <c r="D4" s="1369"/>
      <c r="E4" s="1493"/>
      <c r="F4" s="1369"/>
      <c r="G4" s="1514"/>
      <c r="H4" s="1369"/>
      <c r="I4" s="1369"/>
      <c r="J4" s="1213" t="s">
        <v>4</v>
      </c>
      <c r="K4" s="1213">
        <f>'00 - Cover'!$F$19</f>
        <v>46009</v>
      </c>
      <c r="M4" s="37"/>
      <c r="N4" s="39"/>
      <c r="O4" s="39"/>
    </row>
    <row r="5" spans="1:15" ht="14.5" hidden="1" customHeight="1">
      <c r="A5" s="35"/>
      <c r="B5" s="37"/>
      <c r="C5" s="1369"/>
      <c r="D5" s="1369"/>
      <c r="E5" s="1493"/>
      <c r="F5" s="1369"/>
      <c r="G5" s="1514"/>
      <c r="H5" s="1369"/>
      <c r="I5" s="1369"/>
      <c r="J5" s="1213" t="s">
        <v>5</v>
      </c>
      <c r="K5" s="1213">
        <f>'00 - Cover'!$F$20</f>
        <v>46020</v>
      </c>
      <c r="M5" s="37"/>
      <c r="N5" s="39"/>
      <c r="O5" s="39"/>
    </row>
    <row r="6" spans="1:15" ht="14.5" customHeight="1">
      <c r="A6" s="35"/>
      <c r="B6" s="37"/>
      <c r="C6" s="1369"/>
      <c r="D6" s="1369"/>
      <c r="E6" s="1493"/>
      <c r="F6" s="1369"/>
      <c r="G6" s="1514"/>
      <c r="H6" s="1369"/>
      <c r="I6" s="1369"/>
      <c r="J6" s="1369"/>
      <c r="K6" s="82"/>
      <c r="L6" s="82"/>
      <c r="M6" s="37"/>
      <c r="N6" s="37"/>
      <c r="O6" s="37"/>
    </row>
    <row r="7" spans="1:15">
      <c r="A7" s="35"/>
      <c r="B7" s="37"/>
      <c r="C7" s="1369"/>
      <c r="D7" s="1369"/>
      <c r="E7" s="1493"/>
      <c r="F7" s="1369"/>
      <c r="G7" s="1514"/>
      <c r="H7" s="1369"/>
      <c r="I7" s="1369"/>
      <c r="J7" s="1369"/>
      <c r="K7" s="37"/>
      <c r="L7" s="37"/>
      <c r="M7" s="37"/>
      <c r="N7" s="37"/>
      <c r="O7" s="37"/>
    </row>
    <row r="8" spans="1:15">
      <c r="A8" s="229"/>
    </row>
    <row r="9" spans="1:15" ht="18" customHeight="1">
      <c r="B9" s="1766" t="s">
        <v>2005</v>
      </c>
      <c r="C9" s="1367"/>
      <c r="D9" s="1368"/>
      <c r="E9" s="1495"/>
      <c r="F9" s="1368"/>
      <c r="G9" s="1516"/>
      <c r="H9" s="1368"/>
      <c r="I9" s="1368"/>
      <c r="J9" s="1368"/>
      <c r="K9" s="233"/>
    </row>
    <row r="10" spans="1:15" ht="15" thickBot="1"/>
    <row r="11" spans="1:15" ht="46.5" thickBot="1">
      <c r="A11" s="234"/>
      <c r="B11" s="1470" t="s">
        <v>213</v>
      </c>
      <c r="C11" s="1471" t="s">
        <v>1069</v>
      </c>
      <c r="D11" s="1471" t="s">
        <v>1302</v>
      </c>
      <c r="E11" s="1496" t="s">
        <v>1303</v>
      </c>
      <c r="F11" s="1471" t="s">
        <v>1061</v>
      </c>
      <c r="G11" s="1517" t="s">
        <v>1060</v>
      </c>
      <c r="H11" s="1471" t="s">
        <v>1074</v>
      </c>
      <c r="I11" s="1471" t="s">
        <v>1075</v>
      </c>
      <c r="J11" s="1472" t="s">
        <v>1101</v>
      </c>
      <c r="K11" s="1473" t="s">
        <v>643</v>
      </c>
    </row>
    <row r="12" spans="1:15" s="1360" customFormat="1">
      <c r="A12" s="320"/>
      <c r="B12" s="1474">
        <f>'00 - Cover'!F20</f>
        <v>46020</v>
      </c>
      <c r="C12" s="1359">
        <f>'11 - Notes Follow-up'!G25+'11 - Notes Follow-up'!O25</f>
        <v>10840013622.68</v>
      </c>
      <c r="D12" s="1358">
        <v>5.0000000000000001E-3</v>
      </c>
      <c r="E12" s="1519">
        <v>500000</v>
      </c>
      <c r="F12" s="1359" t="str">
        <f>'00 - Cover'!F32</f>
        <v>Yes</v>
      </c>
      <c r="G12" s="1521" t="str">
        <f>'00 - Cover'!F33</f>
        <v>No</v>
      </c>
      <c r="H12" s="1840">
        <f>IF(F12="Yes",ROUNDUP(MAX(C12*D12,E12),-4),0)</f>
        <v>54210000</v>
      </c>
      <c r="I12" s="1359">
        <f>H13</f>
        <v>54640000</v>
      </c>
      <c r="J12" s="1388">
        <f>'13 - Issuer Account'!I35</f>
        <v>54640000</v>
      </c>
      <c r="K12" s="1475">
        <f>H12-J12</f>
        <v>-430000</v>
      </c>
    </row>
    <row r="13" spans="1:15">
      <c r="A13" s="234"/>
      <c r="B13" s="1476">
        <f>IF('Historical DATA'!B4="","",'Historical DATA'!B4)</f>
        <v>45988</v>
      </c>
      <c r="C13" s="1466">
        <f>IF('Historical DATA'!CU4="","",'Historical DATA'!CU4)</f>
        <v>10926161354.6</v>
      </c>
      <c r="D13" s="1467">
        <f>IF('Historical DATA'!CV4="","",'Historical DATA'!CV4)</f>
        <v>5.0000000000000001E-3</v>
      </c>
      <c r="E13" s="1520">
        <f>IF('Historical DATA'!CW4="","",'Historical DATA'!CW4)</f>
        <v>500000</v>
      </c>
      <c r="F13" s="1468" t="str">
        <f>IF('Historical DATA'!CX4="","",'Historical DATA'!CX4)</f>
        <v>Yes</v>
      </c>
      <c r="G13" s="1518" t="str">
        <f>IF('Historical DATA'!CY4="","",'Historical DATA'!CY4)</f>
        <v>No</v>
      </c>
      <c r="H13" s="1468">
        <f>IF('Historical DATA'!CZ4="","",'Historical DATA'!CZ4)</f>
        <v>54640000</v>
      </c>
      <c r="I13" s="1468">
        <f>IF('Historical DATA'!DA4="","",'Historical DATA'!DA4)</f>
        <v>55170000</v>
      </c>
      <c r="J13" s="1469">
        <f>IF('Historical DATA'!DB4="","",'Historical DATA'!DB4)</f>
        <v>55170000</v>
      </c>
      <c r="K13" s="1477">
        <f>IF('Historical DATA'!DC4="","",'Historical DATA'!DC4)</f>
        <v>-530000</v>
      </c>
    </row>
    <row r="14" spans="1:15">
      <c r="A14" s="234"/>
      <c r="B14" s="1476">
        <f>IF('Historical DATA'!B5="","",'Historical DATA'!B5)</f>
        <v>45957</v>
      </c>
      <c r="C14" s="1466">
        <f>IF('Historical DATA'!CU5="","",'Historical DATA'!CU5)</f>
        <v>11033283884.280001</v>
      </c>
      <c r="D14" s="1467">
        <f>IF('Historical DATA'!CV5="","",'Historical DATA'!CV5)</f>
        <v>5.0000000000000001E-3</v>
      </c>
      <c r="E14" s="1520">
        <f>IF('Historical DATA'!CW5="","",'Historical DATA'!CW5)</f>
        <v>500000</v>
      </c>
      <c r="F14" s="1468" t="str">
        <f>IF('Historical DATA'!CX5="","",'Historical DATA'!CX5)</f>
        <v>Yes</v>
      </c>
      <c r="G14" s="1518" t="str">
        <f>IF('Historical DATA'!CY5="","",'Historical DATA'!CY5)</f>
        <v>No</v>
      </c>
      <c r="H14" s="1468">
        <f>IF('Historical DATA'!CZ5="","",'Historical DATA'!CZ5)</f>
        <v>55170000</v>
      </c>
      <c r="I14" s="1468">
        <f>IF('Historical DATA'!DA5="","",'Historical DATA'!DA5)</f>
        <v>35631660.869999997</v>
      </c>
      <c r="J14" s="1469">
        <f>IF('Historical DATA'!DB5="","",'Historical DATA'!DB5)</f>
        <v>35631660.869999997</v>
      </c>
      <c r="K14" s="1477">
        <f>IF('Historical DATA'!DC5="","",'Historical DATA'!DC5)</f>
        <v>19538339.130000003</v>
      </c>
    </row>
    <row r="15" spans="1:15">
      <c r="B15" s="1476">
        <f>IF('Historical DATA'!B6="","",'Historical DATA'!B6)</f>
        <v>45929</v>
      </c>
      <c r="C15" s="1466">
        <f>IF('Historical DATA'!CU6="","",'Historical DATA'!CU6)</f>
        <v>7126332174.3600006</v>
      </c>
      <c r="D15" s="1467">
        <f>IF('Historical DATA'!CV6="","",'Historical DATA'!CV6)</f>
        <v>5.0000000000000001E-3</v>
      </c>
      <c r="E15" s="1520">
        <f>IF('Historical DATA'!CW6="","",'Historical DATA'!CW6)</f>
        <v>500000</v>
      </c>
      <c r="F15" s="1468" t="str">
        <f>IF('Historical DATA'!CX6="","",'Historical DATA'!CX6)</f>
        <v>Yes</v>
      </c>
      <c r="G15" s="1518" t="str">
        <f>IF('Historical DATA'!CY6="","",'Historical DATA'!CY6)</f>
        <v>No</v>
      </c>
      <c r="H15" s="1468">
        <f>IF('Historical DATA'!CZ6="","",'Historical DATA'!CZ6)</f>
        <v>35631660.869999997</v>
      </c>
      <c r="I15" s="1468">
        <f>IF('Historical DATA'!DA6="","",'Historical DATA'!DA6)</f>
        <v>35957525.079999998</v>
      </c>
      <c r="J15" s="1469">
        <f>IF('Historical DATA'!DB6="","",'Historical DATA'!DB6)</f>
        <v>35957525.079999998</v>
      </c>
      <c r="K15" s="1477">
        <f>IF('Historical DATA'!DC6="","",'Historical DATA'!DC6)</f>
        <v>-325864.21000000089</v>
      </c>
    </row>
    <row r="16" spans="1:15">
      <c r="B16" s="1476">
        <f>IF('Historical DATA'!B7="","",'Historical DATA'!B7)</f>
        <v>45896</v>
      </c>
      <c r="C16" s="1466">
        <f>IF('Historical DATA'!CU7="","",'Historical DATA'!CU7)</f>
        <v>7191505015.1200008</v>
      </c>
      <c r="D16" s="1467">
        <f>IF('Historical DATA'!CV7="","",'Historical DATA'!CV7)</f>
        <v>5.0000000000000001E-3</v>
      </c>
      <c r="E16" s="1520">
        <f>IF('Historical DATA'!CW7="","",'Historical DATA'!CW7)</f>
        <v>500000</v>
      </c>
      <c r="F16" s="1468" t="str">
        <f>IF('Historical DATA'!CX7="","",'Historical DATA'!CX7)</f>
        <v>Yes</v>
      </c>
      <c r="G16" s="1518" t="str">
        <f>IF('Historical DATA'!CY7="","",'Historical DATA'!CY7)</f>
        <v>No</v>
      </c>
      <c r="H16" s="1468">
        <f>IF('Historical DATA'!CZ7="","",'Historical DATA'!CZ7)</f>
        <v>35957525.079999998</v>
      </c>
      <c r="I16" s="1468">
        <f>IF('Historical DATA'!DA7="","",'Historical DATA'!DA7)</f>
        <v>36267088.880000003</v>
      </c>
      <c r="J16" s="1469">
        <f>IF('Historical DATA'!DB7="","",'Historical DATA'!DB7)</f>
        <v>36267088.880000003</v>
      </c>
      <c r="K16" s="1477">
        <f>IF('Historical DATA'!DC7="","",'Historical DATA'!DC7)</f>
        <v>-309563.80000000447</v>
      </c>
    </row>
    <row r="17" spans="2:11">
      <c r="B17" s="1476">
        <f>IF('Historical DATA'!B8="","",'Historical DATA'!B8)</f>
        <v>45866</v>
      </c>
      <c r="C17" s="1466">
        <f>IF('Historical DATA'!CU8="","",'Historical DATA'!CU8)</f>
        <v>7253417775.8000011</v>
      </c>
      <c r="D17" s="1467">
        <f>IF('Historical DATA'!CV8="","",'Historical DATA'!CV8)</f>
        <v>5.0000000000000001E-3</v>
      </c>
      <c r="E17" s="1520">
        <f>IF('Historical DATA'!CW8="","",'Historical DATA'!CW8)</f>
        <v>500000</v>
      </c>
      <c r="F17" s="1468" t="str">
        <f>IF('Historical DATA'!CX8="","",'Historical DATA'!CX8)</f>
        <v>Yes</v>
      </c>
      <c r="G17" s="1518" t="str">
        <f>IF('Historical DATA'!CY8="","",'Historical DATA'!CY8)</f>
        <v>No</v>
      </c>
      <c r="H17" s="1468">
        <f>IF('Historical DATA'!CZ8="","",'Historical DATA'!CZ8)</f>
        <v>36267088.880000003</v>
      </c>
      <c r="I17" s="1468">
        <f>IF('Historical DATA'!DA8="","",'Historical DATA'!DA8)</f>
        <v>36579155.649999999</v>
      </c>
      <c r="J17" s="1469">
        <f>IF('Historical DATA'!DB8="","",'Historical DATA'!DB8)</f>
        <v>36579155.649999999</v>
      </c>
      <c r="K17" s="1477">
        <f>IF('Historical DATA'!DC8="","",'Historical DATA'!DC8)</f>
        <v>-312066.76999999583</v>
      </c>
    </row>
    <row r="18" spans="2:11">
      <c r="B18" s="1476">
        <f>IF('Historical DATA'!B9="","",'Historical DATA'!B9)</f>
        <v>45835</v>
      </c>
      <c r="C18" s="1466">
        <f>IF('Historical DATA'!CU9="","",'Historical DATA'!CU9)</f>
        <v>7315831130.5600014</v>
      </c>
      <c r="D18" s="1467">
        <f>IF('Historical DATA'!CV9="","",'Historical DATA'!CV9)</f>
        <v>5.0000000000000001E-3</v>
      </c>
      <c r="E18" s="1520">
        <f>IF('Historical DATA'!CW9="","",'Historical DATA'!CW9)</f>
        <v>500000</v>
      </c>
      <c r="F18" s="1468" t="str">
        <f>IF('Historical DATA'!CX9="","",'Historical DATA'!CX9)</f>
        <v>Yes</v>
      </c>
      <c r="G18" s="1518" t="str">
        <f>IF('Historical DATA'!CY9="","",'Historical DATA'!CY9)</f>
        <v>No</v>
      </c>
      <c r="H18" s="1468">
        <f>IF('Historical DATA'!CZ9="","",'Historical DATA'!CZ9)</f>
        <v>36579155.649999999</v>
      </c>
      <c r="I18" s="1468">
        <f>IF('Historical DATA'!DA9="","",'Historical DATA'!DA9)</f>
        <v>36872279.140000001</v>
      </c>
      <c r="J18" s="1469">
        <f>IF('Historical DATA'!DB9="","",'Historical DATA'!DB9)</f>
        <v>36872279.140000001</v>
      </c>
      <c r="K18" s="1477">
        <f>IF('Historical DATA'!DC9="","",'Historical DATA'!DC9)</f>
        <v>-293123.49000000209</v>
      </c>
    </row>
    <row r="19" spans="2:11">
      <c r="B19" s="1476">
        <f>IF('Historical DATA'!B10="","",'Historical DATA'!B10)</f>
        <v>45804</v>
      </c>
      <c r="C19" s="1466">
        <f>IF('Historical DATA'!CU10="","",'Historical DATA'!CU10)</f>
        <v>7374455827.6400013</v>
      </c>
      <c r="D19" s="1467">
        <f>IF('Historical DATA'!CV10="","",'Historical DATA'!CV10)</f>
        <v>5.0000000000000001E-3</v>
      </c>
      <c r="E19" s="1520">
        <f>IF('Historical DATA'!CW10="","",'Historical DATA'!CW10)</f>
        <v>500000</v>
      </c>
      <c r="F19" s="1468" t="str">
        <f>IF('Historical DATA'!CX10="","",'Historical DATA'!CX10)</f>
        <v>Yes</v>
      </c>
      <c r="G19" s="1518" t="str">
        <f>IF('Historical DATA'!CY10="","",'Historical DATA'!CY10)</f>
        <v>No</v>
      </c>
      <c r="H19" s="1468">
        <f>IF('Historical DATA'!CZ10="","",'Historical DATA'!CZ10)</f>
        <v>36872279.140000001</v>
      </c>
      <c r="I19" s="1468">
        <f>IF('Historical DATA'!DA10="","",'Historical DATA'!DA10)</f>
        <v>37153746.710000001</v>
      </c>
      <c r="J19" s="1469">
        <f>IF('Historical DATA'!DB10="","",'Historical DATA'!DB10)</f>
        <v>37153746.710000001</v>
      </c>
      <c r="K19" s="1477">
        <f>IF('Historical DATA'!DC10="","",'Historical DATA'!DC10)</f>
        <v>-281467.5700000003</v>
      </c>
    </row>
    <row r="20" spans="2:11">
      <c r="B20" s="1476">
        <f>IF('Historical DATA'!B11="","",'Historical DATA'!B11)</f>
        <v>45775</v>
      </c>
      <c r="C20" s="1466">
        <f>IF('Historical DATA'!CU11="","",'Historical DATA'!CU11)</f>
        <v>7430749342.0400009</v>
      </c>
      <c r="D20" s="1467">
        <f>IF('Historical DATA'!CV11="","",'Historical DATA'!CV11)</f>
        <v>5.0000000000000001E-3</v>
      </c>
      <c r="E20" s="1520">
        <f>IF('Historical DATA'!CW11="","",'Historical DATA'!CW11)</f>
        <v>500000</v>
      </c>
      <c r="F20" s="1468" t="str">
        <f>IF('Historical DATA'!CX11="","",'Historical DATA'!CX11)</f>
        <v>Yes</v>
      </c>
      <c r="G20" s="1518" t="str">
        <f>IF('Historical DATA'!CY11="","",'Historical DATA'!CY11)</f>
        <v>No</v>
      </c>
      <c r="H20" s="1468">
        <f>IF('Historical DATA'!CZ11="","",'Historical DATA'!CZ11)</f>
        <v>37153746.710000001</v>
      </c>
      <c r="I20" s="1468">
        <f>IF('Historical DATA'!DA11="","",'Historical DATA'!DA11)</f>
        <v>37439967.590000004</v>
      </c>
      <c r="J20" s="1469">
        <f>IF('Historical DATA'!DB11="","",'Historical DATA'!DB11)</f>
        <v>37439967.590000004</v>
      </c>
      <c r="K20" s="1477">
        <f>IF('Historical DATA'!DC11="","",'Historical DATA'!DC11)</f>
        <v>-286220.88000000268</v>
      </c>
    </row>
    <row r="21" spans="2:11">
      <c r="B21" s="1476">
        <f>IF('Historical DATA'!B12="","",'Historical DATA'!B12)</f>
        <v>45743</v>
      </c>
      <c r="C21" s="1466">
        <f>IF('Historical DATA'!CU12="","",'Historical DATA'!CU12)</f>
        <v>7487993518.8000011</v>
      </c>
      <c r="D21" s="1467">
        <f>IF('Historical DATA'!CV12="","",'Historical DATA'!CV12)</f>
        <v>5.0000000000000001E-3</v>
      </c>
      <c r="E21" s="1520">
        <f>IF('Historical DATA'!CW12="","",'Historical DATA'!CW12)</f>
        <v>500000</v>
      </c>
      <c r="F21" s="1468" t="str">
        <f>IF('Historical DATA'!CX12="","",'Historical DATA'!CX12)</f>
        <v>Yes</v>
      </c>
      <c r="G21" s="1518" t="str">
        <f>IF('Historical DATA'!CY12="","",'Historical DATA'!CY12)</f>
        <v>No</v>
      </c>
      <c r="H21" s="1468">
        <f>IF('Historical DATA'!CZ12="","",'Historical DATA'!CZ12)</f>
        <v>37439967.590000004</v>
      </c>
      <c r="I21" s="1468">
        <f>IF('Historical DATA'!DA12="","",'Historical DATA'!DA12)</f>
        <v>37725601.600000001</v>
      </c>
      <c r="J21" s="1469">
        <f>IF('Historical DATA'!DB12="","",'Historical DATA'!DB12)</f>
        <v>37725601.600000001</v>
      </c>
      <c r="K21" s="1477">
        <f>IF('Historical DATA'!DC12="","",'Historical DATA'!DC12)</f>
        <v>-285634.00999999791</v>
      </c>
    </row>
    <row r="22" spans="2:11">
      <c r="B22" s="1476">
        <f>IF('Historical DATA'!B13="","",'Historical DATA'!B13)</f>
        <v>45715</v>
      </c>
      <c r="C22" s="1466">
        <f>IF('Historical DATA'!CU13="","",'Historical DATA'!CU13)</f>
        <v>7545120320.2400007</v>
      </c>
      <c r="D22" s="1467">
        <f>IF('Historical DATA'!CV13="","",'Historical DATA'!CV13)</f>
        <v>5.0000000000000001E-3</v>
      </c>
      <c r="E22" s="1520">
        <f>IF('Historical DATA'!CW13="","",'Historical DATA'!CW13)</f>
        <v>500000</v>
      </c>
      <c r="F22" s="1468" t="str">
        <f>IF('Historical DATA'!CX13="","",'Historical DATA'!CX13)</f>
        <v>Yes</v>
      </c>
      <c r="G22" s="1518" t="str">
        <f>IF('Historical DATA'!CY13="","",'Historical DATA'!CY13)</f>
        <v>No</v>
      </c>
      <c r="H22" s="1468">
        <f>IF('Historical DATA'!CZ13="","",'Historical DATA'!CZ13)</f>
        <v>37725601.600000001</v>
      </c>
      <c r="I22" s="1468">
        <f>IF('Historical DATA'!DA13="","",'Historical DATA'!DA13)</f>
        <v>38297724.670000002</v>
      </c>
      <c r="J22" s="1469">
        <f>IF('Historical DATA'!DB13="","",'Historical DATA'!DB13)</f>
        <v>38297724.670000002</v>
      </c>
      <c r="K22" s="1477">
        <f>IF('Historical DATA'!DC13="","",'Historical DATA'!DC13)</f>
        <v>-572123.0700000003</v>
      </c>
    </row>
    <row r="23" spans="2:11">
      <c r="B23" s="1476">
        <f>IF('Historical DATA'!B14="","",'Historical DATA'!B14)</f>
        <v>45684</v>
      </c>
      <c r="C23" s="1466">
        <f>IF('Historical DATA'!CU14="","",'Historical DATA'!CU14)</f>
        <v>7659544933.5200005</v>
      </c>
      <c r="D23" s="1467">
        <f>IF('Historical DATA'!CV14="","",'Historical DATA'!CV14)</f>
        <v>5.0000000000000001E-3</v>
      </c>
      <c r="E23" s="1520">
        <f>IF('Historical DATA'!CW14="","",'Historical DATA'!CW14)</f>
        <v>500000</v>
      </c>
      <c r="F23" s="1468" t="str">
        <f>IF('Historical DATA'!CX14="","",'Historical DATA'!CX14)</f>
        <v>Yes</v>
      </c>
      <c r="G23" s="1518" t="str">
        <f>IF('Historical DATA'!CY14="","",'Historical DATA'!CY14)</f>
        <v>No</v>
      </c>
      <c r="H23" s="1468">
        <f>IF('Historical DATA'!CZ14="","",'Historical DATA'!CZ14)</f>
        <v>38297724.670000002</v>
      </c>
      <c r="I23" s="1468">
        <f>IF('Historical DATA'!DA14="","",'Historical DATA'!DA14)</f>
        <v>38573797.640000001</v>
      </c>
      <c r="J23" s="1469">
        <f>IF('Historical DATA'!DB14="","",'Historical DATA'!DB14)</f>
        <v>38573797.640000001</v>
      </c>
      <c r="K23" s="1477">
        <f>IF('Historical DATA'!DC14="","",'Historical DATA'!DC14)</f>
        <v>-276072.96999999881</v>
      </c>
    </row>
    <row r="24" spans="2:11">
      <c r="B24" s="1476">
        <f>IF('Historical DATA'!B15="","",'Historical DATA'!B15)</f>
        <v>45653</v>
      </c>
      <c r="C24" s="1466">
        <f>IF('Historical DATA'!CU15="","",'Historical DATA'!CU15)</f>
        <v>7714759527.7600002</v>
      </c>
      <c r="D24" s="1467">
        <f>IF('Historical DATA'!CV15="","",'Historical DATA'!CV15)</f>
        <v>5.0000000000000001E-3</v>
      </c>
      <c r="E24" s="1520">
        <f>IF('Historical DATA'!CW15="","",'Historical DATA'!CW15)</f>
        <v>500000</v>
      </c>
      <c r="F24" s="1468" t="str">
        <f>IF('Historical DATA'!CX15="","",'Historical DATA'!CX15)</f>
        <v>Yes</v>
      </c>
      <c r="G24" s="1518" t="str">
        <f>IF('Historical DATA'!CY15="","",'Historical DATA'!CY15)</f>
        <v>No</v>
      </c>
      <c r="H24" s="1468">
        <f>IF('Historical DATA'!CZ15="","",'Historical DATA'!CZ15)</f>
        <v>38573797.640000001</v>
      </c>
      <c r="I24" s="1468">
        <f>IF('Historical DATA'!DA15="","",'Historical DATA'!DA15)</f>
        <v>38866000</v>
      </c>
      <c r="J24" s="1469">
        <f>IF('Historical DATA'!DB15="","",'Historical DATA'!DB15)</f>
        <v>38866000</v>
      </c>
      <c r="K24" s="1477">
        <f>IF('Historical DATA'!DC15="","",'Historical DATA'!DC15)</f>
        <v>-292202.3599999994</v>
      </c>
    </row>
    <row r="25" spans="2:11">
      <c r="B25" s="1476">
        <f>IF('Historical DATA'!B16="","",'Historical DATA'!B16)</f>
        <v>45623</v>
      </c>
      <c r="C25" s="1466">
        <f>IF('Historical DATA'!CU16="","",'Historical DATA'!CU16)</f>
        <v>7773200000</v>
      </c>
      <c r="D25" s="1467">
        <f>IF('Historical DATA'!CV16="","",'Historical DATA'!CV16)</f>
        <v>5.0000000000000001E-3</v>
      </c>
      <c r="E25" s="1520">
        <f>IF('Historical DATA'!CW16="","",'Historical DATA'!CW16)</f>
        <v>500000</v>
      </c>
      <c r="F25" s="1468" t="str">
        <f>IF('Historical DATA'!CX16="","",'Historical DATA'!CX16)</f>
        <v>Yes</v>
      </c>
      <c r="G25" s="1518" t="str">
        <f>IF('Historical DATA'!CY16="","",'Historical DATA'!CY16)</f>
        <v>No</v>
      </c>
      <c r="H25" s="1468">
        <f>IF('Historical DATA'!CZ16="","",'Historical DATA'!CZ16)</f>
        <v>38866000</v>
      </c>
      <c r="I25" s="1468">
        <f>IF('Historical DATA'!DA16="","",'Historical DATA'!DA16)</f>
        <v>38866000</v>
      </c>
      <c r="J25" s="1469">
        <f>IF('Historical DATA'!DB16="","",'Historical DATA'!DB16)</f>
        <v>38866000</v>
      </c>
      <c r="K25" s="1477">
        <f>IF('Historical DATA'!DC16="","",'Historical DATA'!DC16)</f>
        <v>0</v>
      </c>
    </row>
    <row r="26" spans="2:11">
      <c r="B26" s="1476">
        <f>IF('Historical DATA'!B17="","",'Historical DATA'!B17)</f>
        <v>45588</v>
      </c>
      <c r="C26" s="1466">
        <f>IF('Historical DATA'!CU17="","",'Historical DATA'!CU17)</f>
        <v>7773200000</v>
      </c>
      <c r="D26" s="1467">
        <f>IF('Historical DATA'!CV17="","",'Historical DATA'!CV17)</f>
        <v>5.0000000000000001E-3</v>
      </c>
      <c r="E26" s="1520">
        <f>IF('Historical DATA'!CW17="","",'Historical DATA'!CW17)</f>
        <v>500000</v>
      </c>
      <c r="F26" s="1468" t="str">
        <f>IF('Historical DATA'!CX17="","",'Historical DATA'!CX17)</f>
        <v>Yes</v>
      </c>
      <c r="G26" s="1518" t="str">
        <f>IF('Historical DATA'!CY17="","",'Historical DATA'!CY17)</f>
        <v>No</v>
      </c>
      <c r="H26" s="1468">
        <f>IF('Historical DATA'!CZ17="","",'Historical DATA'!CZ17)</f>
        <v>38866000</v>
      </c>
      <c r="I26" s="1468">
        <f>IF('Historical DATA'!DA17="","",'Historical DATA'!DA17)</f>
        <v>0</v>
      </c>
      <c r="J26" s="1469">
        <f>IF('Historical DATA'!DB17="","",'Historical DATA'!DB17)</f>
        <v>0</v>
      </c>
      <c r="K26" s="1477">
        <f>IF('Historical DATA'!DC17="","",'Historical DATA'!DC17)</f>
        <v>38866000</v>
      </c>
    </row>
    <row r="27" spans="2:11">
      <c r="B27" s="1476" t="str">
        <f>IF('Historical DATA'!B18="","",'Historical DATA'!B18)</f>
        <v/>
      </c>
      <c r="C27" s="1466" t="str">
        <f>IF('Historical DATA'!CU18="","",'Historical DATA'!CU18)</f>
        <v/>
      </c>
      <c r="D27" s="1467" t="str">
        <f>IF('Historical DATA'!CV18="","",'Historical DATA'!CV18)</f>
        <v/>
      </c>
      <c r="E27" s="1520" t="str">
        <f>IF('Historical DATA'!CW18="","",'Historical DATA'!CW18)</f>
        <v/>
      </c>
      <c r="F27" s="1468" t="str">
        <f>IF('Historical DATA'!CX18="","",'Historical DATA'!CX18)</f>
        <v/>
      </c>
      <c r="G27" s="1518" t="str">
        <f>IF('Historical DATA'!CY18="","",'Historical DATA'!CY18)</f>
        <v/>
      </c>
      <c r="H27" s="1468" t="str">
        <f>IF('Historical DATA'!CZ18="","",'Historical DATA'!CZ18)</f>
        <v/>
      </c>
      <c r="I27" s="1468" t="str">
        <f>IF('Historical DATA'!DA18="","",'Historical DATA'!DA18)</f>
        <v/>
      </c>
      <c r="J27" s="1469" t="str">
        <f>IF('Historical DATA'!DB18="","",'Historical DATA'!DB18)</f>
        <v/>
      </c>
      <c r="K27" s="1477" t="str">
        <f>IF('Historical DATA'!DC18="","",'Historical DATA'!DC18)</f>
        <v/>
      </c>
    </row>
    <row r="28" spans="2:11">
      <c r="B28" s="1476" t="str">
        <f>IF('Historical DATA'!B19="","",'Historical DATA'!B19)</f>
        <v/>
      </c>
      <c r="C28" s="1466" t="str">
        <f>IF('Historical DATA'!CU19="","",'Historical DATA'!CU19)</f>
        <v/>
      </c>
      <c r="D28" s="1467" t="str">
        <f>IF('Historical DATA'!CV19="","",'Historical DATA'!CV19)</f>
        <v/>
      </c>
      <c r="E28" s="1520" t="str">
        <f>IF('Historical DATA'!CW19="","",'Historical DATA'!CW19)</f>
        <v/>
      </c>
      <c r="F28" s="1468" t="str">
        <f>IF('Historical DATA'!CX19="","",'Historical DATA'!CX19)</f>
        <v/>
      </c>
      <c r="G28" s="1518" t="str">
        <f>IF('Historical DATA'!CY19="","",'Historical DATA'!CY19)</f>
        <v/>
      </c>
      <c r="H28" s="1468" t="str">
        <f>IF('Historical DATA'!CZ19="","",'Historical DATA'!CZ19)</f>
        <v/>
      </c>
      <c r="I28" s="1468" t="str">
        <f>IF('Historical DATA'!DA19="","",'Historical DATA'!DA19)</f>
        <v/>
      </c>
      <c r="J28" s="1469" t="str">
        <f>IF('Historical DATA'!DB19="","",'Historical DATA'!DB19)</f>
        <v/>
      </c>
      <c r="K28" s="1477" t="str">
        <f>IF('Historical DATA'!DC19="","",'Historical DATA'!DC19)</f>
        <v/>
      </c>
    </row>
    <row r="29" spans="2:11">
      <c r="B29" s="1476" t="str">
        <f>IF('Historical DATA'!B20="","",'Historical DATA'!B20)</f>
        <v/>
      </c>
      <c r="C29" s="1466" t="str">
        <f>IF('Historical DATA'!CU20="","",'Historical DATA'!CU20)</f>
        <v/>
      </c>
      <c r="D29" s="1467" t="str">
        <f>IF('Historical DATA'!CV20="","",'Historical DATA'!CV20)</f>
        <v/>
      </c>
      <c r="E29" s="1520" t="str">
        <f>IF('Historical DATA'!CW20="","",'Historical DATA'!CW20)</f>
        <v/>
      </c>
      <c r="F29" s="1468" t="str">
        <f>IF('Historical DATA'!CX20="","",'Historical DATA'!CX20)</f>
        <v/>
      </c>
      <c r="G29" s="1518" t="str">
        <f>IF('Historical DATA'!CY20="","",'Historical DATA'!CY20)</f>
        <v/>
      </c>
      <c r="H29" s="1468" t="str">
        <f>IF('Historical DATA'!CZ20="","",'Historical DATA'!CZ20)</f>
        <v/>
      </c>
      <c r="I29" s="1468" t="str">
        <f>IF('Historical DATA'!DA20="","",'Historical DATA'!DA20)</f>
        <v/>
      </c>
      <c r="J29" s="1469" t="str">
        <f>IF('Historical DATA'!DB20="","",'Historical DATA'!DB20)</f>
        <v/>
      </c>
      <c r="K29" s="1477" t="str">
        <f>IF('Historical DATA'!DC20="","",'Historical DATA'!DC20)</f>
        <v/>
      </c>
    </row>
    <row r="30" spans="2:11">
      <c r="B30" s="1476" t="str">
        <f>IF('Historical DATA'!B21="","",'Historical DATA'!B21)</f>
        <v/>
      </c>
      <c r="C30" s="1466" t="str">
        <f>IF('Historical DATA'!CU21="","",'Historical DATA'!CU21)</f>
        <v/>
      </c>
      <c r="D30" s="1467" t="str">
        <f>IF('Historical DATA'!CV21="","",'Historical DATA'!CV21)</f>
        <v/>
      </c>
      <c r="E30" s="1520" t="str">
        <f>IF('Historical DATA'!CW21="","",'Historical DATA'!CW21)</f>
        <v/>
      </c>
      <c r="F30" s="1468" t="str">
        <f>IF('Historical DATA'!CX21="","",'Historical DATA'!CX21)</f>
        <v/>
      </c>
      <c r="G30" s="1518" t="str">
        <f>IF('Historical DATA'!CY21="","",'Historical DATA'!CY21)</f>
        <v/>
      </c>
      <c r="H30" s="1468" t="str">
        <f>IF('Historical DATA'!CZ21="","",'Historical DATA'!CZ21)</f>
        <v/>
      </c>
      <c r="I30" s="1468" t="str">
        <f>IF('Historical DATA'!DA21="","",'Historical DATA'!DA21)</f>
        <v/>
      </c>
      <c r="J30" s="1469" t="str">
        <f>IF('Historical DATA'!DB21="","",'Historical DATA'!DB21)</f>
        <v/>
      </c>
      <c r="K30" s="1477" t="str">
        <f>IF('Historical DATA'!DC21="","",'Historical DATA'!DC21)</f>
        <v/>
      </c>
    </row>
    <row r="31" spans="2:11">
      <c r="B31" s="1476" t="str">
        <f>IF('Historical DATA'!B22="","",'Historical DATA'!B22)</f>
        <v/>
      </c>
      <c r="C31" s="1466" t="str">
        <f>IF('Historical DATA'!CU22="","",'Historical DATA'!CU22)</f>
        <v/>
      </c>
      <c r="D31" s="1467" t="str">
        <f>IF('Historical DATA'!CV22="","",'Historical DATA'!CV22)</f>
        <v/>
      </c>
      <c r="E31" s="1520" t="str">
        <f>IF('Historical DATA'!CW22="","",'Historical DATA'!CW22)</f>
        <v/>
      </c>
      <c r="F31" s="1468" t="str">
        <f>IF('Historical DATA'!CX22="","",'Historical DATA'!CX22)</f>
        <v/>
      </c>
      <c r="G31" s="1518" t="str">
        <f>IF('Historical DATA'!CY22="","",'Historical DATA'!CY22)</f>
        <v/>
      </c>
      <c r="H31" s="1468" t="str">
        <f>IF('Historical DATA'!CZ22="","",'Historical DATA'!CZ22)</f>
        <v/>
      </c>
      <c r="I31" s="1468" t="str">
        <f>IF('Historical DATA'!DA22="","",'Historical DATA'!DA22)</f>
        <v/>
      </c>
      <c r="J31" s="1469" t="str">
        <f>IF('Historical DATA'!DB22="","",'Historical DATA'!DB22)</f>
        <v/>
      </c>
      <c r="K31" s="1477" t="str">
        <f>IF('Historical DATA'!DC22="","",'Historical DATA'!DC22)</f>
        <v/>
      </c>
    </row>
    <row r="32" spans="2:11">
      <c r="B32" s="1476" t="str">
        <f>IF('Historical DATA'!B23="","",'Historical DATA'!B23)</f>
        <v/>
      </c>
      <c r="C32" s="1466" t="str">
        <f>IF('Historical DATA'!CU23="","",'Historical DATA'!CU23)</f>
        <v/>
      </c>
      <c r="D32" s="1467" t="str">
        <f>IF('Historical DATA'!CV23="","",'Historical DATA'!CV23)</f>
        <v/>
      </c>
      <c r="E32" s="1520" t="str">
        <f>IF('Historical DATA'!CW23="","",'Historical DATA'!CW23)</f>
        <v/>
      </c>
      <c r="F32" s="1468" t="str">
        <f>IF('Historical DATA'!CX23="","",'Historical DATA'!CX23)</f>
        <v/>
      </c>
      <c r="G32" s="1518" t="str">
        <f>IF('Historical DATA'!CY23="","",'Historical DATA'!CY23)</f>
        <v/>
      </c>
      <c r="H32" s="1468" t="str">
        <f>IF('Historical DATA'!CZ23="","",'Historical DATA'!CZ23)</f>
        <v/>
      </c>
      <c r="I32" s="1468" t="str">
        <f>IF('Historical DATA'!DA23="","",'Historical DATA'!DA23)</f>
        <v/>
      </c>
      <c r="J32" s="1469" t="str">
        <f>IF('Historical DATA'!DB23="","",'Historical DATA'!DB23)</f>
        <v/>
      </c>
      <c r="K32" s="1477" t="str">
        <f>IF('Historical DATA'!DC23="","",'Historical DATA'!DC23)</f>
        <v/>
      </c>
    </row>
    <row r="33" spans="2:11">
      <c r="B33" s="1476" t="str">
        <f>IF('Historical DATA'!B24="","",'Historical DATA'!B24)</f>
        <v/>
      </c>
      <c r="C33" s="1466" t="str">
        <f>IF('Historical DATA'!CU24="","",'Historical DATA'!CU24)</f>
        <v/>
      </c>
      <c r="D33" s="1467" t="str">
        <f>IF('Historical DATA'!CV24="","",'Historical DATA'!CV24)</f>
        <v/>
      </c>
      <c r="E33" s="1520" t="str">
        <f>IF('Historical DATA'!CW24="","",'Historical DATA'!CW24)</f>
        <v/>
      </c>
      <c r="F33" s="1468" t="str">
        <f>IF('Historical DATA'!CX24="","",'Historical DATA'!CX24)</f>
        <v/>
      </c>
      <c r="G33" s="1518" t="str">
        <f>IF('Historical DATA'!CY24="","",'Historical DATA'!CY24)</f>
        <v/>
      </c>
      <c r="H33" s="1468" t="str">
        <f>IF('Historical DATA'!CZ24="","",'Historical DATA'!CZ24)</f>
        <v/>
      </c>
      <c r="I33" s="1468" t="str">
        <f>IF('Historical DATA'!DA24="","",'Historical DATA'!DA24)</f>
        <v/>
      </c>
      <c r="J33" s="1469" t="str">
        <f>IF('Historical DATA'!DB24="","",'Historical DATA'!DB24)</f>
        <v/>
      </c>
      <c r="K33" s="1477" t="str">
        <f>IF('Historical DATA'!DC24="","",'Historical DATA'!DC24)</f>
        <v/>
      </c>
    </row>
    <row r="34" spans="2:11">
      <c r="B34" s="1476" t="str">
        <f>IF('Historical DATA'!B25="","",'Historical DATA'!B25)</f>
        <v/>
      </c>
      <c r="C34" s="1466" t="str">
        <f>IF('Historical DATA'!CU25="","",'Historical DATA'!CU25)</f>
        <v/>
      </c>
      <c r="D34" s="1467" t="str">
        <f>IF('Historical DATA'!CV25="","",'Historical DATA'!CV25)</f>
        <v/>
      </c>
      <c r="E34" s="1520" t="str">
        <f>IF('Historical DATA'!CW25="","",'Historical DATA'!CW25)</f>
        <v/>
      </c>
      <c r="F34" s="1468" t="str">
        <f>IF('Historical DATA'!CX25="","",'Historical DATA'!CX25)</f>
        <v/>
      </c>
      <c r="G34" s="1518" t="str">
        <f>IF('Historical DATA'!CY25="","",'Historical DATA'!CY25)</f>
        <v/>
      </c>
      <c r="H34" s="1468" t="str">
        <f>IF('Historical DATA'!CZ25="","",'Historical DATA'!CZ25)</f>
        <v/>
      </c>
      <c r="I34" s="1468" t="str">
        <f>IF('Historical DATA'!DA25="","",'Historical DATA'!DA25)</f>
        <v/>
      </c>
      <c r="J34" s="1469" t="str">
        <f>IF('Historical DATA'!DB25="","",'Historical DATA'!DB25)</f>
        <v/>
      </c>
      <c r="K34" s="1477" t="str">
        <f>IF('Historical DATA'!DC25="","",'Historical DATA'!DC25)</f>
        <v/>
      </c>
    </row>
    <row r="35" spans="2:11">
      <c r="B35" s="1476" t="str">
        <f>IF('Historical DATA'!B26="","",'Historical DATA'!B26)</f>
        <v/>
      </c>
      <c r="C35" s="1466" t="str">
        <f>IF('Historical DATA'!CU26="","",'Historical DATA'!CU26)</f>
        <v/>
      </c>
      <c r="D35" s="1467" t="str">
        <f>IF('Historical DATA'!CV26="","",'Historical DATA'!CV26)</f>
        <v/>
      </c>
      <c r="E35" s="1520" t="str">
        <f>IF('Historical DATA'!CW26="","",'Historical DATA'!CW26)</f>
        <v/>
      </c>
      <c r="F35" s="1468" t="str">
        <f>IF('Historical DATA'!CX26="","",'Historical DATA'!CX26)</f>
        <v/>
      </c>
      <c r="G35" s="1518" t="str">
        <f>IF('Historical DATA'!CY26="","",'Historical DATA'!CY26)</f>
        <v/>
      </c>
      <c r="H35" s="1468" t="str">
        <f>IF('Historical DATA'!CZ26="","",'Historical DATA'!CZ26)</f>
        <v/>
      </c>
      <c r="I35" s="1468" t="str">
        <f>IF('Historical DATA'!DA26="","",'Historical DATA'!DA26)</f>
        <v/>
      </c>
      <c r="J35" s="1469" t="str">
        <f>IF('Historical DATA'!DB26="","",'Historical DATA'!DB26)</f>
        <v/>
      </c>
      <c r="K35" s="1477" t="str">
        <f>IF('Historical DATA'!DC26="","",'Historical DATA'!DC26)</f>
        <v/>
      </c>
    </row>
    <row r="36" spans="2:11">
      <c r="B36" s="1476" t="str">
        <f>IF('Historical DATA'!B27="","",'Historical DATA'!B27)</f>
        <v/>
      </c>
      <c r="C36" s="1466" t="str">
        <f>IF('Historical DATA'!CU27="","",'Historical DATA'!CU27)</f>
        <v/>
      </c>
      <c r="D36" s="1467" t="str">
        <f>IF('Historical DATA'!CV27="","",'Historical DATA'!CV27)</f>
        <v/>
      </c>
      <c r="E36" s="1520" t="str">
        <f>IF('Historical DATA'!CW27="","",'Historical DATA'!CW27)</f>
        <v/>
      </c>
      <c r="F36" s="1468" t="str">
        <f>IF('Historical DATA'!CX27="","",'Historical DATA'!CX27)</f>
        <v/>
      </c>
      <c r="G36" s="1518" t="str">
        <f>IF('Historical DATA'!CY27="","",'Historical DATA'!CY27)</f>
        <v/>
      </c>
      <c r="H36" s="1468" t="str">
        <f>IF('Historical DATA'!CZ27="","",'Historical DATA'!CZ27)</f>
        <v/>
      </c>
      <c r="I36" s="1468" t="str">
        <f>IF('Historical DATA'!DA27="","",'Historical DATA'!DA27)</f>
        <v/>
      </c>
      <c r="J36" s="1469" t="str">
        <f>IF('Historical DATA'!DB27="","",'Historical DATA'!DB27)</f>
        <v/>
      </c>
      <c r="K36" s="1477" t="str">
        <f>IF('Historical DATA'!DC27="","",'Historical DATA'!DC27)</f>
        <v/>
      </c>
    </row>
    <row r="37" spans="2:11">
      <c r="B37" s="1476" t="str">
        <f>IF('Historical DATA'!B28="","",'Historical DATA'!B28)</f>
        <v/>
      </c>
      <c r="C37" s="1466" t="str">
        <f>IF('Historical DATA'!CU28="","",'Historical DATA'!CU28)</f>
        <v/>
      </c>
      <c r="D37" s="1467" t="str">
        <f>IF('Historical DATA'!CV28="","",'Historical DATA'!CV28)</f>
        <v/>
      </c>
      <c r="E37" s="1520" t="str">
        <f>IF('Historical DATA'!CW28="","",'Historical DATA'!CW28)</f>
        <v/>
      </c>
      <c r="F37" s="1468" t="str">
        <f>IF('Historical DATA'!CX28="","",'Historical DATA'!CX28)</f>
        <v/>
      </c>
      <c r="G37" s="1518" t="str">
        <f>IF('Historical DATA'!CY28="","",'Historical DATA'!CY28)</f>
        <v/>
      </c>
      <c r="H37" s="1468" t="str">
        <f>IF('Historical DATA'!CZ28="","",'Historical DATA'!CZ28)</f>
        <v/>
      </c>
      <c r="I37" s="1468" t="str">
        <f>IF('Historical DATA'!DA28="","",'Historical DATA'!DA28)</f>
        <v/>
      </c>
      <c r="J37" s="1469" t="str">
        <f>IF('Historical DATA'!DB28="","",'Historical DATA'!DB28)</f>
        <v/>
      </c>
      <c r="K37" s="1477" t="str">
        <f>IF('Historical DATA'!DC28="","",'Historical DATA'!DC28)</f>
        <v/>
      </c>
    </row>
    <row r="38" spans="2:11">
      <c r="B38" s="1476" t="str">
        <f>IF('Historical DATA'!B29="","",'Historical DATA'!B29)</f>
        <v/>
      </c>
      <c r="C38" s="1466" t="str">
        <f>IF('Historical DATA'!CU29="","",'Historical DATA'!CU29)</f>
        <v/>
      </c>
      <c r="D38" s="1467" t="str">
        <f>IF('Historical DATA'!CV29="","",'Historical DATA'!CV29)</f>
        <v/>
      </c>
      <c r="E38" s="1520" t="str">
        <f>IF('Historical DATA'!CW29="","",'Historical DATA'!CW29)</f>
        <v/>
      </c>
      <c r="F38" s="1468" t="str">
        <f>IF('Historical DATA'!CX29="","",'Historical DATA'!CX29)</f>
        <v/>
      </c>
      <c r="G38" s="1518" t="str">
        <f>IF('Historical DATA'!CY29="","",'Historical DATA'!CY29)</f>
        <v/>
      </c>
      <c r="H38" s="1468" t="str">
        <f>IF('Historical DATA'!CZ29="","",'Historical DATA'!CZ29)</f>
        <v/>
      </c>
      <c r="I38" s="1468" t="str">
        <f>IF('Historical DATA'!DA29="","",'Historical DATA'!DA29)</f>
        <v/>
      </c>
      <c r="J38" s="1469" t="str">
        <f>IF('Historical DATA'!DB29="","",'Historical DATA'!DB29)</f>
        <v/>
      </c>
      <c r="K38" s="1477" t="str">
        <f>IF('Historical DATA'!DC29="","",'Historical DATA'!DC29)</f>
        <v/>
      </c>
    </row>
    <row r="39" spans="2:11">
      <c r="B39" s="1476" t="str">
        <f>IF('Historical DATA'!B30="","",'Historical DATA'!B30)</f>
        <v/>
      </c>
      <c r="C39" s="1466" t="str">
        <f>IF('Historical DATA'!CU30="","",'Historical DATA'!CU30)</f>
        <v/>
      </c>
      <c r="D39" s="1467" t="str">
        <f>IF('Historical DATA'!CV30="","",'Historical DATA'!CV30)</f>
        <v/>
      </c>
      <c r="E39" s="1520" t="str">
        <f>IF('Historical DATA'!CW30="","",'Historical DATA'!CW30)</f>
        <v/>
      </c>
      <c r="F39" s="1468" t="str">
        <f>IF('Historical DATA'!CX30="","",'Historical DATA'!CX30)</f>
        <v/>
      </c>
      <c r="G39" s="1518" t="str">
        <f>IF('Historical DATA'!CY30="","",'Historical DATA'!CY30)</f>
        <v/>
      </c>
      <c r="H39" s="1468" t="str">
        <f>IF('Historical DATA'!CZ30="","",'Historical DATA'!CZ30)</f>
        <v/>
      </c>
      <c r="I39" s="1468" t="str">
        <f>IF('Historical DATA'!DA30="","",'Historical DATA'!DA30)</f>
        <v/>
      </c>
      <c r="J39" s="1469" t="str">
        <f>IF('Historical DATA'!DB30="","",'Historical DATA'!DB30)</f>
        <v/>
      </c>
      <c r="K39" s="1477" t="str">
        <f>IF('Historical DATA'!DC30="","",'Historical DATA'!DC30)</f>
        <v/>
      </c>
    </row>
    <row r="40" spans="2:11">
      <c r="B40" s="1476" t="str">
        <f>IF('Historical DATA'!B31="","",'Historical DATA'!B31)</f>
        <v/>
      </c>
      <c r="C40" s="1466" t="str">
        <f>IF('Historical DATA'!CU31="","",'Historical DATA'!CU31)</f>
        <v/>
      </c>
      <c r="D40" s="1467" t="str">
        <f>IF('Historical DATA'!CV31="","",'Historical DATA'!CV31)</f>
        <v/>
      </c>
      <c r="E40" s="1520" t="str">
        <f>IF('Historical DATA'!CW31="","",'Historical DATA'!CW31)</f>
        <v/>
      </c>
      <c r="F40" s="1468" t="str">
        <f>IF('Historical DATA'!CX31="","",'Historical DATA'!CX31)</f>
        <v/>
      </c>
      <c r="G40" s="1518" t="str">
        <f>IF('Historical DATA'!CY31="","",'Historical DATA'!CY31)</f>
        <v/>
      </c>
      <c r="H40" s="1468" t="str">
        <f>IF('Historical DATA'!CZ31="","",'Historical DATA'!CZ31)</f>
        <v/>
      </c>
      <c r="I40" s="1468" t="str">
        <f>IF('Historical DATA'!DA31="","",'Historical DATA'!DA31)</f>
        <v/>
      </c>
      <c r="J40" s="1469" t="str">
        <f>IF('Historical DATA'!DB31="","",'Historical DATA'!DB31)</f>
        <v/>
      </c>
      <c r="K40" s="1477" t="str">
        <f>IF('Historical DATA'!DC31="","",'Historical DATA'!DC31)</f>
        <v/>
      </c>
    </row>
    <row r="41" spans="2:11">
      <c r="B41" s="1476" t="str">
        <f>IF('Historical DATA'!B32="","",'Historical DATA'!B32)</f>
        <v/>
      </c>
      <c r="C41" s="1466" t="str">
        <f>IF('Historical DATA'!CU32="","",'Historical DATA'!CU32)</f>
        <v/>
      </c>
      <c r="D41" s="1467" t="str">
        <f>IF('Historical DATA'!CV32="","",'Historical DATA'!CV32)</f>
        <v/>
      </c>
      <c r="E41" s="1520" t="str">
        <f>IF('Historical DATA'!CW32="","",'Historical DATA'!CW32)</f>
        <v/>
      </c>
      <c r="F41" s="1468" t="str">
        <f>IF('Historical DATA'!CX32="","",'Historical DATA'!CX32)</f>
        <v/>
      </c>
      <c r="G41" s="1518" t="str">
        <f>IF('Historical DATA'!CY32="","",'Historical DATA'!CY32)</f>
        <v/>
      </c>
      <c r="H41" s="1468" t="str">
        <f>IF('Historical DATA'!CZ32="","",'Historical DATA'!CZ32)</f>
        <v/>
      </c>
      <c r="I41" s="1468" t="str">
        <f>IF('Historical DATA'!DA32="","",'Historical DATA'!DA32)</f>
        <v/>
      </c>
      <c r="J41" s="1469" t="str">
        <f>IF('Historical DATA'!DB32="","",'Historical DATA'!DB32)</f>
        <v/>
      </c>
      <c r="K41" s="1477" t="str">
        <f>IF('Historical DATA'!DC32="","",'Historical DATA'!DC32)</f>
        <v/>
      </c>
    </row>
    <row r="42" spans="2:11">
      <c r="B42" s="1476" t="str">
        <f>IF('Historical DATA'!B33="","",'Historical DATA'!B33)</f>
        <v/>
      </c>
      <c r="C42" s="1466" t="str">
        <f>IF('Historical DATA'!CU33="","",'Historical DATA'!CU33)</f>
        <v/>
      </c>
      <c r="D42" s="1467" t="str">
        <f>IF('Historical DATA'!CV33="","",'Historical DATA'!CV33)</f>
        <v/>
      </c>
      <c r="E42" s="1520" t="str">
        <f>IF('Historical DATA'!CW33="","",'Historical DATA'!CW33)</f>
        <v/>
      </c>
      <c r="F42" s="1468" t="str">
        <f>IF('Historical DATA'!CX33="","",'Historical DATA'!CX33)</f>
        <v/>
      </c>
      <c r="G42" s="1518" t="str">
        <f>IF('Historical DATA'!CY33="","",'Historical DATA'!CY33)</f>
        <v/>
      </c>
      <c r="H42" s="1468" t="str">
        <f>IF('Historical DATA'!CZ33="","",'Historical DATA'!CZ33)</f>
        <v/>
      </c>
      <c r="I42" s="1468" t="str">
        <f>IF('Historical DATA'!DA33="","",'Historical DATA'!DA33)</f>
        <v/>
      </c>
      <c r="J42" s="1469" t="str">
        <f>IF('Historical DATA'!DB33="","",'Historical DATA'!DB33)</f>
        <v/>
      </c>
      <c r="K42" s="1477" t="str">
        <f>IF('Historical DATA'!DC33="","",'Historical DATA'!DC33)</f>
        <v/>
      </c>
    </row>
    <row r="43" spans="2:11">
      <c r="B43" s="1476" t="str">
        <f>IF('Historical DATA'!B34="","",'Historical DATA'!B34)</f>
        <v/>
      </c>
      <c r="C43" s="1466" t="str">
        <f>IF('Historical DATA'!CU34="","",'Historical DATA'!CU34)</f>
        <v/>
      </c>
      <c r="D43" s="1467" t="str">
        <f>IF('Historical DATA'!CV34="","",'Historical DATA'!CV34)</f>
        <v/>
      </c>
      <c r="E43" s="1520" t="str">
        <f>IF('Historical DATA'!CW34="","",'Historical DATA'!CW34)</f>
        <v/>
      </c>
      <c r="F43" s="1468" t="str">
        <f>IF('Historical DATA'!CX34="","",'Historical DATA'!CX34)</f>
        <v/>
      </c>
      <c r="G43" s="1518" t="str">
        <f>IF('Historical DATA'!CY34="","",'Historical DATA'!CY34)</f>
        <v/>
      </c>
      <c r="H43" s="1468" t="str">
        <f>IF('Historical DATA'!CZ34="","",'Historical DATA'!CZ34)</f>
        <v/>
      </c>
      <c r="I43" s="1468" t="str">
        <f>IF('Historical DATA'!DA34="","",'Historical DATA'!DA34)</f>
        <v/>
      </c>
      <c r="J43" s="1469" t="str">
        <f>IF('Historical DATA'!DB34="","",'Historical DATA'!DB34)</f>
        <v/>
      </c>
      <c r="K43" s="1477" t="str">
        <f>IF('Historical DATA'!DC34="","",'Historical DATA'!DC34)</f>
        <v/>
      </c>
    </row>
    <row r="44" spans="2:11">
      <c r="B44" s="1476" t="str">
        <f>IF('Historical DATA'!B35="","",'Historical DATA'!B35)</f>
        <v/>
      </c>
      <c r="C44" s="1466" t="str">
        <f>IF('Historical DATA'!CU35="","",'Historical DATA'!CU35)</f>
        <v/>
      </c>
      <c r="D44" s="1467" t="str">
        <f>IF('Historical DATA'!CV35="","",'Historical DATA'!CV35)</f>
        <v/>
      </c>
      <c r="E44" s="1520" t="str">
        <f>IF('Historical DATA'!CW35="","",'Historical DATA'!CW35)</f>
        <v/>
      </c>
      <c r="F44" s="1468" t="str">
        <f>IF('Historical DATA'!CX35="","",'Historical DATA'!CX35)</f>
        <v/>
      </c>
      <c r="G44" s="1518" t="str">
        <f>IF('Historical DATA'!CY35="","",'Historical DATA'!CY35)</f>
        <v/>
      </c>
      <c r="H44" s="1468" t="str">
        <f>IF('Historical DATA'!CZ35="","",'Historical DATA'!CZ35)</f>
        <v/>
      </c>
      <c r="I44" s="1468" t="str">
        <f>IF('Historical DATA'!DA35="","",'Historical DATA'!DA35)</f>
        <v/>
      </c>
      <c r="J44" s="1469" t="str">
        <f>IF('Historical DATA'!DB35="","",'Historical DATA'!DB35)</f>
        <v/>
      </c>
      <c r="K44" s="1477" t="str">
        <f>IF('Historical DATA'!DC35="","",'Historical DATA'!DC35)</f>
        <v/>
      </c>
    </row>
    <row r="45" spans="2:11">
      <c r="B45" s="1476" t="str">
        <f>IF('Historical DATA'!B36="","",'Historical DATA'!B36)</f>
        <v/>
      </c>
      <c r="C45" s="1466" t="str">
        <f>IF('Historical DATA'!CU36="","",'Historical DATA'!CU36)</f>
        <v/>
      </c>
      <c r="D45" s="1467" t="str">
        <f>IF('Historical DATA'!CV36="","",'Historical DATA'!CV36)</f>
        <v/>
      </c>
      <c r="E45" s="1520" t="str">
        <f>IF('Historical DATA'!CW36="","",'Historical DATA'!CW36)</f>
        <v/>
      </c>
      <c r="F45" s="1468" t="str">
        <f>IF('Historical DATA'!CX36="","",'Historical DATA'!CX36)</f>
        <v/>
      </c>
      <c r="G45" s="1518" t="str">
        <f>IF('Historical DATA'!CY36="","",'Historical DATA'!CY36)</f>
        <v/>
      </c>
      <c r="H45" s="1468" t="str">
        <f>IF('Historical DATA'!CZ36="","",'Historical DATA'!CZ36)</f>
        <v/>
      </c>
      <c r="I45" s="1468" t="str">
        <f>IF('Historical DATA'!DA36="","",'Historical DATA'!DA36)</f>
        <v/>
      </c>
      <c r="J45" s="1469" t="str">
        <f>IF('Historical DATA'!DB36="","",'Historical DATA'!DB36)</f>
        <v/>
      </c>
      <c r="K45" s="1477" t="str">
        <f>IF('Historical DATA'!DC36="","",'Historical DATA'!DC36)</f>
        <v/>
      </c>
    </row>
    <row r="46" spans="2:11">
      <c r="B46" s="1476" t="str">
        <f>IF('Historical DATA'!B37="","",'Historical DATA'!B37)</f>
        <v/>
      </c>
      <c r="C46" s="1466" t="str">
        <f>IF('Historical DATA'!CU37="","",'Historical DATA'!CU37)</f>
        <v/>
      </c>
      <c r="D46" s="1467" t="str">
        <f>IF('Historical DATA'!CV37="","",'Historical DATA'!CV37)</f>
        <v/>
      </c>
      <c r="E46" s="1520" t="str">
        <f>IF('Historical DATA'!CW37="","",'Historical DATA'!CW37)</f>
        <v/>
      </c>
      <c r="F46" s="1468" t="str">
        <f>IF('Historical DATA'!CX37="","",'Historical DATA'!CX37)</f>
        <v/>
      </c>
      <c r="G46" s="1518" t="str">
        <f>IF('Historical DATA'!CY37="","",'Historical DATA'!CY37)</f>
        <v/>
      </c>
      <c r="H46" s="1468" t="str">
        <f>IF('Historical DATA'!CZ37="","",'Historical DATA'!CZ37)</f>
        <v/>
      </c>
      <c r="I46" s="1468" t="str">
        <f>IF('Historical DATA'!DA37="","",'Historical DATA'!DA37)</f>
        <v/>
      </c>
      <c r="J46" s="1469" t="str">
        <f>IF('Historical DATA'!DB37="","",'Historical DATA'!DB37)</f>
        <v/>
      </c>
      <c r="K46" s="1477" t="str">
        <f>IF('Historical DATA'!DC37="","",'Historical DATA'!DC37)</f>
        <v/>
      </c>
    </row>
    <row r="47" spans="2:11">
      <c r="B47" s="1476" t="str">
        <f>IF('Historical DATA'!B38="","",'Historical DATA'!B38)</f>
        <v/>
      </c>
      <c r="C47" s="1466" t="str">
        <f>IF('Historical DATA'!CU38="","",'Historical DATA'!CU38)</f>
        <v/>
      </c>
      <c r="D47" s="1467" t="str">
        <f>IF('Historical DATA'!CV38="","",'Historical DATA'!CV38)</f>
        <v/>
      </c>
      <c r="E47" s="1520" t="str">
        <f>IF('Historical DATA'!CW38="","",'Historical DATA'!CW38)</f>
        <v/>
      </c>
      <c r="F47" s="1468" t="str">
        <f>IF('Historical DATA'!CX38="","",'Historical DATA'!CX38)</f>
        <v/>
      </c>
      <c r="G47" s="1518" t="str">
        <f>IF('Historical DATA'!CY38="","",'Historical DATA'!CY38)</f>
        <v/>
      </c>
      <c r="H47" s="1468" t="str">
        <f>IF('Historical DATA'!CZ38="","",'Historical DATA'!CZ38)</f>
        <v/>
      </c>
      <c r="I47" s="1468" t="str">
        <f>IF('Historical DATA'!DA38="","",'Historical DATA'!DA38)</f>
        <v/>
      </c>
      <c r="J47" s="1469" t="str">
        <f>IF('Historical DATA'!DB38="","",'Historical DATA'!DB38)</f>
        <v/>
      </c>
      <c r="K47" s="1477" t="str">
        <f>IF('Historical DATA'!DC38="","",'Historical DATA'!DC38)</f>
        <v/>
      </c>
    </row>
    <row r="48" spans="2:11">
      <c r="B48" s="1476" t="str">
        <f>IF('Historical DATA'!B39="","",'Historical DATA'!B39)</f>
        <v/>
      </c>
      <c r="C48" s="1466" t="str">
        <f>IF('Historical DATA'!CU39="","",'Historical DATA'!CU39)</f>
        <v/>
      </c>
      <c r="D48" s="1467" t="str">
        <f>IF('Historical DATA'!CV39="","",'Historical DATA'!CV39)</f>
        <v/>
      </c>
      <c r="E48" s="1520" t="str">
        <f>IF('Historical DATA'!CW39="","",'Historical DATA'!CW39)</f>
        <v/>
      </c>
      <c r="F48" s="1468" t="str">
        <f>IF('Historical DATA'!CX39="","",'Historical DATA'!CX39)</f>
        <v/>
      </c>
      <c r="G48" s="1518" t="str">
        <f>IF('Historical DATA'!CY39="","",'Historical DATA'!CY39)</f>
        <v/>
      </c>
      <c r="H48" s="1468" t="str">
        <f>IF('Historical DATA'!CZ39="","",'Historical DATA'!CZ39)</f>
        <v/>
      </c>
      <c r="I48" s="1468" t="str">
        <f>IF('Historical DATA'!DA39="","",'Historical DATA'!DA39)</f>
        <v/>
      </c>
      <c r="J48" s="1469" t="str">
        <f>IF('Historical DATA'!DB39="","",'Historical DATA'!DB39)</f>
        <v/>
      </c>
      <c r="K48" s="1477" t="str">
        <f>IF('Historical DATA'!DC39="","",'Historical DATA'!DC39)</f>
        <v/>
      </c>
    </row>
    <row r="49" spans="2:11">
      <c r="B49" s="1476" t="str">
        <f>IF('Historical DATA'!B40="","",'Historical DATA'!B40)</f>
        <v/>
      </c>
      <c r="C49" s="1466" t="str">
        <f>IF('Historical DATA'!CU40="","",'Historical DATA'!CU40)</f>
        <v/>
      </c>
      <c r="D49" s="1467" t="str">
        <f>IF('Historical DATA'!CV40="","",'Historical DATA'!CV40)</f>
        <v/>
      </c>
      <c r="E49" s="1520" t="str">
        <f>IF('Historical DATA'!CW40="","",'Historical DATA'!CW40)</f>
        <v/>
      </c>
      <c r="F49" s="1468" t="str">
        <f>IF('Historical DATA'!CX40="","",'Historical DATA'!CX40)</f>
        <v/>
      </c>
      <c r="G49" s="1518" t="str">
        <f>IF('Historical DATA'!CY40="","",'Historical DATA'!CY40)</f>
        <v/>
      </c>
      <c r="H49" s="1468" t="str">
        <f>IF('Historical DATA'!CZ40="","",'Historical DATA'!CZ40)</f>
        <v/>
      </c>
      <c r="I49" s="1468" t="str">
        <f>IF('Historical DATA'!DA40="","",'Historical DATA'!DA40)</f>
        <v/>
      </c>
      <c r="J49" s="1469" t="str">
        <f>IF('Historical DATA'!DB40="","",'Historical DATA'!DB40)</f>
        <v/>
      </c>
      <c r="K49" s="1477" t="str">
        <f>IF('Historical DATA'!DC40="","",'Historical DATA'!DC40)</f>
        <v/>
      </c>
    </row>
    <row r="50" spans="2:11">
      <c r="B50" s="1476" t="str">
        <f>IF('Historical DATA'!B41="","",'Historical DATA'!B41)</f>
        <v/>
      </c>
      <c r="C50" s="1466" t="str">
        <f>IF('Historical DATA'!CU41="","",'Historical DATA'!CU41)</f>
        <v/>
      </c>
      <c r="D50" s="1467" t="str">
        <f>IF('Historical DATA'!CV41="","",'Historical DATA'!CV41)</f>
        <v/>
      </c>
      <c r="E50" s="1520" t="str">
        <f>IF('Historical DATA'!CW41="","",'Historical DATA'!CW41)</f>
        <v/>
      </c>
      <c r="F50" s="1468" t="str">
        <f>IF('Historical DATA'!CX41="","",'Historical DATA'!CX41)</f>
        <v/>
      </c>
      <c r="G50" s="1518" t="str">
        <f>IF('Historical DATA'!CY41="","",'Historical DATA'!CY41)</f>
        <v/>
      </c>
      <c r="H50" s="1468" t="str">
        <f>IF('Historical DATA'!CZ41="","",'Historical DATA'!CZ41)</f>
        <v/>
      </c>
      <c r="I50" s="1468" t="str">
        <f>IF('Historical DATA'!DA41="","",'Historical DATA'!DA41)</f>
        <v/>
      </c>
      <c r="J50" s="1469" t="str">
        <f>IF('Historical DATA'!DB41="","",'Historical DATA'!DB41)</f>
        <v/>
      </c>
      <c r="K50" s="1477" t="str">
        <f>IF('Historical DATA'!DC41="","",'Historical DATA'!DC41)</f>
        <v/>
      </c>
    </row>
    <row r="51" spans="2:11">
      <c r="B51" s="1476" t="str">
        <f>IF('Historical DATA'!B42="","",'Historical DATA'!B42)</f>
        <v/>
      </c>
      <c r="C51" s="1466" t="str">
        <f>IF('Historical DATA'!CU42="","",'Historical DATA'!CU42)</f>
        <v/>
      </c>
      <c r="D51" s="1467" t="str">
        <f>IF('Historical DATA'!CV42="","",'Historical DATA'!CV42)</f>
        <v/>
      </c>
      <c r="E51" s="1520" t="str">
        <f>IF('Historical DATA'!CW42="","",'Historical DATA'!CW42)</f>
        <v/>
      </c>
      <c r="F51" s="1468" t="str">
        <f>IF('Historical DATA'!CX42="","",'Historical DATA'!CX42)</f>
        <v/>
      </c>
      <c r="G51" s="1518" t="str">
        <f>IF('Historical DATA'!CY42="","",'Historical DATA'!CY42)</f>
        <v/>
      </c>
      <c r="H51" s="1468" t="str">
        <f>IF('Historical DATA'!CZ42="","",'Historical DATA'!CZ42)</f>
        <v/>
      </c>
      <c r="I51" s="1468" t="str">
        <f>IF('Historical DATA'!DA42="","",'Historical DATA'!DA42)</f>
        <v/>
      </c>
      <c r="J51" s="1469" t="str">
        <f>IF('Historical DATA'!DB42="","",'Historical DATA'!DB42)</f>
        <v/>
      </c>
      <c r="K51" s="1477" t="str">
        <f>IF('Historical DATA'!DC42="","",'Historical DATA'!DC42)</f>
        <v/>
      </c>
    </row>
    <row r="52" spans="2:11">
      <c r="B52" s="1476" t="str">
        <f>IF('Historical DATA'!B43="","",'Historical DATA'!B43)</f>
        <v/>
      </c>
      <c r="C52" s="1466" t="str">
        <f>IF('Historical DATA'!CU43="","",'Historical DATA'!CU43)</f>
        <v/>
      </c>
      <c r="D52" s="1467" t="str">
        <f>IF('Historical DATA'!CV43="","",'Historical DATA'!CV43)</f>
        <v/>
      </c>
      <c r="E52" s="1520" t="str">
        <f>IF('Historical DATA'!CW43="","",'Historical DATA'!CW43)</f>
        <v/>
      </c>
      <c r="F52" s="1468" t="str">
        <f>IF('Historical DATA'!CX43="","",'Historical DATA'!CX43)</f>
        <v/>
      </c>
      <c r="G52" s="1518" t="str">
        <f>IF('Historical DATA'!CY43="","",'Historical DATA'!CY43)</f>
        <v/>
      </c>
      <c r="H52" s="1468" t="str">
        <f>IF('Historical DATA'!CZ43="","",'Historical DATA'!CZ43)</f>
        <v/>
      </c>
      <c r="I52" s="1468" t="str">
        <f>IF('Historical DATA'!DA43="","",'Historical DATA'!DA43)</f>
        <v/>
      </c>
      <c r="J52" s="1469" t="str">
        <f>IF('Historical DATA'!DB43="","",'Historical DATA'!DB43)</f>
        <v/>
      </c>
      <c r="K52" s="1477" t="str">
        <f>IF('Historical DATA'!DC43="","",'Historical DATA'!DC43)</f>
        <v/>
      </c>
    </row>
    <row r="53" spans="2:11">
      <c r="B53" s="1476" t="str">
        <f>IF('Historical DATA'!B44="","",'Historical DATA'!B44)</f>
        <v/>
      </c>
      <c r="C53" s="1466" t="str">
        <f>IF('Historical DATA'!CU44="","",'Historical DATA'!CU44)</f>
        <v/>
      </c>
      <c r="D53" s="1467" t="str">
        <f>IF('Historical DATA'!CV44="","",'Historical DATA'!CV44)</f>
        <v/>
      </c>
      <c r="E53" s="1520" t="str">
        <f>IF('Historical DATA'!CW44="","",'Historical DATA'!CW44)</f>
        <v/>
      </c>
      <c r="F53" s="1468" t="str">
        <f>IF('Historical DATA'!CX44="","",'Historical DATA'!CX44)</f>
        <v/>
      </c>
      <c r="G53" s="1518" t="str">
        <f>IF('Historical DATA'!CY44="","",'Historical DATA'!CY44)</f>
        <v/>
      </c>
      <c r="H53" s="1468" t="str">
        <f>IF('Historical DATA'!CZ44="","",'Historical DATA'!CZ44)</f>
        <v/>
      </c>
      <c r="I53" s="1468" t="str">
        <f>IF('Historical DATA'!DA44="","",'Historical DATA'!DA44)</f>
        <v/>
      </c>
      <c r="J53" s="1469" t="str">
        <f>IF('Historical DATA'!DB44="","",'Historical DATA'!DB44)</f>
        <v/>
      </c>
      <c r="K53" s="1477" t="str">
        <f>IF('Historical DATA'!DC44="","",'Historical DATA'!DC44)</f>
        <v/>
      </c>
    </row>
    <row r="54" spans="2:11">
      <c r="B54" s="1476" t="str">
        <f>IF('Historical DATA'!B45="","",'Historical DATA'!B45)</f>
        <v/>
      </c>
      <c r="C54" s="1466" t="str">
        <f>IF('Historical DATA'!CU45="","",'Historical DATA'!CU45)</f>
        <v/>
      </c>
      <c r="D54" s="1467" t="str">
        <f>IF('Historical DATA'!CV45="","",'Historical DATA'!CV45)</f>
        <v/>
      </c>
      <c r="E54" s="1520" t="str">
        <f>IF('Historical DATA'!CW45="","",'Historical DATA'!CW45)</f>
        <v/>
      </c>
      <c r="F54" s="1468" t="str">
        <f>IF('Historical DATA'!CX45="","",'Historical DATA'!CX45)</f>
        <v/>
      </c>
      <c r="G54" s="1518" t="str">
        <f>IF('Historical DATA'!CY45="","",'Historical DATA'!CY45)</f>
        <v/>
      </c>
      <c r="H54" s="1468" t="str">
        <f>IF('Historical DATA'!CZ45="","",'Historical DATA'!CZ45)</f>
        <v/>
      </c>
      <c r="I54" s="1468" t="str">
        <f>IF('Historical DATA'!DA45="","",'Historical DATA'!DA45)</f>
        <v/>
      </c>
      <c r="J54" s="1469" t="str">
        <f>IF('Historical DATA'!DB45="","",'Historical DATA'!DB45)</f>
        <v/>
      </c>
      <c r="K54" s="1477" t="str">
        <f>IF('Historical DATA'!DC45="","",'Historical DATA'!DC45)</f>
        <v/>
      </c>
    </row>
    <row r="55" spans="2:11">
      <c r="B55" s="1476" t="str">
        <f>IF('Historical DATA'!B46="","",'Historical DATA'!B46)</f>
        <v/>
      </c>
      <c r="C55" s="1466" t="str">
        <f>IF('Historical DATA'!CU46="","",'Historical DATA'!CU46)</f>
        <v/>
      </c>
      <c r="D55" s="1467" t="str">
        <f>IF('Historical DATA'!CV46="","",'Historical DATA'!CV46)</f>
        <v/>
      </c>
      <c r="E55" s="1520" t="str">
        <f>IF('Historical DATA'!CW46="","",'Historical DATA'!CW46)</f>
        <v/>
      </c>
      <c r="F55" s="1468" t="str">
        <f>IF('Historical DATA'!CX46="","",'Historical DATA'!CX46)</f>
        <v/>
      </c>
      <c r="G55" s="1518" t="str">
        <f>IF('Historical DATA'!CY46="","",'Historical DATA'!CY46)</f>
        <v/>
      </c>
      <c r="H55" s="1468" t="str">
        <f>IF('Historical DATA'!CZ46="","",'Historical DATA'!CZ46)</f>
        <v/>
      </c>
      <c r="I55" s="1468" t="str">
        <f>IF('Historical DATA'!DA46="","",'Historical DATA'!DA46)</f>
        <v/>
      </c>
      <c r="J55" s="1469" t="str">
        <f>IF('Historical DATA'!DB46="","",'Historical DATA'!DB46)</f>
        <v/>
      </c>
      <c r="K55" s="1477" t="str">
        <f>IF('Historical DATA'!DC46="","",'Historical DATA'!DC46)</f>
        <v/>
      </c>
    </row>
    <row r="56" spans="2:11">
      <c r="B56" s="1476" t="str">
        <f>IF('Historical DATA'!B47="","",'Historical DATA'!B47)</f>
        <v/>
      </c>
      <c r="C56" s="1466" t="str">
        <f>IF('Historical DATA'!CU47="","",'Historical DATA'!CU47)</f>
        <v/>
      </c>
      <c r="D56" s="1467" t="str">
        <f>IF('Historical DATA'!CV47="","",'Historical DATA'!CV47)</f>
        <v/>
      </c>
      <c r="E56" s="1520" t="str">
        <f>IF('Historical DATA'!CW47="","",'Historical DATA'!CW47)</f>
        <v/>
      </c>
      <c r="F56" s="1468" t="str">
        <f>IF('Historical DATA'!CX47="","",'Historical DATA'!CX47)</f>
        <v/>
      </c>
      <c r="G56" s="1518" t="str">
        <f>IF('Historical DATA'!CY47="","",'Historical DATA'!CY47)</f>
        <v/>
      </c>
      <c r="H56" s="1468" t="str">
        <f>IF('Historical DATA'!CZ47="","",'Historical DATA'!CZ47)</f>
        <v/>
      </c>
      <c r="I56" s="1468" t="str">
        <f>IF('Historical DATA'!DA47="","",'Historical DATA'!DA47)</f>
        <v/>
      </c>
      <c r="J56" s="1469" t="str">
        <f>IF('Historical DATA'!DB47="","",'Historical DATA'!DB47)</f>
        <v/>
      </c>
      <c r="K56" s="1477" t="str">
        <f>IF('Historical DATA'!DC47="","",'Historical DATA'!DC47)</f>
        <v/>
      </c>
    </row>
    <row r="57" spans="2:11">
      <c r="B57" s="1476" t="str">
        <f>IF('Historical DATA'!B48="","",'Historical DATA'!B48)</f>
        <v/>
      </c>
      <c r="C57" s="1466" t="str">
        <f>IF('Historical DATA'!CU48="","",'Historical DATA'!CU48)</f>
        <v/>
      </c>
      <c r="D57" s="1467" t="str">
        <f>IF('Historical DATA'!CV48="","",'Historical DATA'!CV48)</f>
        <v/>
      </c>
      <c r="E57" s="1520" t="str">
        <f>IF('Historical DATA'!CW48="","",'Historical DATA'!CW48)</f>
        <v/>
      </c>
      <c r="F57" s="1468" t="str">
        <f>IF('Historical DATA'!CX48="","",'Historical DATA'!CX48)</f>
        <v/>
      </c>
      <c r="G57" s="1518" t="str">
        <f>IF('Historical DATA'!CY48="","",'Historical DATA'!CY48)</f>
        <v/>
      </c>
      <c r="H57" s="1468" t="str">
        <f>IF('Historical DATA'!CZ48="","",'Historical DATA'!CZ48)</f>
        <v/>
      </c>
      <c r="I57" s="1468" t="str">
        <f>IF('Historical DATA'!DA48="","",'Historical DATA'!DA48)</f>
        <v/>
      </c>
      <c r="J57" s="1469" t="str">
        <f>IF('Historical DATA'!DB48="","",'Historical DATA'!DB48)</f>
        <v/>
      </c>
      <c r="K57" s="1477" t="str">
        <f>IF('Historical DATA'!DC48="","",'Historical DATA'!DC48)</f>
        <v/>
      </c>
    </row>
    <row r="58" spans="2:11">
      <c r="B58" s="1476" t="str">
        <f>IF('Historical DATA'!B49="","",'Historical DATA'!B49)</f>
        <v/>
      </c>
      <c r="C58" s="1466" t="str">
        <f>IF('Historical DATA'!CU49="","",'Historical DATA'!CU49)</f>
        <v/>
      </c>
      <c r="D58" s="1467" t="str">
        <f>IF('Historical DATA'!CV49="","",'Historical DATA'!CV49)</f>
        <v/>
      </c>
      <c r="E58" s="1520" t="str">
        <f>IF('Historical DATA'!CW49="","",'Historical DATA'!CW49)</f>
        <v/>
      </c>
      <c r="F58" s="1468" t="str">
        <f>IF('Historical DATA'!CX49="","",'Historical DATA'!CX49)</f>
        <v/>
      </c>
      <c r="G58" s="1518" t="str">
        <f>IF('Historical DATA'!CY49="","",'Historical DATA'!CY49)</f>
        <v/>
      </c>
      <c r="H58" s="1468" t="str">
        <f>IF('Historical DATA'!CZ49="","",'Historical DATA'!CZ49)</f>
        <v/>
      </c>
      <c r="I58" s="1468" t="str">
        <f>IF('Historical DATA'!DA49="","",'Historical DATA'!DA49)</f>
        <v/>
      </c>
      <c r="J58" s="1469" t="str">
        <f>IF('Historical DATA'!DB49="","",'Historical DATA'!DB49)</f>
        <v/>
      </c>
      <c r="K58" s="1477" t="str">
        <f>IF('Historical DATA'!DC49="","",'Historical DATA'!DC49)</f>
        <v/>
      </c>
    </row>
    <row r="59" spans="2:11">
      <c r="B59" s="1476" t="str">
        <f>IF('Historical DATA'!B50="","",'Historical DATA'!B50)</f>
        <v/>
      </c>
      <c r="C59" s="1466" t="str">
        <f>IF('Historical DATA'!CU50="","",'Historical DATA'!CU50)</f>
        <v/>
      </c>
      <c r="D59" s="1467" t="str">
        <f>IF('Historical DATA'!CV50="","",'Historical DATA'!CV50)</f>
        <v/>
      </c>
      <c r="E59" s="1520" t="str">
        <f>IF('Historical DATA'!CW50="","",'Historical DATA'!CW50)</f>
        <v/>
      </c>
      <c r="F59" s="1468" t="str">
        <f>IF('Historical DATA'!CX50="","",'Historical DATA'!CX50)</f>
        <v/>
      </c>
      <c r="G59" s="1518" t="str">
        <f>IF('Historical DATA'!CY50="","",'Historical DATA'!CY50)</f>
        <v/>
      </c>
      <c r="H59" s="1468" t="str">
        <f>IF('Historical DATA'!CZ50="","",'Historical DATA'!CZ50)</f>
        <v/>
      </c>
      <c r="I59" s="1468" t="str">
        <f>IF('Historical DATA'!DA50="","",'Historical DATA'!DA50)</f>
        <v/>
      </c>
      <c r="J59" s="1469" t="str">
        <f>IF('Historical DATA'!DB50="","",'Historical DATA'!DB50)</f>
        <v/>
      </c>
      <c r="K59" s="1477" t="str">
        <f>IF('Historical DATA'!DC50="","",'Historical DATA'!DC50)</f>
        <v/>
      </c>
    </row>
    <row r="60" spans="2:11">
      <c r="B60" s="1476" t="str">
        <f>IF('Historical DATA'!B51="","",'Historical DATA'!B51)</f>
        <v/>
      </c>
      <c r="C60" s="1466" t="str">
        <f>IF('Historical DATA'!CU51="","",'Historical DATA'!CU51)</f>
        <v/>
      </c>
      <c r="D60" s="1467" t="str">
        <f>IF('Historical DATA'!CV51="","",'Historical DATA'!CV51)</f>
        <v/>
      </c>
      <c r="E60" s="1520" t="str">
        <f>IF('Historical DATA'!CW51="","",'Historical DATA'!CW51)</f>
        <v/>
      </c>
      <c r="F60" s="1468" t="str">
        <f>IF('Historical DATA'!CX51="","",'Historical DATA'!CX51)</f>
        <v/>
      </c>
      <c r="G60" s="1518" t="str">
        <f>IF('Historical DATA'!CY51="","",'Historical DATA'!CY51)</f>
        <v/>
      </c>
      <c r="H60" s="1468" t="str">
        <f>IF('Historical DATA'!CZ51="","",'Historical DATA'!CZ51)</f>
        <v/>
      </c>
      <c r="I60" s="1468" t="str">
        <f>IF('Historical DATA'!DA51="","",'Historical DATA'!DA51)</f>
        <v/>
      </c>
      <c r="J60" s="1469" t="str">
        <f>IF('Historical DATA'!DB51="","",'Historical DATA'!DB51)</f>
        <v/>
      </c>
      <c r="K60" s="1477" t="str">
        <f>IF('Historical DATA'!DC51="","",'Historical DATA'!DC51)</f>
        <v/>
      </c>
    </row>
    <row r="61" spans="2:11">
      <c r="B61" s="1476" t="str">
        <f>IF('Historical DATA'!B52="","",'Historical DATA'!B52)</f>
        <v/>
      </c>
      <c r="C61" s="1466" t="str">
        <f>IF('Historical DATA'!CU52="","",'Historical DATA'!CU52)</f>
        <v/>
      </c>
      <c r="D61" s="1467" t="str">
        <f>IF('Historical DATA'!CV52="","",'Historical DATA'!CV52)</f>
        <v/>
      </c>
      <c r="E61" s="1520" t="str">
        <f>IF('Historical DATA'!CW52="","",'Historical DATA'!CW52)</f>
        <v/>
      </c>
      <c r="F61" s="1468" t="str">
        <f>IF('Historical DATA'!CX52="","",'Historical DATA'!CX52)</f>
        <v/>
      </c>
      <c r="G61" s="1518" t="str">
        <f>IF('Historical DATA'!CY52="","",'Historical DATA'!CY52)</f>
        <v/>
      </c>
      <c r="H61" s="1468" t="str">
        <f>IF('Historical DATA'!CZ52="","",'Historical DATA'!CZ52)</f>
        <v/>
      </c>
      <c r="I61" s="1468" t="str">
        <f>IF('Historical DATA'!DA52="","",'Historical DATA'!DA52)</f>
        <v/>
      </c>
      <c r="J61" s="1469" t="str">
        <f>IF('Historical DATA'!DB52="","",'Historical DATA'!DB52)</f>
        <v/>
      </c>
      <c r="K61" s="1477" t="str">
        <f>IF('Historical DATA'!DC52="","",'Historical DATA'!DC52)</f>
        <v/>
      </c>
    </row>
    <row r="62" spans="2:11">
      <c r="B62" s="1476" t="str">
        <f>IF('Historical DATA'!B53="","",'Historical DATA'!B53)</f>
        <v/>
      </c>
      <c r="C62" s="1466" t="str">
        <f>IF('Historical DATA'!CU53="","",'Historical DATA'!CU53)</f>
        <v/>
      </c>
      <c r="D62" s="1467" t="str">
        <f>IF('Historical DATA'!CV53="","",'Historical DATA'!CV53)</f>
        <v/>
      </c>
      <c r="E62" s="1520" t="str">
        <f>IF('Historical DATA'!CW53="","",'Historical DATA'!CW53)</f>
        <v/>
      </c>
      <c r="F62" s="1468" t="str">
        <f>IF('Historical DATA'!CX53="","",'Historical DATA'!CX53)</f>
        <v/>
      </c>
      <c r="G62" s="1518" t="str">
        <f>IF('Historical DATA'!CY53="","",'Historical DATA'!CY53)</f>
        <v/>
      </c>
      <c r="H62" s="1468" t="str">
        <f>IF('Historical DATA'!CZ53="","",'Historical DATA'!CZ53)</f>
        <v/>
      </c>
      <c r="I62" s="1468" t="str">
        <f>IF('Historical DATA'!DA53="","",'Historical DATA'!DA53)</f>
        <v/>
      </c>
      <c r="J62" s="1469" t="str">
        <f>IF('Historical DATA'!DB53="","",'Historical DATA'!DB53)</f>
        <v/>
      </c>
      <c r="K62" s="1477" t="str">
        <f>IF('Historical DATA'!DC53="","",'Historical DATA'!DC53)</f>
        <v/>
      </c>
    </row>
    <row r="63" spans="2:11">
      <c r="B63" s="1476" t="str">
        <f>IF('Historical DATA'!B54="","",'Historical DATA'!B54)</f>
        <v/>
      </c>
      <c r="C63" s="1466" t="str">
        <f>IF('Historical DATA'!CU54="","",'Historical DATA'!CU54)</f>
        <v/>
      </c>
      <c r="D63" s="1467" t="str">
        <f>IF('Historical DATA'!CV54="","",'Historical DATA'!CV54)</f>
        <v/>
      </c>
      <c r="E63" s="1520" t="str">
        <f>IF('Historical DATA'!CW54="","",'Historical DATA'!CW54)</f>
        <v/>
      </c>
      <c r="F63" s="1468" t="str">
        <f>IF('Historical DATA'!CX54="","",'Historical DATA'!CX54)</f>
        <v/>
      </c>
      <c r="G63" s="1518" t="str">
        <f>IF('Historical DATA'!CY54="","",'Historical DATA'!CY54)</f>
        <v/>
      </c>
      <c r="H63" s="1468" t="str">
        <f>IF('Historical DATA'!CZ54="","",'Historical DATA'!CZ54)</f>
        <v/>
      </c>
      <c r="I63" s="1468" t="str">
        <f>IF('Historical DATA'!DA54="","",'Historical DATA'!DA54)</f>
        <v/>
      </c>
      <c r="J63" s="1469" t="str">
        <f>IF('Historical DATA'!DB54="","",'Historical DATA'!DB54)</f>
        <v/>
      </c>
      <c r="K63" s="1477" t="str">
        <f>IF('Historical DATA'!DC54="","",'Historical DATA'!DC54)</f>
        <v/>
      </c>
    </row>
    <row r="64" spans="2:11">
      <c r="B64" s="1476" t="str">
        <f>IF('Historical DATA'!B55="","",'Historical DATA'!B55)</f>
        <v/>
      </c>
      <c r="C64" s="1466" t="str">
        <f>IF('Historical DATA'!CU55="","",'Historical DATA'!CU55)</f>
        <v/>
      </c>
      <c r="D64" s="1467" t="str">
        <f>IF('Historical DATA'!CV55="","",'Historical DATA'!CV55)</f>
        <v/>
      </c>
      <c r="E64" s="1520" t="str">
        <f>IF('Historical DATA'!CW55="","",'Historical DATA'!CW55)</f>
        <v/>
      </c>
      <c r="F64" s="1468" t="str">
        <f>IF('Historical DATA'!CX55="","",'Historical DATA'!CX55)</f>
        <v/>
      </c>
      <c r="G64" s="1518" t="str">
        <f>IF('Historical DATA'!CY55="","",'Historical DATA'!CY55)</f>
        <v/>
      </c>
      <c r="H64" s="1468" t="str">
        <f>IF('Historical DATA'!CZ55="","",'Historical DATA'!CZ55)</f>
        <v/>
      </c>
      <c r="I64" s="1468" t="str">
        <f>IF('Historical DATA'!DA55="","",'Historical DATA'!DA55)</f>
        <v/>
      </c>
      <c r="J64" s="1469" t="str">
        <f>IF('Historical DATA'!DB55="","",'Historical DATA'!DB55)</f>
        <v/>
      </c>
      <c r="K64" s="1477" t="str">
        <f>IF('Historical DATA'!DC55="","",'Historical DATA'!DC55)</f>
        <v/>
      </c>
    </row>
    <row r="65" spans="2:11">
      <c r="B65" s="1476" t="str">
        <f>IF('Historical DATA'!B56="","",'Historical DATA'!B56)</f>
        <v/>
      </c>
      <c r="C65" s="1466" t="str">
        <f>IF('Historical DATA'!CU56="","",'Historical DATA'!CU56)</f>
        <v/>
      </c>
      <c r="D65" s="1467" t="str">
        <f>IF('Historical DATA'!CV56="","",'Historical DATA'!CV56)</f>
        <v/>
      </c>
      <c r="E65" s="1520" t="str">
        <f>IF('Historical DATA'!CW56="","",'Historical DATA'!CW56)</f>
        <v/>
      </c>
      <c r="F65" s="1468" t="str">
        <f>IF('Historical DATA'!CX56="","",'Historical DATA'!CX56)</f>
        <v/>
      </c>
      <c r="G65" s="1518" t="str">
        <f>IF('Historical DATA'!CY56="","",'Historical DATA'!CY56)</f>
        <v/>
      </c>
      <c r="H65" s="1468" t="str">
        <f>IF('Historical DATA'!CZ56="","",'Historical DATA'!CZ56)</f>
        <v/>
      </c>
      <c r="I65" s="1468" t="str">
        <f>IF('Historical DATA'!DA56="","",'Historical DATA'!DA56)</f>
        <v/>
      </c>
      <c r="J65" s="1469" t="str">
        <f>IF('Historical DATA'!DB56="","",'Historical DATA'!DB56)</f>
        <v/>
      </c>
      <c r="K65" s="1477" t="str">
        <f>IF('Historical DATA'!DC56="","",'Historical DATA'!DC56)</f>
        <v/>
      </c>
    </row>
    <row r="66" spans="2:11">
      <c r="B66" s="1476" t="str">
        <f>IF('Historical DATA'!B57="","",'Historical DATA'!B57)</f>
        <v/>
      </c>
      <c r="C66" s="1466" t="str">
        <f>IF('Historical DATA'!CU57="","",'Historical DATA'!CU57)</f>
        <v/>
      </c>
      <c r="D66" s="1467" t="str">
        <f>IF('Historical DATA'!CV57="","",'Historical DATA'!CV57)</f>
        <v/>
      </c>
      <c r="E66" s="1520" t="str">
        <f>IF('Historical DATA'!CW57="","",'Historical DATA'!CW57)</f>
        <v/>
      </c>
      <c r="F66" s="1468" t="str">
        <f>IF('Historical DATA'!CX57="","",'Historical DATA'!CX57)</f>
        <v/>
      </c>
      <c r="G66" s="1518" t="str">
        <f>IF('Historical DATA'!CY57="","",'Historical DATA'!CY57)</f>
        <v/>
      </c>
      <c r="H66" s="1468" t="str">
        <f>IF('Historical DATA'!CZ57="","",'Historical DATA'!CZ57)</f>
        <v/>
      </c>
      <c r="I66" s="1468" t="str">
        <f>IF('Historical DATA'!DA57="","",'Historical DATA'!DA57)</f>
        <v/>
      </c>
      <c r="J66" s="1469" t="str">
        <f>IF('Historical DATA'!DB57="","",'Historical DATA'!DB57)</f>
        <v/>
      </c>
      <c r="K66" s="1477" t="str">
        <f>IF('Historical DATA'!DC57="","",'Historical DATA'!DC57)</f>
        <v/>
      </c>
    </row>
    <row r="67" spans="2:11">
      <c r="B67" s="1476" t="str">
        <f>IF('Historical DATA'!B58="","",'Historical DATA'!B58)</f>
        <v/>
      </c>
      <c r="C67" s="1466" t="str">
        <f>IF('Historical DATA'!CU58="","",'Historical DATA'!CU58)</f>
        <v/>
      </c>
      <c r="D67" s="1467" t="str">
        <f>IF('Historical DATA'!CV58="","",'Historical DATA'!CV58)</f>
        <v/>
      </c>
      <c r="E67" s="1520" t="str">
        <f>IF('Historical DATA'!CW58="","",'Historical DATA'!CW58)</f>
        <v/>
      </c>
      <c r="F67" s="1468" t="str">
        <f>IF('Historical DATA'!CX58="","",'Historical DATA'!CX58)</f>
        <v/>
      </c>
      <c r="G67" s="1518" t="str">
        <f>IF('Historical DATA'!CY58="","",'Historical DATA'!CY58)</f>
        <v/>
      </c>
      <c r="H67" s="1468" t="str">
        <f>IF('Historical DATA'!CZ58="","",'Historical DATA'!CZ58)</f>
        <v/>
      </c>
      <c r="I67" s="1468" t="str">
        <f>IF('Historical DATA'!DA58="","",'Historical DATA'!DA58)</f>
        <v/>
      </c>
      <c r="J67" s="1469" t="str">
        <f>IF('Historical DATA'!DB58="","",'Historical DATA'!DB58)</f>
        <v/>
      </c>
      <c r="K67" s="1477" t="str">
        <f>IF('Historical DATA'!DC58="","",'Historical DATA'!DC58)</f>
        <v/>
      </c>
    </row>
    <row r="68" spans="2:11">
      <c r="B68" s="1476" t="str">
        <f>IF('Historical DATA'!B59="","",'Historical DATA'!B59)</f>
        <v/>
      </c>
      <c r="C68" s="1466" t="str">
        <f>IF('Historical DATA'!CU59="","",'Historical DATA'!CU59)</f>
        <v/>
      </c>
      <c r="D68" s="1467" t="str">
        <f>IF('Historical DATA'!CV59="","",'Historical DATA'!CV59)</f>
        <v/>
      </c>
      <c r="E68" s="1520" t="str">
        <f>IF('Historical DATA'!CW59="","",'Historical DATA'!CW59)</f>
        <v/>
      </c>
      <c r="F68" s="1468" t="str">
        <f>IF('Historical DATA'!CX59="","",'Historical DATA'!CX59)</f>
        <v/>
      </c>
      <c r="G68" s="1518" t="str">
        <f>IF('Historical DATA'!CY59="","",'Historical DATA'!CY59)</f>
        <v/>
      </c>
      <c r="H68" s="1468" t="str">
        <f>IF('Historical DATA'!CZ59="","",'Historical DATA'!CZ59)</f>
        <v/>
      </c>
      <c r="I68" s="1468" t="str">
        <f>IF('Historical DATA'!DA59="","",'Historical DATA'!DA59)</f>
        <v/>
      </c>
      <c r="J68" s="1469" t="str">
        <f>IF('Historical DATA'!DB59="","",'Historical DATA'!DB59)</f>
        <v/>
      </c>
      <c r="K68" s="1477" t="str">
        <f>IF('Historical DATA'!DC59="","",'Historical DATA'!DC59)</f>
        <v/>
      </c>
    </row>
    <row r="69" spans="2:11">
      <c r="B69" s="1476" t="str">
        <f>IF('Historical DATA'!B60="","",'Historical DATA'!B60)</f>
        <v/>
      </c>
      <c r="C69" s="1466" t="str">
        <f>IF('Historical DATA'!CU60="","",'Historical DATA'!CU60)</f>
        <v/>
      </c>
      <c r="D69" s="1467" t="str">
        <f>IF('Historical DATA'!CV60="","",'Historical DATA'!CV60)</f>
        <v/>
      </c>
      <c r="E69" s="1520" t="str">
        <f>IF('Historical DATA'!CW60="","",'Historical DATA'!CW60)</f>
        <v/>
      </c>
      <c r="F69" s="1468" t="str">
        <f>IF('Historical DATA'!CX60="","",'Historical DATA'!CX60)</f>
        <v/>
      </c>
      <c r="G69" s="1518" t="str">
        <f>IF('Historical DATA'!CY60="","",'Historical DATA'!CY60)</f>
        <v/>
      </c>
      <c r="H69" s="1468" t="str">
        <f>IF('Historical DATA'!CZ60="","",'Historical DATA'!CZ60)</f>
        <v/>
      </c>
      <c r="I69" s="1468" t="str">
        <f>IF('Historical DATA'!DA60="","",'Historical DATA'!DA60)</f>
        <v/>
      </c>
      <c r="J69" s="1469" t="str">
        <f>IF('Historical DATA'!DB60="","",'Historical DATA'!DB60)</f>
        <v/>
      </c>
      <c r="K69" s="1477" t="str">
        <f>IF('Historical DATA'!DC60="","",'Historical DATA'!DC60)</f>
        <v/>
      </c>
    </row>
    <row r="70" spans="2:11">
      <c r="B70" s="1476" t="str">
        <f>IF('Historical DATA'!B61="","",'Historical DATA'!B61)</f>
        <v/>
      </c>
      <c r="C70" s="1466" t="str">
        <f>IF('Historical DATA'!CU61="","",'Historical DATA'!CU61)</f>
        <v/>
      </c>
      <c r="D70" s="1467" t="str">
        <f>IF('Historical DATA'!CV61="","",'Historical DATA'!CV61)</f>
        <v/>
      </c>
      <c r="E70" s="1520" t="str">
        <f>IF('Historical DATA'!CW61="","",'Historical DATA'!CW61)</f>
        <v/>
      </c>
      <c r="F70" s="1468" t="str">
        <f>IF('Historical DATA'!CX61="","",'Historical DATA'!CX61)</f>
        <v/>
      </c>
      <c r="G70" s="1518" t="str">
        <f>IF('Historical DATA'!CY61="","",'Historical DATA'!CY61)</f>
        <v/>
      </c>
      <c r="H70" s="1468" t="str">
        <f>IF('Historical DATA'!CZ61="","",'Historical DATA'!CZ61)</f>
        <v/>
      </c>
      <c r="I70" s="1468" t="str">
        <f>IF('Historical DATA'!DA61="","",'Historical DATA'!DA61)</f>
        <v/>
      </c>
      <c r="J70" s="1469" t="str">
        <f>IF('Historical DATA'!DB61="","",'Historical DATA'!DB61)</f>
        <v/>
      </c>
      <c r="K70" s="1477" t="str">
        <f>IF('Historical DATA'!DC61="","",'Historical DATA'!DC61)</f>
        <v/>
      </c>
    </row>
    <row r="71" spans="2:11">
      <c r="B71" s="1476" t="str">
        <f>IF('Historical DATA'!B62="","",'Historical DATA'!B62)</f>
        <v/>
      </c>
      <c r="C71" s="1466" t="str">
        <f>IF('Historical DATA'!CU62="","",'Historical DATA'!CU62)</f>
        <v/>
      </c>
      <c r="D71" s="1467" t="str">
        <f>IF('Historical DATA'!CV62="","",'Historical DATA'!CV62)</f>
        <v/>
      </c>
      <c r="E71" s="1520" t="str">
        <f>IF('Historical DATA'!CW62="","",'Historical DATA'!CW62)</f>
        <v/>
      </c>
      <c r="F71" s="1468" t="str">
        <f>IF('Historical DATA'!CX62="","",'Historical DATA'!CX62)</f>
        <v/>
      </c>
      <c r="G71" s="1518" t="str">
        <f>IF('Historical DATA'!CY62="","",'Historical DATA'!CY62)</f>
        <v/>
      </c>
      <c r="H71" s="1468" t="str">
        <f>IF('Historical DATA'!CZ62="","",'Historical DATA'!CZ62)</f>
        <v/>
      </c>
      <c r="I71" s="1468" t="str">
        <f>IF('Historical DATA'!DA62="","",'Historical DATA'!DA62)</f>
        <v/>
      </c>
      <c r="J71" s="1469" t="str">
        <f>IF('Historical DATA'!DB62="","",'Historical DATA'!DB62)</f>
        <v/>
      </c>
      <c r="K71" s="1477" t="str">
        <f>IF('Historical DATA'!DC62="","",'Historical DATA'!DC62)</f>
        <v/>
      </c>
    </row>
    <row r="72" spans="2:11">
      <c r="B72" s="1476" t="str">
        <f>IF('Historical DATA'!B63="","",'Historical DATA'!B63)</f>
        <v/>
      </c>
      <c r="C72" s="1466" t="str">
        <f>IF('Historical DATA'!CU63="","",'Historical DATA'!CU63)</f>
        <v/>
      </c>
      <c r="D72" s="1467" t="str">
        <f>IF('Historical DATA'!CV63="","",'Historical DATA'!CV63)</f>
        <v/>
      </c>
      <c r="E72" s="1520" t="str">
        <f>IF('Historical DATA'!CW63="","",'Historical DATA'!CW63)</f>
        <v/>
      </c>
      <c r="F72" s="1468" t="str">
        <f>IF('Historical DATA'!CX63="","",'Historical DATA'!CX63)</f>
        <v/>
      </c>
      <c r="G72" s="1518" t="str">
        <f>IF('Historical DATA'!CY63="","",'Historical DATA'!CY63)</f>
        <v/>
      </c>
      <c r="H72" s="1468" t="str">
        <f>IF('Historical DATA'!CZ63="","",'Historical DATA'!CZ63)</f>
        <v/>
      </c>
      <c r="I72" s="1468" t="str">
        <f>IF('Historical DATA'!DA63="","",'Historical DATA'!DA63)</f>
        <v/>
      </c>
      <c r="J72" s="1469" t="str">
        <f>IF('Historical DATA'!DB63="","",'Historical DATA'!DB63)</f>
        <v/>
      </c>
      <c r="K72" s="1477" t="str">
        <f>IF('Historical DATA'!DC63="","",'Historical DATA'!DC63)</f>
        <v/>
      </c>
    </row>
    <row r="73" spans="2:11">
      <c r="B73" s="1476" t="str">
        <f>IF('Historical DATA'!B64="","",'Historical DATA'!B64)</f>
        <v/>
      </c>
      <c r="C73" s="1466" t="str">
        <f>IF('Historical DATA'!CU64="","",'Historical DATA'!CU64)</f>
        <v/>
      </c>
      <c r="D73" s="1467" t="str">
        <f>IF('Historical DATA'!CV64="","",'Historical DATA'!CV64)</f>
        <v/>
      </c>
      <c r="E73" s="1520" t="str">
        <f>IF('Historical DATA'!CW64="","",'Historical DATA'!CW64)</f>
        <v/>
      </c>
      <c r="F73" s="1468" t="str">
        <f>IF('Historical DATA'!CX64="","",'Historical DATA'!CX64)</f>
        <v/>
      </c>
      <c r="G73" s="1518" t="str">
        <f>IF('Historical DATA'!CY64="","",'Historical DATA'!CY64)</f>
        <v/>
      </c>
      <c r="H73" s="1468" t="str">
        <f>IF('Historical DATA'!CZ64="","",'Historical DATA'!CZ64)</f>
        <v/>
      </c>
      <c r="I73" s="1468" t="str">
        <f>IF('Historical DATA'!DA64="","",'Historical DATA'!DA64)</f>
        <v/>
      </c>
      <c r="J73" s="1469" t="str">
        <f>IF('Historical DATA'!DB64="","",'Historical DATA'!DB64)</f>
        <v/>
      </c>
      <c r="K73" s="1477" t="str">
        <f>IF('Historical DATA'!DC64="","",'Historical DATA'!DC64)</f>
        <v/>
      </c>
    </row>
    <row r="74" spans="2:11">
      <c r="B74" s="1476" t="str">
        <f>IF('Historical DATA'!B65="","",'Historical DATA'!B65)</f>
        <v/>
      </c>
      <c r="C74" s="1466" t="str">
        <f>IF('Historical DATA'!CU65="","",'Historical DATA'!CU65)</f>
        <v/>
      </c>
      <c r="D74" s="1467" t="str">
        <f>IF('Historical DATA'!CV65="","",'Historical DATA'!CV65)</f>
        <v/>
      </c>
      <c r="E74" s="1520" t="str">
        <f>IF('Historical DATA'!CW65="","",'Historical DATA'!CW65)</f>
        <v/>
      </c>
      <c r="F74" s="1468" t="str">
        <f>IF('Historical DATA'!CX65="","",'Historical DATA'!CX65)</f>
        <v/>
      </c>
      <c r="G74" s="1518" t="str">
        <f>IF('Historical DATA'!CY65="","",'Historical DATA'!CY65)</f>
        <v/>
      </c>
      <c r="H74" s="1468" t="str">
        <f>IF('Historical DATA'!CZ65="","",'Historical DATA'!CZ65)</f>
        <v/>
      </c>
      <c r="I74" s="1468" t="str">
        <f>IF('Historical DATA'!DA65="","",'Historical DATA'!DA65)</f>
        <v/>
      </c>
      <c r="J74" s="1469" t="str">
        <f>IF('Historical DATA'!DB65="","",'Historical DATA'!DB65)</f>
        <v/>
      </c>
      <c r="K74" s="1477" t="str">
        <f>IF('Historical DATA'!DC65="","",'Historical DATA'!DC65)</f>
        <v/>
      </c>
    </row>
    <row r="75" spans="2:11">
      <c r="B75" s="1476" t="str">
        <f>IF('Historical DATA'!B66="","",'Historical DATA'!B66)</f>
        <v/>
      </c>
      <c r="C75" s="1466" t="str">
        <f>IF('Historical DATA'!CU66="","",'Historical DATA'!CU66)</f>
        <v/>
      </c>
      <c r="D75" s="1467" t="str">
        <f>IF('Historical DATA'!CV66="","",'Historical DATA'!CV66)</f>
        <v/>
      </c>
      <c r="E75" s="1520" t="str">
        <f>IF('Historical DATA'!CW66="","",'Historical DATA'!CW66)</f>
        <v/>
      </c>
      <c r="F75" s="1468" t="str">
        <f>IF('Historical DATA'!CX66="","",'Historical DATA'!CX66)</f>
        <v/>
      </c>
      <c r="G75" s="1518" t="str">
        <f>IF('Historical DATA'!CY66="","",'Historical DATA'!CY66)</f>
        <v/>
      </c>
      <c r="H75" s="1468" t="str">
        <f>IF('Historical DATA'!CZ66="","",'Historical DATA'!CZ66)</f>
        <v/>
      </c>
      <c r="I75" s="1468" t="str">
        <f>IF('Historical DATA'!DA66="","",'Historical DATA'!DA66)</f>
        <v/>
      </c>
      <c r="J75" s="1469" t="str">
        <f>IF('Historical DATA'!DB66="","",'Historical DATA'!DB66)</f>
        <v/>
      </c>
      <c r="K75" s="1477" t="str">
        <f>IF('Historical DATA'!DC66="","",'Historical DATA'!DC66)</f>
        <v/>
      </c>
    </row>
    <row r="76" spans="2:11">
      <c r="B76" s="1476" t="str">
        <f>IF('Historical DATA'!B67="","",'Historical DATA'!B67)</f>
        <v/>
      </c>
      <c r="C76" s="1466" t="str">
        <f>IF('Historical DATA'!CU67="","",'Historical DATA'!CU67)</f>
        <v/>
      </c>
      <c r="D76" s="1467" t="str">
        <f>IF('Historical DATA'!CV67="","",'Historical DATA'!CV67)</f>
        <v/>
      </c>
      <c r="E76" s="1520" t="str">
        <f>IF('Historical DATA'!CW67="","",'Historical DATA'!CW67)</f>
        <v/>
      </c>
      <c r="F76" s="1468" t="str">
        <f>IF('Historical DATA'!CX67="","",'Historical DATA'!CX67)</f>
        <v/>
      </c>
      <c r="G76" s="1518" t="str">
        <f>IF('Historical DATA'!CY67="","",'Historical DATA'!CY67)</f>
        <v/>
      </c>
      <c r="H76" s="1468" t="str">
        <f>IF('Historical DATA'!CZ67="","",'Historical DATA'!CZ67)</f>
        <v/>
      </c>
      <c r="I76" s="1468" t="str">
        <f>IF('Historical DATA'!DA67="","",'Historical DATA'!DA67)</f>
        <v/>
      </c>
      <c r="J76" s="1469" t="str">
        <f>IF('Historical DATA'!DB67="","",'Historical DATA'!DB67)</f>
        <v/>
      </c>
      <c r="K76" s="1477" t="str">
        <f>IF('Historical DATA'!DC67="","",'Historical DATA'!DC67)</f>
        <v/>
      </c>
    </row>
    <row r="77" spans="2:11">
      <c r="B77" s="1476" t="str">
        <f>IF('Historical DATA'!B68="","",'Historical DATA'!B68)</f>
        <v/>
      </c>
      <c r="C77" s="1466" t="str">
        <f>IF('Historical DATA'!CU68="","",'Historical DATA'!CU68)</f>
        <v/>
      </c>
      <c r="D77" s="1467" t="str">
        <f>IF('Historical DATA'!CV68="","",'Historical DATA'!CV68)</f>
        <v/>
      </c>
      <c r="E77" s="1520" t="str">
        <f>IF('Historical DATA'!CW68="","",'Historical DATA'!CW68)</f>
        <v/>
      </c>
      <c r="F77" s="1468" t="str">
        <f>IF('Historical DATA'!CX68="","",'Historical DATA'!CX68)</f>
        <v/>
      </c>
      <c r="G77" s="1518" t="str">
        <f>IF('Historical DATA'!CY68="","",'Historical DATA'!CY68)</f>
        <v/>
      </c>
      <c r="H77" s="1468" t="str">
        <f>IF('Historical DATA'!CZ68="","",'Historical DATA'!CZ68)</f>
        <v/>
      </c>
      <c r="I77" s="1468" t="str">
        <f>IF('Historical DATA'!DA68="","",'Historical DATA'!DA68)</f>
        <v/>
      </c>
      <c r="J77" s="1469" t="str">
        <f>IF('Historical DATA'!DB68="","",'Historical DATA'!DB68)</f>
        <v/>
      </c>
      <c r="K77" s="1477" t="str">
        <f>IF('Historical DATA'!DC68="","",'Historical DATA'!DC68)</f>
        <v/>
      </c>
    </row>
    <row r="78" spans="2:11">
      <c r="B78" s="1476" t="str">
        <f>IF('Historical DATA'!B69="","",'Historical DATA'!B69)</f>
        <v/>
      </c>
      <c r="C78" s="1466" t="str">
        <f>IF('Historical DATA'!CU69="","",'Historical DATA'!CU69)</f>
        <v/>
      </c>
      <c r="D78" s="1467" t="str">
        <f>IF('Historical DATA'!CV69="","",'Historical DATA'!CV69)</f>
        <v/>
      </c>
      <c r="E78" s="1520" t="str">
        <f>IF('Historical DATA'!CW69="","",'Historical DATA'!CW69)</f>
        <v/>
      </c>
      <c r="F78" s="1468" t="str">
        <f>IF('Historical DATA'!CX69="","",'Historical DATA'!CX69)</f>
        <v/>
      </c>
      <c r="G78" s="1518" t="str">
        <f>IF('Historical DATA'!CY69="","",'Historical DATA'!CY69)</f>
        <v/>
      </c>
      <c r="H78" s="1468" t="str">
        <f>IF('Historical DATA'!CZ69="","",'Historical DATA'!CZ69)</f>
        <v/>
      </c>
      <c r="I78" s="1468" t="str">
        <f>IF('Historical DATA'!DA69="","",'Historical DATA'!DA69)</f>
        <v/>
      </c>
      <c r="J78" s="1469" t="str">
        <f>IF('Historical DATA'!DB69="","",'Historical DATA'!DB69)</f>
        <v/>
      </c>
      <c r="K78" s="1477" t="str">
        <f>IF('Historical DATA'!DC69="","",'Historical DATA'!DC69)</f>
        <v/>
      </c>
    </row>
    <row r="79" spans="2:11">
      <c r="B79" s="1476" t="str">
        <f>IF('Historical DATA'!B70="","",'Historical DATA'!B70)</f>
        <v/>
      </c>
      <c r="C79" s="1466" t="str">
        <f>IF('Historical DATA'!CU70="","",'Historical DATA'!CU70)</f>
        <v/>
      </c>
      <c r="D79" s="1467" t="str">
        <f>IF('Historical DATA'!CV70="","",'Historical DATA'!CV70)</f>
        <v/>
      </c>
      <c r="E79" s="1520" t="str">
        <f>IF('Historical DATA'!CW70="","",'Historical DATA'!CW70)</f>
        <v/>
      </c>
      <c r="F79" s="1468" t="str">
        <f>IF('Historical DATA'!CX70="","",'Historical DATA'!CX70)</f>
        <v/>
      </c>
      <c r="G79" s="1518" t="str">
        <f>IF('Historical DATA'!CY70="","",'Historical DATA'!CY70)</f>
        <v/>
      </c>
      <c r="H79" s="1468" t="str">
        <f>IF('Historical DATA'!CZ70="","",'Historical DATA'!CZ70)</f>
        <v/>
      </c>
      <c r="I79" s="1468" t="str">
        <f>IF('Historical DATA'!DA70="","",'Historical DATA'!DA70)</f>
        <v/>
      </c>
      <c r="J79" s="1469" t="str">
        <f>IF('Historical DATA'!DB70="","",'Historical DATA'!DB70)</f>
        <v/>
      </c>
      <c r="K79" s="1477" t="str">
        <f>IF('Historical DATA'!DC70="","",'Historical DATA'!DC70)</f>
        <v/>
      </c>
    </row>
    <row r="80" spans="2:11">
      <c r="B80" s="1476" t="str">
        <f>IF('Historical DATA'!B71="","",'Historical DATA'!B71)</f>
        <v/>
      </c>
      <c r="C80" s="1466" t="str">
        <f>IF('Historical DATA'!CU71="","",'Historical DATA'!CU71)</f>
        <v/>
      </c>
      <c r="D80" s="1467" t="str">
        <f>IF('Historical DATA'!CV71="","",'Historical DATA'!CV71)</f>
        <v/>
      </c>
      <c r="E80" s="1520" t="str">
        <f>IF('Historical DATA'!CW71="","",'Historical DATA'!CW71)</f>
        <v/>
      </c>
      <c r="F80" s="1468" t="str">
        <f>IF('Historical DATA'!CX71="","",'Historical DATA'!CX71)</f>
        <v/>
      </c>
      <c r="G80" s="1518" t="str">
        <f>IF('Historical DATA'!CY71="","",'Historical DATA'!CY71)</f>
        <v/>
      </c>
      <c r="H80" s="1468" t="str">
        <f>IF('Historical DATA'!CZ71="","",'Historical DATA'!CZ71)</f>
        <v/>
      </c>
      <c r="I80" s="1468" t="str">
        <f>IF('Historical DATA'!DA71="","",'Historical DATA'!DA71)</f>
        <v/>
      </c>
      <c r="J80" s="1469" t="str">
        <f>IF('Historical DATA'!DB71="","",'Historical DATA'!DB71)</f>
        <v/>
      </c>
      <c r="K80" s="1477" t="str">
        <f>IF('Historical DATA'!DC71="","",'Historical DATA'!DC71)</f>
        <v/>
      </c>
    </row>
    <row r="81" spans="2:11">
      <c r="B81" s="1476" t="str">
        <f>IF('Historical DATA'!B72="","",'Historical DATA'!B72)</f>
        <v/>
      </c>
      <c r="C81" s="1466" t="str">
        <f>IF('Historical DATA'!CU72="","",'Historical DATA'!CU72)</f>
        <v/>
      </c>
      <c r="D81" s="1467" t="str">
        <f>IF('Historical DATA'!CV72="","",'Historical DATA'!CV72)</f>
        <v/>
      </c>
      <c r="E81" s="1520" t="str">
        <f>IF('Historical DATA'!CW72="","",'Historical DATA'!CW72)</f>
        <v/>
      </c>
      <c r="F81" s="1468" t="str">
        <f>IF('Historical DATA'!CX72="","",'Historical DATA'!CX72)</f>
        <v/>
      </c>
      <c r="G81" s="1518" t="str">
        <f>IF('Historical DATA'!CY72="","",'Historical DATA'!CY72)</f>
        <v/>
      </c>
      <c r="H81" s="1468" t="str">
        <f>IF('Historical DATA'!CZ72="","",'Historical DATA'!CZ72)</f>
        <v/>
      </c>
      <c r="I81" s="1468" t="str">
        <f>IF('Historical DATA'!DA72="","",'Historical DATA'!DA72)</f>
        <v/>
      </c>
      <c r="J81" s="1469" t="str">
        <f>IF('Historical DATA'!DB72="","",'Historical DATA'!DB72)</f>
        <v/>
      </c>
      <c r="K81" s="1477" t="str">
        <f>IF('Historical DATA'!DC72="","",'Historical DATA'!DC72)</f>
        <v/>
      </c>
    </row>
    <row r="82" spans="2:11">
      <c r="B82" s="1476" t="str">
        <f>IF('Historical DATA'!B73="","",'Historical DATA'!B73)</f>
        <v/>
      </c>
      <c r="C82" s="1466" t="str">
        <f>IF('Historical DATA'!CU73="","",'Historical DATA'!CU73)</f>
        <v/>
      </c>
      <c r="D82" s="1467" t="str">
        <f>IF('Historical DATA'!CV73="","",'Historical DATA'!CV73)</f>
        <v/>
      </c>
      <c r="E82" s="1520" t="str">
        <f>IF('Historical DATA'!CW73="","",'Historical DATA'!CW73)</f>
        <v/>
      </c>
      <c r="F82" s="1468" t="str">
        <f>IF('Historical DATA'!CX73="","",'Historical DATA'!CX73)</f>
        <v/>
      </c>
      <c r="G82" s="1518" t="str">
        <f>IF('Historical DATA'!CY73="","",'Historical DATA'!CY73)</f>
        <v/>
      </c>
      <c r="H82" s="1468" t="str">
        <f>IF('Historical DATA'!CZ73="","",'Historical DATA'!CZ73)</f>
        <v/>
      </c>
      <c r="I82" s="1468" t="str">
        <f>IF('Historical DATA'!DA73="","",'Historical DATA'!DA73)</f>
        <v/>
      </c>
      <c r="J82" s="1469" t="str">
        <f>IF('Historical DATA'!DB73="","",'Historical DATA'!DB73)</f>
        <v/>
      </c>
      <c r="K82" s="1477" t="str">
        <f>IF('Historical DATA'!DC73="","",'Historical DATA'!DC73)</f>
        <v/>
      </c>
    </row>
    <row r="83" spans="2:11">
      <c r="B83" s="1476" t="str">
        <f>IF('Historical DATA'!B74="","",'Historical DATA'!B74)</f>
        <v/>
      </c>
      <c r="C83" s="1466" t="str">
        <f>IF('Historical DATA'!CU74="","",'Historical DATA'!CU74)</f>
        <v/>
      </c>
      <c r="D83" s="1467" t="str">
        <f>IF('Historical DATA'!CV74="","",'Historical DATA'!CV74)</f>
        <v/>
      </c>
      <c r="E83" s="1520" t="str">
        <f>IF('Historical DATA'!CW74="","",'Historical DATA'!CW74)</f>
        <v/>
      </c>
      <c r="F83" s="1468" t="str">
        <f>IF('Historical DATA'!CX74="","",'Historical DATA'!CX74)</f>
        <v/>
      </c>
      <c r="G83" s="1518" t="str">
        <f>IF('Historical DATA'!CY74="","",'Historical DATA'!CY74)</f>
        <v/>
      </c>
      <c r="H83" s="1468" t="str">
        <f>IF('Historical DATA'!CZ74="","",'Historical DATA'!CZ74)</f>
        <v/>
      </c>
      <c r="I83" s="1468" t="str">
        <f>IF('Historical DATA'!DA74="","",'Historical DATA'!DA74)</f>
        <v/>
      </c>
      <c r="J83" s="1469" t="str">
        <f>IF('Historical DATA'!DB74="","",'Historical DATA'!DB74)</f>
        <v/>
      </c>
      <c r="K83" s="1477" t="str">
        <f>IF('Historical DATA'!DC74="","",'Historical DATA'!DC74)</f>
        <v/>
      </c>
    </row>
    <row r="84" spans="2:11">
      <c r="B84" s="1476" t="str">
        <f>IF('Historical DATA'!B75="","",'Historical DATA'!B75)</f>
        <v/>
      </c>
      <c r="C84" s="1466" t="str">
        <f>IF('Historical DATA'!CU75="","",'Historical DATA'!CU75)</f>
        <v/>
      </c>
      <c r="D84" s="1467" t="str">
        <f>IF('Historical DATA'!CV75="","",'Historical DATA'!CV75)</f>
        <v/>
      </c>
      <c r="E84" s="1520" t="str">
        <f>IF('Historical DATA'!CW75="","",'Historical DATA'!CW75)</f>
        <v/>
      </c>
      <c r="F84" s="1468" t="str">
        <f>IF('Historical DATA'!CX75="","",'Historical DATA'!CX75)</f>
        <v/>
      </c>
      <c r="G84" s="1518" t="str">
        <f>IF('Historical DATA'!CY75="","",'Historical DATA'!CY75)</f>
        <v/>
      </c>
      <c r="H84" s="1468" t="str">
        <f>IF('Historical DATA'!CZ75="","",'Historical DATA'!CZ75)</f>
        <v/>
      </c>
      <c r="I84" s="1468" t="str">
        <f>IF('Historical DATA'!DA75="","",'Historical DATA'!DA75)</f>
        <v/>
      </c>
      <c r="J84" s="1469" t="str">
        <f>IF('Historical DATA'!DB75="","",'Historical DATA'!DB75)</f>
        <v/>
      </c>
      <c r="K84" s="1477" t="str">
        <f>IF('Historical DATA'!DC75="","",'Historical DATA'!DC75)</f>
        <v/>
      </c>
    </row>
    <row r="85" spans="2:11">
      <c r="B85" s="1476" t="str">
        <f>IF('Historical DATA'!B76="","",'Historical DATA'!B76)</f>
        <v/>
      </c>
      <c r="C85" s="1466" t="str">
        <f>IF('Historical DATA'!CU76="","",'Historical DATA'!CU76)</f>
        <v/>
      </c>
      <c r="D85" s="1467" t="str">
        <f>IF('Historical DATA'!CV76="","",'Historical DATA'!CV76)</f>
        <v/>
      </c>
      <c r="E85" s="1520" t="str">
        <f>IF('Historical DATA'!CW76="","",'Historical DATA'!CW76)</f>
        <v/>
      </c>
      <c r="F85" s="1468" t="str">
        <f>IF('Historical DATA'!CX76="","",'Historical DATA'!CX76)</f>
        <v/>
      </c>
      <c r="G85" s="1518" t="str">
        <f>IF('Historical DATA'!CY76="","",'Historical DATA'!CY76)</f>
        <v/>
      </c>
      <c r="H85" s="1468" t="str">
        <f>IF('Historical DATA'!CZ76="","",'Historical DATA'!CZ76)</f>
        <v/>
      </c>
      <c r="I85" s="1468" t="str">
        <f>IF('Historical DATA'!DA76="","",'Historical DATA'!DA76)</f>
        <v/>
      </c>
      <c r="J85" s="1469" t="str">
        <f>IF('Historical DATA'!DB76="","",'Historical DATA'!DB76)</f>
        <v/>
      </c>
      <c r="K85" s="1477" t="str">
        <f>IF('Historical DATA'!DC76="","",'Historical DATA'!DC76)</f>
        <v/>
      </c>
    </row>
    <row r="86" spans="2:11">
      <c r="B86" s="1476" t="str">
        <f>IF('Historical DATA'!B77="","",'Historical DATA'!B77)</f>
        <v/>
      </c>
      <c r="C86" s="1466" t="str">
        <f>IF('Historical DATA'!CU77="","",'Historical DATA'!CU77)</f>
        <v/>
      </c>
      <c r="D86" s="1467" t="str">
        <f>IF('Historical DATA'!CV77="","",'Historical DATA'!CV77)</f>
        <v/>
      </c>
      <c r="E86" s="1520" t="str">
        <f>IF('Historical DATA'!CW77="","",'Historical DATA'!CW77)</f>
        <v/>
      </c>
      <c r="F86" s="1468" t="str">
        <f>IF('Historical DATA'!CX77="","",'Historical DATA'!CX77)</f>
        <v/>
      </c>
      <c r="G86" s="1518" t="str">
        <f>IF('Historical DATA'!CY77="","",'Historical DATA'!CY77)</f>
        <v/>
      </c>
      <c r="H86" s="1468" t="str">
        <f>IF('Historical DATA'!CZ77="","",'Historical DATA'!CZ77)</f>
        <v/>
      </c>
      <c r="I86" s="1468" t="str">
        <f>IF('Historical DATA'!DA77="","",'Historical DATA'!DA77)</f>
        <v/>
      </c>
      <c r="J86" s="1469" t="str">
        <f>IF('Historical DATA'!DB77="","",'Historical DATA'!DB77)</f>
        <v/>
      </c>
      <c r="K86" s="1477" t="str">
        <f>IF('Historical DATA'!DC77="","",'Historical DATA'!DC77)</f>
        <v/>
      </c>
    </row>
    <row r="87" spans="2:11">
      <c r="B87" s="1476" t="str">
        <f>IF('Historical DATA'!B78="","",'Historical DATA'!B78)</f>
        <v/>
      </c>
      <c r="C87" s="1466" t="str">
        <f>IF('Historical DATA'!CU78="","",'Historical DATA'!CU78)</f>
        <v/>
      </c>
      <c r="D87" s="1467" t="str">
        <f>IF('Historical DATA'!CV78="","",'Historical DATA'!CV78)</f>
        <v/>
      </c>
      <c r="E87" s="1520" t="str">
        <f>IF('Historical DATA'!CW78="","",'Historical DATA'!CW78)</f>
        <v/>
      </c>
      <c r="F87" s="1468" t="str">
        <f>IF('Historical DATA'!CX78="","",'Historical DATA'!CX78)</f>
        <v/>
      </c>
      <c r="G87" s="1518" t="str">
        <f>IF('Historical DATA'!CY78="","",'Historical DATA'!CY78)</f>
        <v/>
      </c>
      <c r="H87" s="1468" t="str">
        <f>IF('Historical DATA'!CZ78="","",'Historical DATA'!CZ78)</f>
        <v/>
      </c>
      <c r="I87" s="1468" t="str">
        <f>IF('Historical DATA'!DA78="","",'Historical DATA'!DA78)</f>
        <v/>
      </c>
      <c r="J87" s="1469" t="str">
        <f>IF('Historical DATA'!DB78="","",'Historical DATA'!DB78)</f>
        <v/>
      </c>
      <c r="K87" s="1477" t="str">
        <f>IF('Historical DATA'!DC78="","",'Historical DATA'!DC78)</f>
        <v/>
      </c>
    </row>
    <row r="88" spans="2:11">
      <c r="B88" s="1476" t="str">
        <f>IF('Historical DATA'!B79="","",'Historical DATA'!B79)</f>
        <v/>
      </c>
      <c r="C88" s="1466" t="str">
        <f>IF('Historical DATA'!CU79="","",'Historical DATA'!CU79)</f>
        <v/>
      </c>
      <c r="D88" s="1467" t="str">
        <f>IF('Historical DATA'!CV79="","",'Historical DATA'!CV79)</f>
        <v/>
      </c>
      <c r="E88" s="1520" t="str">
        <f>IF('Historical DATA'!CW79="","",'Historical DATA'!CW79)</f>
        <v/>
      </c>
      <c r="F88" s="1468" t="str">
        <f>IF('Historical DATA'!CX79="","",'Historical DATA'!CX79)</f>
        <v/>
      </c>
      <c r="G88" s="1518" t="str">
        <f>IF('Historical DATA'!CY79="","",'Historical DATA'!CY79)</f>
        <v/>
      </c>
      <c r="H88" s="1468" t="str">
        <f>IF('Historical DATA'!CZ79="","",'Historical DATA'!CZ79)</f>
        <v/>
      </c>
      <c r="I88" s="1468" t="str">
        <f>IF('Historical DATA'!DA79="","",'Historical DATA'!DA79)</f>
        <v/>
      </c>
      <c r="J88" s="1469" t="str">
        <f>IF('Historical DATA'!DB79="","",'Historical DATA'!DB79)</f>
        <v/>
      </c>
      <c r="K88" s="1477" t="str">
        <f>IF('Historical DATA'!DC79="","",'Historical DATA'!DC79)</f>
        <v/>
      </c>
    </row>
    <row r="89" spans="2:11">
      <c r="B89" s="1476" t="str">
        <f>IF('Historical DATA'!B80="","",'Historical DATA'!B80)</f>
        <v/>
      </c>
      <c r="C89" s="1466" t="str">
        <f>IF('Historical DATA'!CU80="","",'Historical DATA'!CU80)</f>
        <v/>
      </c>
      <c r="D89" s="1467" t="str">
        <f>IF('Historical DATA'!CV80="","",'Historical DATA'!CV80)</f>
        <v/>
      </c>
      <c r="E89" s="1520" t="str">
        <f>IF('Historical DATA'!CW80="","",'Historical DATA'!CW80)</f>
        <v/>
      </c>
      <c r="F89" s="1468" t="str">
        <f>IF('Historical DATA'!CX80="","",'Historical DATA'!CX80)</f>
        <v/>
      </c>
      <c r="G89" s="1518" t="str">
        <f>IF('Historical DATA'!CY80="","",'Historical DATA'!CY80)</f>
        <v/>
      </c>
      <c r="H89" s="1468" t="str">
        <f>IF('Historical DATA'!CZ80="","",'Historical DATA'!CZ80)</f>
        <v/>
      </c>
      <c r="I89" s="1468" t="str">
        <f>IF('Historical DATA'!DA80="","",'Historical DATA'!DA80)</f>
        <v/>
      </c>
      <c r="J89" s="1469" t="str">
        <f>IF('Historical DATA'!DB80="","",'Historical DATA'!DB80)</f>
        <v/>
      </c>
      <c r="K89" s="1477" t="str">
        <f>IF('Historical DATA'!DC80="","",'Historical DATA'!DC80)</f>
        <v/>
      </c>
    </row>
    <row r="90" spans="2:11">
      <c r="B90" s="1476" t="str">
        <f>IF('Historical DATA'!B81="","",'Historical DATA'!B81)</f>
        <v/>
      </c>
      <c r="C90" s="1466" t="str">
        <f>IF('Historical DATA'!CU81="","",'Historical DATA'!CU81)</f>
        <v/>
      </c>
      <c r="D90" s="1467" t="str">
        <f>IF('Historical DATA'!CV81="","",'Historical DATA'!CV81)</f>
        <v/>
      </c>
      <c r="E90" s="1520" t="str">
        <f>IF('Historical DATA'!CW81="","",'Historical DATA'!CW81)</f>
        <v/>
      </c>
      <c r="F90" s="1468" t="str">
        <f>IF('Historical DATA'!CX81="","",'Historical DATA'!CX81)</f>
        <v/>
      </c>
      <c r="G90" s="1518" t="str">
        <f>IF('Historical DATA'!CY81="","",'Historical DATA'!CY81)</f>
        <v/>
      </c>
      <c r="H90" s="1468" t="str">
        <f>IF('Historical DATA'!CZ81="","",'Historical DATA'!CZ81)</f>
        <v/>
      </c>
      <c r="I90" s="1468" t="str">
        <f>IF('Historical DATA'!DA81="","",'Historical DATA'!DA81)</f>
        <v/>
      </c>
      <c r="J90" s="1469" t="str">
        <f>IF('Historical DATA'!DB81="","",'Historical DATA'!DB81)</f>
        <v/>
      </c>
      <c r="K90" s="1477" t="str">
        <f>IF('Historical DATA'!DC81="","",'Historical DATA'!DC81)</f>
        <v/>
      </c>
    </row>
    <row r="91" spans="2:11">
      <c r="B91" s="1476" t="str">
        <f>IF('Historical DATA'!B82="","",'Historical DATA'!B82)</f>
        <v/>
      </c>
      <c r="C91" s="1466" t="str">
        <f>IF('Historical DATA'!CU82="","",'Historical DATA'!CU82)</f>
        <v/>
      </c>
      <c r="D91" s="1467" t="str">
        <f>IF('Historical DATA'!CV82="","",'Historical DATA'!CV82)</f>
        <v/>
      </c>
      <c r="E91" s="1520" t="str">
        <f>IF('Historical DATA'!CW82="","",'Historical DATA'!CW82)</f>
        <v/>
      </c>
      <c r="F91" s="1468" t="str">
        <f>IF('Historical DATA'!CX82="","",'Historical DATA'!CX82)</f>
        <v/>
      </c>
      <c r="G91" s="1518" t="str">
        <f>IF('Historical DATA'!CY82="","",'Historical DATA'!CY82)</f>
        <v/>
      </c>
      <c r="H91" s="1468" t="str">
        <f>IF('Historical DATA'!CZ82="","",'Historical DATA'!CZ82)</f>
        <v/>
      </c>
      <c r="I91" s="1468" t="str">
        <f>IF('Historical DATA'!DA82="","",'Historical DATA'!DA82)</f>
        <v/>
      </c>
      <c r="J91" s="1469" t="str">
        <f>IF('Historical DATA'!DB82="","",'Historical DATA'!DB82)</f>
        <v/>
      </c>
      <c r="K91" s="1477" t="str">
        <f>IF('Historical DATA'!DC82="","",'Historical DATA'!DC82)</f>
        <v/>
      </c>
    </row>
    <row r="92" spans="2:11">
      <c r="B92" s="1476" t="str">
        <f>IF('Historical DATA'!B83="","",'Historical DATA'!B83)</f>
        <v/>
      </c>
      <c r="C92" s="1466" t="str">
        <f>IF('Historical DATA'!CU83="","",'Historical DATA'!CU83)</f>
        <v/>
      </c>
      <c r="D92" s="1467" t="str">
        <f>IF('Historical DATA'!CV83="","",'Historical DATA'!CV83)</f>
        <v/>
      </c>
      <c r="E92" s="1520" t="str">
        <f>IF('Historical DATA'!CW83="","",'Historical DATA'!CW83)</f>
        <v/>
      </c>
      <c r="F92" s="1468" t="str">
        <f>IF('Historical DATA'!CX83="","",'Historical DATA'!CX83)</f>
        <v/>
      </c>
      <c r="G92" s="1518" t="str">
        <f>IF('Historical DATA'!CY83="","",'Historical DATA'!CY83)</f>
        <v/>
      </c>
      <c r="H92" s="1468" t="str">
        <f>IF('Historical DATA'!CZ83="","",'Historical DATA'!CZ83)</f>
        <v/>
      </c>
      <c r="I92" s="1468" t="str">
        <f>IF('Historical DATA'!DA83="","",'Historical DATA'!DA83)</f>
        <v/>
      </c>
      <c r="J92" s="1469" t="str">
        <f>IF('Historical DATA'!DB83="","",'Historical DATA'!DB83)</f>
        <v/>
      </c>
      <c r="K92" s="1477" t="str">
        <f>IF('Historical DATA'!DC83="","",'Historical DATA'!DC83)</f>
        <v/>
      </c>
    </row>
    <row r="93" spans="2:11">
      <c r="B93" s="1476" t="str">
        <f>IF('Historical DATA'!B84="","",'Historical DATA'!B84)</f>
        <v/>
      </c>
      <c r="C93" s="1466" t="str">
        <f>IF('Historical DATA'!CU84="","",'Historical DATA'!CU84)</f>
        <v/>
      </c>
      <c r="D93" s="1467" t="str">
        <f>IF('Historical DATA'!CV84="","",'Historical DATA'!CV84)</f>
        <v/>
      </c>
      <c r="E93" s="1520" t="str">
        <f>IF('Historical DATA'!CW84="","",'Historical DATA'!CW84)</f>
        <v/>
      </c>
      <c r="F93" s="1468" t="str">
        <f>IF('Historical DATA'!CX84="","",'Historical DATA'!CX84)</f>
        <v/>
      </c>
      <c r="G93" s="1518" t="str">
        <f>IF('Historical DATA'!CY84="","",'Historical DATA'!CY84)</f>
        <v/>
      </c>
      <c r="H93" s="1468" t="str">
        <f>IF('Historical DATA'!CZ84="","",'Historical DATA'!CZ84)</f>
        <v/>
      </c>
      <c r="I93" s="1468" t="str">
        <f>IF('Historical DATA'!DA84="","",'Historical DATA'!DA84)</f>
        <v/>
      </c>
      <c r="J93" s="1469" t="str">
        <f>IF('Historical DATA'!DB84="","",'Historical DATA'!DB84)</f>
        <v/>
      </c>
      <c r="K93" s="1477" t="str">
        <f>IF('Historical DATA'!DC84="","",'Historical DATA'!DC84)</f>
        <v/>
      </c>
    </row>
    <row r="94" spans="2:11">
      <c r="B94" s="1476" t="str">
        <f>IF('Historical DATA'!B85="","",'Historical DATA'!B85)</f>
        <v/>
      </c>
      <c r="C94" s="1466" t="str">
        <f>IF('Historical DATA'!CU85="","",'Historical DATA'!CU85)</f>
        <v/>
      </c>
      <c r="D94" s="1467" t="str">
        <f>IF('Historical DATA'!CV85="","",'Historical DATA'!CV85)</f>
        <v/>
      </c>
      <c r="E94" s="1520" t="str">
        <f>IF('Historical DATA'!CW85="","",'Historical DATA'!CW85)</f>
        <v/>
      </c>
      <c r="F94" s="1468" t="str">
        <f>IF('Historical DATA'!CX85="","",'Historical DATA'!CX85)</f>
        <v/>
      </c>
      <c r="G94" s="1518" t="str">
        <f>IF('Historical DATA'!CY85="","",'Historical DATA'!CY85)</f>
        <v/>
      </c>
      <c r="H94" s="1468" t="str">
        <f>IF('Historical DATA'!CZ85="","",'Historical DATA'!CZ85)</f>
        <v/>
      </c>
      <c r="I94" s="1468" t="str">
        <f>IF('Historical DATA'!DA85="","",'Historical DATA'!DA85)</f>
        <v/>
      </c>
      <c r="J94" s="1469" t="str">
        <f>IF('Historical DATA'!DB85="","",'Historical DATA'!DB85)</f>
        <v/>
      </c>
      <c r="K94" s="1477" t="str">
        <f>IF('Historical DATA'!DC85="","",'Historical DATA'!DC85)</f>
        <v/>
      </c>
    </row>
    <row r="95" spans="2:11">
      <c r="B95" s="1476" t="str">
        <f>IF('Historical DATA'!B86="","",'Historical DATA'!B86)</f>
        <v/>
      </c>
      <c r="C95" s="1466" t="str">
        <f>IF('Historical DATA'!CU86="","",'Historical DATA'!CU86)</f>
        <v/>
      </c>
      <c r="D95" s="1467" t="str">
        <f>IF('Historical DATA'!CV86="","",'Historical DATA'!CV86)</f>
        <v/>
      </c>
      <c r="E95" s="1520" t="str">
        <f>IF('Historical DATA'!CW86="","",'Historical DATA'!CW86)</f>
        <v/>
      </c>
      <c r="F95" s="1468" t="str">
        <f>IF('Historical DATA'!CX86="","",'Historical DATA'!CX86)</f>
        <v/>
      </c>
      <c r="G95" s="1518" t="str">
        <f>IF('Historical DATA'!CY86="","",'Historical DATA'!CY86)</f>
        <v/>
      </c>
      <c r="H95" s="1468" t="str">
        <f>IF('Historical DATA'!CZ86="","",'Historical DATA'!CZ86)</f>
        <v/>
      </c>
      <c r="I95" s="1468" t="str">
        <f>IF('Historical DATA'!DA86="","",'Historical DATA'!DA86)</f>
        <v/>
      </c>
      <c r="J95" s="1469" t="str">
        <f>IF('Historical DATA'!DB86="","",'Historical DATA'!DB86)</f>
        <v/>
      </c>
      <c r="K95" s="1477" t="str">
        <f>IF('Historical DATA'!DC86="","",'Historical DATA'!DC86)</f>
        <v/>
      </c>
    </row>
    <row r="96" spans="2:11">
      <c r="B96" s="1476" t="str">
        <f>IF('Historical DATA'!B87="","",'Historical DATA'!B87)</f>
        <v/>
      </c>
      <c r="C96" s="1466" t="str">
        <f>IF('Historical DATA'!CU87="","",'Historical DATA'!CU87)</f>
        <v/>
      </c>
      <c r="D96" s="1467" t="str">
        <f>IF('Historical DATA'!CV87="","",'Historical DATA'!CV87)</f>
        <v/>
      </c>
      <c r="E96" s="1520" t="str">
        <f>IF('Historical DATA'!CW87="","",'Historical DATA'!CW87)</f>
        <v/>
      </c>
      <c r="F96" s="1468" t="str">
        <f>IF('Historical DATA'!CX87="","",'Historical DATA'!CX87)</f>
        <v/>
      </c>
      <c r="G96" s="1518" t="str">
        <f>IF('Historical DATA'!CY87="","",'Historical DATA'!CY87)</f>
        <v/>
      </c>
      <c r="H96" s="1468" t="str">
        <f>IF('Historical DATA'!CZ87="","",'Historical DATA'!CZ87)</f>
        <v/>
      </c>
      <c r="I96" s="1468" t="str">
        <f>IF('Historical DATA'!DA87="","",'Historical DATA'!DA87)</f>
        <v/>
      </c>
      <c r="J96" s="1469" t="str">
        <f>IF('Historical DATA'!DB87="","",'Historical DATA'!DB87)</f>
        <v/>
      </c>
      <c r="K96" s="1477" t="str">
        <f>IF('Historical DATA'!DC87="","",'Historical DATA'!DC87)</f>
        <v/>
      </c>
    </row>
    <row r="97" spans="2:11">
      <c r="B97" s="1476" t="str">
        <f>IF('Historical DATA'!B88="","",'Historical DATA'!B88)</f>
        <v/>
      </c>
      <c r="C97" s="1466" t="str">
        <f>IF('Historical DATA'!CU88="","",'Historical DATA'!CU88)</f>
        <v/>
      </c>
      <c r="D97" s="1467" t="str">
        <f>IF('Historical DATA'!CV88="","",'Historical DATA'!CV88)</f>
        <v/>
      </c>
      <c r="E97" s="1520" t="str">
        <f>IF('Historical DATA'!CW88="","",'Historical DATA'!CW88)</f>
        <v/>
      </c>
      <c r="F97" s="1468" t="str">
        <f>IF('Historical DATA'!CX88="","",'Historical DATA'!CX88)</f>
        <v/>
      </c>
      <c r="G97" s="1518" t="str">
        <f>IF('Historical DATA'!CY88="","",'Historical DATA'!CY88)</f>
        <v/>
      </c>
      <c r="H97" s="1468" t="str">
        <f>IF('Historical DATA'!CZ88="","",'Historical DATA'!CZ88)</f>
        <v/>
      </c>
      <c r="I97" s="1468" t="str">
        <f>IF('Historical DATA'!DA88="","",'Historical DATA'!DA88)</f>
        <v/>
      </c>
      <c r="J97" s="1469" t="str">
        <f>IF('Historical DATA'!DB88="","",'Historical DATA'!DB88)</f>
        <v/>
      </c>
      <c r="K97" s="1477" t="str">
        <f>IF('Historical DATA'!DC88="","",'Historical DATA'!DC88)</f>
        <v/>
      </c>
    </row>
    <row r="98" spans="2:11">
      <c r="B98" s="1476" t="str">
        <f>IF('Historical DATA'!B89="","",'Historical DATA'!B89)</f>
        <v/>
      </c>
      <c r="C98" s="1466" t="str">
        <f>IF('Historical DATA'!CU89="","",'Historical DATA'!CU89)</f>
        <v/>
      </c>
      <c r="D98" s="1467" t="str">
        <f>IF('Historical DATA'!CV89="","",'Historical DATA'!CV89)</f>
        <v/>
      </c>
      <c r="E98" s="1520" t="str">
        <f>IF('Historical DATA'!CW89="","",'Historical DATA'!CW89)</f>
        <v/>
      </c>
      <c r="F98" s="1468" t="str">
        <f>IF('Historical DATA'!CX89="","",'Historical DATA'!CX89)</f>
        <v/>
      </c>
      <c r="G98" s="1518" t="str">
        <f>IF('Historical DATA'!CY89="","",'Historical DATA'!CY89)</f>
        <v/>
      </c>
      <c r="H98" s="1468" t="str">
        <f>IF('Historical DATA'!CZ89="","",'Historical DATA'!CZ89)</f>
        <v/>
      </c>
      <c r="I98" s="1468" t="str">
        <f>IF('Historical DATA'!DA89="","",'Historical DATA'!DA89)</f>
        <v/>
      </c>
      <c r="J98" s="1469" t="str">
        <f>IF('Historical DATA'!DB89="","",'Historical DATA'!DB89)</f>
        <v/>
      </c>
      <c r="K98" s="1477" t="str">
        <f>IF('Historical DATA'!DC89="","",'Historical DATA'!DC89)</f>
        <v/>
      </c>
    </row>
    <row r="99" spans="2:11">
      <c r="B99" s="1476" t="str">
        <f>IF('Historical DATA'!B90="","",'Historical DATA'!B90)</f>
        <v/>
      </c>
      <c r="C99" s="1466" t="str">
        <f>IF('Historical DATA'!CU90="","",'Historical DATA'!CU90)</f>
        <v/>
      </c>
      <c r="D99" s="1467" t="str">
        <f>IF('Historical DATA'!CV90="","",'Historical DATA'!CV90)</f>
        <v/>
      </c>
      <c r="E99" s="1520" t="str">
        <f>IF('Historical DATA'!CW90="","",'Historical DATA'!CW90)</f>
        <v/>
      </c>
      <c r="F99" s="1468" t="str">
        <f>IF('Historical DATA'!CX90="","",'Historical DATA'!CX90)</f>
        <v/>
      </c>
      <c r="G99" s="1518" t="str">
        <f>IF('Historical DATA'!CY90="","",'Historical DATA'!CY90)</f>
        <v/>
      </c>
      <c r="H99" s="1468" t="str">
        <f>IF('Historical DATA'!CZ90="","",'Historical DATA'!CZ90)</f>
        <v/>
      </c>
      <c r="I99" s="1468" t="str">
        <f>IF('Historical DATA'!DA90="","",'Historical DATA'!DA90)</f>
        <v/>
      </c>
      <c r="J99" s="1469" t="str">
        <f>IF('Historical DATA'!DB90="","",'Historical DATA'!DB90)</f>
        <v/>
      </c>
      <c r="K99" s="1477" t="str">
        <f>IF('Historical DATA'!DC90="","",'Historical DATA'!DC90)</f>
        <v/>
      </c>
    </row>
    <row r="100" spans="2:11">
      <c r="B100" s="1476" t="str">
        <f>IF('Historical DATA'!B91="","",'Historical DATA'!B91)</f>
        <v/>
      </c>
      <c r="C100" s="1466" t="str">
        <f>IF('Historical DATA'!CU91="","",'Historical DATA'!CU91)</f>
        <v/>
      </c>
      <c r="D100" s="1467" t="str">
        <f>IF('Historical DATA'!CV91="","",'Historical DATA'!CV91)</f>
        <v/>
      </c>
      <c r="E100" s="1520" t="str">
        <f>IF('Historical DATA'!CW91="","",'Historical DATA'!CW91)</f>
        <v/>
      </c>
      <c r="F100" s="1468" t="str">
        <f>IF('Historical DATA'!CX91="","",'Historical DATA'!CX91)</f>
        <v/>
      </c>
      <c r="G100" s="1518" t="str">
        <f>IF('Historical DATA'!CY91="","",'Historical DATA'!CY91)</f>
        <v/>
      </c>
      <c r="H100" s="1468" t="str">
        <f>IF('Historical DATA'!CZ91="","",'Historical DATA'!CZ91)</f>
        <v/>
      </c>
      <c r="I100" s="1468" t="str">
        <f>IF('Historical DATA'!DA91="","",'Historical DATA'!DA91)</f>
        <v/>
      </c>
      <c r="J100" s="1469" t="str">
        <f>IF('Historical DATA'!DB91="","",'Historical DATA'!DB91)</f>
        <v/>
      </c>
      <c r="K100" s="1477" t="str">
        <f>IF('Historical DATA'!DC91="","",'Historical DATA'!DC91)</f>
        <v/>
      </c>
    </row>
    <row r="101" spans="2:11">
      <c r="B101" s="1476" t="str">
        <f>IF('Historical DATA'!B92="","",'Historical DATA'!B92)</f>
        <v/>
      </c>
      <c r="C101" s="1466" t="str">
        <f>IF('Historical DATA'!CU92="","",'Historical DATA'!CU92)</f>
        <v/>
      </c>
      <c r="D101" s="1467" t="str">
        <f>IF('Historical DATA'!CV92="","",'Historical DATA'!CV92)</f>
        <v/>
      </c>
      <c r="E101" s="1520" t="str">
        <f>IF('Historical DATA'!CW92="","",'Historical DATA'!CW92)</f>
        <v/>
      </c>
      <c r="F101" s="1468" t="str">
        <f>IF('Historical DATA'!CX92="","",'Historical DATA'!CX92)</f>
        <v/>
      </c>
      <c r="G101" s="1518" t="str">
        <f>IF('Historical DATA'!CY92="","",'Historical DATA'!CY92)</f>
        <v/>
      </c>
      <c r="H101" s="1468" t="str">
        <f>IF('Historical DATA'!CZ92="","",'Historical DATA'!CZ92)</f>
        <v/>
      </c>
      <c r="I101" s="1468" t="str">
        <f>IF('Historical DATA'!DA92="","",'Historical DATA'!DA92)</f>
        <v/>
      </c>
      <c r="J101" s="1469" t="str">
        <f>IF('Historical DATA'!DB92="","",'Historical DATA'!DB92)</f>
        <v/>
      </c>
      <c r="K101" s="1477" t="str">
        <f>IF('Historical DATA'!DC92="","",'Historical DATA'!DC92)</f>
        <v/>
      </c>
    </row>
    <row r="102" spans="2:11">
      <c r="B102" s="1476" t="str">
        <f>IF('Historical DATA'!B93="","",'Historical DATA'!B93)</f>
        <v/>
      </c>
      <c r="C102" s="1466" t="str">
        <f>IF('Historical DATA'!CU93="","",'Historical DATA'!CU93)</f>
        <v/>
      </c>
      <c r="D102" s="1467" t="str">
        <f>IF('Historical DATA'!CV93="","",'Historical DATA'!CV93)</f>
        <v/>
      </c>
      <c r="E102" s="1520" t="str">
        <f>IF('Historical DATA'!CW93="","",'Historical DATA'!CW93)</f>
        <v/>
      </c>
      <c r="F102" s="1468" t="str">
        <f>IF('Historical DATA'!CX93="","",'Historical DATA'!CX93)</f>
        <v/>
      </c>
      <c r="G102" s="1518" t="str">
        <f>IF('Historical DATA'!CY93="","",'Historical DATA'!CY93)</f>
        <v/>
      </c>
      <c r="H102" s="1468" t="str">
        <f>IF('Historical DATA'!CZ93="","",'Historical DATA'!CZ93)</f>
        <v/>
      </c>
      <c r="I102" s="1468" t="str">
        <f>IF('Historical DATA'!DA93="","",'Historical DATA'!DA93)</f>
        <v/>
      </c>
      <c r="J102" s="1469" t="str">
        <f>IF('Historical DATA'!DB93="","",'Historical DATA'!DB93)</f>
        <v/>
      </c>
      <c r="K102" s="1477" t="str">
        <f>IF('Historical DATA'!DC93="","",'Historical DATA'!DC93)</f>
        <v/>
      </c>
    </row>
    <row r="103" spans="2:11">
      <c r="B103" s="1476" t="str">
        <f>IF('Historical DATA'!B94="","",'Historical DATA'!B94)</f>
        <v/>
      </c>
      <c r="C103" s="1466" t="str">
        <f>IF('Historical DATA'!CU94="","",'Historical DATA'!CU94)</f>
        <v/>
      </c>
      <c r="D103" s="1467" t="str">
        <f>IF('Historical DATA'!CV94="","",'Historical DATA'!CV94)</f>
        <v/>
      </c>
      <c r="E103" s="1520" t="str">
        <f>IF('Historical DATA'!CW94="","",'Historical DATA'!CW94)</f>
        <v/>
      </c>
      <c r="F103" s="1468" t="str">
        <f>IF('Historical DATA'!CX94="","",'Historical DATA'!CX94)</f>
        <v/>
      </c>
      <c r="G103" s="1518" t="str">
        <f>IF('Historical DATA'!CY94="","",'Historical DATA'!CY94)</f>
        <v/>
      </c>
      <c r="H103" s="1468" t="str">
        <f>IF('Historical DATA'!CZ94="","",'Historical DATA'!CZ94)</f>
        <v/>
      </c>
      <c r="I103" s="1468" t="str">
        <f>IF('Historical DATA'!DA94="","",'Historical DATA'!DA94)</f>
        <v/>
      </c>
      <c r="J103" s="1469" t="str">
        <f>IF('Historical DATA'!DB94="","",'Historical DATA'!DB94)</f>
        <v/>
      </c>
      <c r="K103" s="1477" t="str">
        <f>IF('Historical DATA'!DC94="","",'Historical DATA'!DC94)</f>
        <v/>
      </c>
    </row>
    <row r="104" spans="2:11">
      <c r="B104" s="1476" t="str">
        <f>IF('Historical DATA'!B95="","",'Historical DATA'!B95)</f>
        <v/>
      </c>
      <c r="C104" s="1466" t="str">
        <f>IF('Historical DATA'!CU95="","",'Historical DATA'!CU95)</f>
        <v/>
      </c>
      <c r="D104" s="1467" t="str">
        <f>IF('Historical DATA'!CV95="","",'Historical DATA'!CV95)</f>
        <v/>
      </c>
      <c r="E104" s="1520" t="str">
        <f>IF('Historical DATA'!CW95="","",'Historical DATA'!CW95)</f>
        <v/>
      </c>
      <c r="F104" s="1468" t="str">
        <f>IF('Historical DATA'!CX95="","",'Historical DATA'!CX95)</f>
        <v/>
      </c>
      <c r="G104" s="1518" t="str">
        <f>IF('Historical DATA'!CY95="","",'Historical DATA'!CY95)</f>
        <v/>
      </c>
      <c r="H104" s="1468" t="str">
        <f>IF('Historical DATA'!CZ95="","",'Historical DATA'!CZ95)</f>
        <v/>
      </c>
      <c r="I104" s="1468" t="str">
        <f>IF('Historical DATA'!DA95="","",'Historical DATA'!DA95)</f>
        <v/>
      </c>
      <c r="J104" s="1469" t="str">
        <f>IF('Historical DATA'!DB95="","",'Historical DATA'!DB95)</f>
        <v/>
      </c>
      <c r="K104" s="1477" t="str">
        <f>IF('Historical DATA'!DC95="","",'Historical DATA'!DC95)</f>
        <v/>
      </c>
    </row>
    <row r="105" spans="2:11">
      <c r="B105" s="1476" t="str">
        <f>IF('Historical DATA'!B96="","",'Historical DATA'!B96)</f>
        <v/>
      </c>
      <c r="C105" s="1466" t="str">
        <f>IF('Historical DATA'!CU96="","",'Historical DATA'!CU96)</f>
        <v/>
      </c>
      <c r="D105" s="1467" t="str">
        <f>IF('Historical DATA'!CV96="","",'Historical DATA'!CV96)</f>
        <v/>
      </c>
      <c r="E105" s="1520" t="str">
        <f>IF('Historical DATA'!CW96="","",'Historical DATA'!CW96)</f>
        <v/>
      </c>
      <c r="F105" s="1468" t="str">
        <f>IF('Historical DATA'!CX96="","",'Historical DATA'!CX96)</f>
        <v/>
      </c>
      <c r="G105" s="1518" t="str">
        <f>IF('Historical DATA'!CY96="","",'Historical DATA'!CY96)</f>
        <v/>
      </c>
      <c r="H105" s="1468" t="str">
        <f>IF('Historical DATA'!CZ96="","",'Historical DATA'!CZ96)</f>
        <v/>
      </c>
      <c r="I105" s="1468" t="str">
        <f>IF('Historical DATA'!DA96="","",'Historical DATA'!DA96)</f>
        <v/>
      </c>
      <c r="J105" s="1469" t="str">
        <f>IF('Historical DATA'!DB96="","",'Historical DATA'!DB96)</f>
        <v/>
      </c>
      <c r="K105" s="1477" t="str">
        <f>IF('Historical DATA'!DC96="","",'Historical DATA'!DC96)</f>
        <v/>
      </c>
    </row>
    <row r="106" spans="2:11">
      <c r="B106" s="1476" t="str">
        <f>IF('Historical DATA'!B97="","",'Historical DATA'!B97)</f>
        <v/>
      </c>
      <c r="C106" s="1466" t="str">
        <f>IF('Historical DATA'!CU97="","",'Historical DATA'!CU97)</f>
        <v/>
      </c>
      <c r="D106" s="1467" t="str">
        <f>IF('Historical DATA'!CV97="","",'Historical DATA'!CV97)</f>
        <v/>
      </c>
      <c r="E106" s="1520" t="str">
        <f>IF('Historical DATA'!CW97="","",'Historical DATA'!CW97)</f>
        <v/>
      </c>
      <c r="F106" s="1468" t="str">
        <f>IF('Historical DATA'!CX97="","",'Historical DATA'!CX97)</f>
        <v/>
      </c>
      <c r="G106" s="1518" t="str">
        <f>IF('Historical DATA'!CY97="","",'Historical DATA'!CY97)</f>
        <v/>
      </c>
      <c r="H106" s="1468" t="str">
        <f>IF('Historical DATA'!CZ97="","",'Historical DATA'!CZ97)</f>
        <v/>
      </c>
      <c r="I106" s="1468" t="str">
        <f>IF('Historical DATA'!DA97="","",'Historical DATA'!DA97)</f>
        <v/>
      </c>
      <c r="J106" s="1469" t="str">
        <f>IF('Historical DATA'!DB97="","",'Historical DATA'!DB97)</f>
        <v/>
      </c>
      <c r="K106" s="1477" t="str">
        <f>IF('Historical DATA'!DC97="","",'Historical DATA'!DC97)</f>
        <v/>
      </c>
    </row>
    <row r="107" spans="2:11">
      <c r="B107" s="1476" t="str">
        <f>IF('Historical DATA'!B98="","",'Historical DATA'!B98)</f>
        <v/>
      </c>
      <c r="C107" s="1466" t="str">
        <f>IF('Historical DATA'!CU98="","",'Historical DATA'!CU98)</f>
        <v/>
      </c>
      <c r="D107" s="1467" t="str">
        <f>IF('Historical DATA'!CV98="","",'Historical DATA'!CV98)</f>
        <v/>
      </c>
      <c r="E107" s="1520" t="str">
        <f>IF('Historical DATA'!CW98="","",'Historical DATA'!CW98)</f>
        <v/>
      </c>
      <c r="F107" s="1468" t="str">
        <f>IF('Historical DATA'!CX98="","",'Historical DATA'!CX98)</f>
        <v/>
      </c>
      <c r="G107" s="1518" t="str">
        <f>IF('Historical DATA'!CY98="","",'Historical DATA'!CY98)</f>
        <v/>
      </c>
      <c r="H107" s="1468" t="str">
        <f>IF('Historical DATA'!CZ98="","",'Historical DATA'!CZ98)</f>
        <v/>
      </c>
      <c r="I107" s="1468" t="str">
        <f>IF('Historical DATA'!DA98="","",'Historical DATA'!DA98)</f>
        <v/>
      </c>
      <c r="J107" s="1469" t="str">
        <f>IF('Historical DATA'!DB98="","",'Historical DATA'!DB98)</f>
        <v/>
      </c>
      <c r="K107" s="1477" t="str">
        <f>IF('Historical DATA'!DC98="","",'Historical DATA'!DC98)</f>
        <v/>
      </c>
    </row>
    <row r="108" spans="2:11">
      <c r="B108" s="1476" t="str">
        <f>IF('Historical DATA'!B99="","",'Historical DATA'!B99)</f>
        <v/>
      </c>
      <c r="C108" s="1466" t="str">
        <f>IF('Historical DATA'!CU99="","",'Historical DATA'!CU99)</f>
        <v/>
      </c>
      <c r="D108" s="1467" t="str">
        <f>IF('Historical DATA'!CV99="","",'Historical DATA'!CV99)</f>
        <v/>
      </c>
      <c r="E108" s="1520" t="str">
        <f>IF('Historical DATA'!CW99="","",'Historical DATA'!CW99)</f>
        <v/>
      </c>
      <c r="F108" s="1468" t="str">
        <f>IF('Historical DATA'!CX99="","",'Historical DATA'!CX99)</f>
        <v/>
      </c>
      <c r="G108" s="1518" t="str">
        <f>IF('Historical DATA'!CY99="","",'Historical DATA'!CY99)</f>
        <v/>
      </c>
      <c r="H108" s="1468" t="str">
        <f>IF('Historical DATA'!CZ99="","",'Historical DATA'!CZ99)</f>
        <v/>
      </c>
      <c r="I108" s="1468" t="str">
        <f>IF('Historical DATA'!DA99="","",'Historical DATA'!DA99)</f>
        <v/>
      </c>
      <c r="J108" s="1469" t="str">
        <f>IF('Historical DATA'!DB99="","",'Historical DATA'!DB99)</f>
        <v/>
      </c>
      <c r="K108" s="1477" t="str">
        <f>IF('Historical DATA'!DC99="","",'Historical DATA'!DC99)</f>
        <v/>
      </c>
    </row>
    <row r="109" spans="2:11">
      <c r="B109" s="1476" t="str">
        <f>IF('Historical DATA'!B100="","",'Historical DATA'!B100)</f>
        <v/>
      </c>
      <c r="C109" s="1466" t="str">
        <f>IF('Historical DATA'!CU100="","",'Historical DATA'!CU100)</f>
        <v/>
      </c>
      <c r="D109" s="1467" t="str">
        <f>IF('Historical DATA'!CV100="","",'Historical DATA'!CV100)</f>
        <v/>
      </c>
      <c r="E109" s="1520" t="str">
        <f>IF('Historical DATA'!CW100="","",'Historical DATA'!CW100)</f>
        <v/>
      </c>
      <c r="F109" s="1468" t="str">
        <f>IF('Historical DATA'!CX100="","",'Historical DATA'!CX100)</f>
        <v/>
      </c>
      <c r="G109" s="1518" t="str">
        <f>IF('Historical DATA'!CY100="","",'Historical DATA'!CY100)</f>
        <v/>
      </c>
      <c r="H109" s="1468" t="str">
        <f>IF('Historical DATA'!CZ100="","",'Historical DATA'!CZ100)</f>
        <v/>
      </c>
      <c r="I109" s="1468" t="str">
        <f>IF('Historical DATA'!DA100="","",'Historical DATA'!DA100)</f>
        <v/>
      </c>
      <c r="J109" s="1469" t="str">
        <f>IF('Historical DATA'!DB100="","",'Historical DATA'!DB100)</f>
        <v/>
      </c>
      <c r="K109" s="1477" t="str">
        <f>IF('Historical DATA'!DC100="","",'Historical DATA'!DC100)</f>
        <v/>
      </c>
    </row>
    <row r="110" spans="2:11">
      <c r="B110" s="1476" t="str">
        <f>IF('Historical DATA'!B101="","",'Historical DATA'!B101)</f>
        <v/>
      </c>
      <c r="C110" s="1466" t="str">
        <f>IF('Historical DATA'!CU101="","",'Historical DATA'!CU101)</f>
        <v/>
      </c>
      <c r="D110" s="1467" t="str">
        <f>IF('Historical DATA'!CV101="","",'Historical DATA'!CV101)</f>
        <v/>
      </c>
      <c r="E110" s="1520" t="str">
        <f>IF('Historical DATA'!CW101="","",'Historical DATA'!CW101)</f>
        <v/>
      </c>
      <c r="F110" s="1468" t="str">
        <f>IF('Historical DATA'!CX101="","",'Historical DATA'!CX101)</f>
        <v/>
      </c>
      <c r="G110" s="1518" t="str">
        <f>IF('Historical DATA'!CY101="","",'Historical DATA'!CY101)</f>
        <v/>
      </c>
      <c r="H110" s="1468" t="str">
        <f>IF('Historical DATA'!CZ101="","",'Historical DATA'!CZ101)</f>
        <v/>
      </c>
      <c r="I110" s="1468" t="str">
        <f>IF('Historical DATA'!DA101="","",'Historical DATA'!DA101)</f>
        <v/>
      </c>
      <c r="J110" s="1469" t="str">
        <f>IF('Historical DATA'!DB101="","",'Historical DATA'!DB101)</f>
        <v/>
      </c>
      <c r="K110" s="1477" t="str">
        <f>IF('Historical DATA'!DC101="","",'Historical DATA'!DC101)</f>
        <v/>
      </c>
    </row>
    <row r="111" spans="2:11">
      <c r="B111" s="1476" t="str">
        <f>IF('Historical DATA'!B102="","",'Historical DATA'!B102)</f>
        <v/>
      </c>
      <c r="C111" s="1466" t="str">
        <f>IF('Historical DATA'!CU102="","",'Historical DATA'!CU102)</f>
        <v/>
      </c>
      <c r="D111" s="1467" t="str">
        <f>IF('Historical DATA'!CV102="","",'Historical DATA'!CV102)</f>
        <v/>
      </c>
      <c r="E111" s="1520" t="str">
        <f>IF('Historical DATA'!CW102="","",'Historical DATA'!CW102)</f>
        <v/>
      </c>
      <c r="F111" s="1468" t="str">
        <f>IF('Historical DATA'!CX102="","",'Historical DATA'!CX102)</f>
        <v/>
      </c>
      <c r="G111" s="1518" t="str">
        <f>IF('Historical DATA'!CY102="","",'Historical DATA'!CY102)</f>
        <v/>
      </c>
      <c r="H111" s="1468" t="str">
        <f>IF('Historical DATA'!CZ102="","",'Historical DATA'!CZ102)</f>
        <v/>
      </c>
      <c r="I111" s="1468" t="str">
        <f>IF('Historical DATA'!DA102="","",'Historical DATA'!DA102)</f>
        <v/>
      </c>
      <c r="J111" s="1469" t="str">
        <f>IF('Historical DATA'!DB102="","",'Historical DATA'!DB102)</f>
        <v/>
      </c>
      <c r="K111" s="1477" t="str">
        <f>IF('Historical DATA'!DC102="","",'Historical DATA'!DC102)</f>
        <v/>
      </c>
    </row>
    <row r="112" spans="2:11">
      <c r="B112" s="1476" t="str">
        <f>IF('Historical DATA'!B103="","",'Historical DATA'!B103)</f>
        <v/>
      </c>
      <c r="C112" s="1466" t="str">
        <f>IF('Historical DATA'!CU103="","",'Historical DATA'!CU103)</f>
        <v/>
      </c>
      <c r="D112" s="1467" t="str">
        <f>IF('Historical DATA'!CV103="","",'Historical DATA'!CV103)</f>
        <v/>
      </c>
      <c r="E112" s="1520" t="str">
        <f>IF('Historical DATA'!CW103="","",'Historical DATA'!CW103)</f>
        <v/>
      </c>
      <c r="F112" s="1468" t="str">
        <f>IF('Historical DATA'!CX103="","",'Historical DATA'!CX103)</f>
        <v/>
      </c>
      <c r="G112" s="1518" t="str">
        <f>IF('Historical DATA'!CY103="","",'Historical DATA'!CY103)</f>
        <v/>
      </c>
      <c r="H112" s="1468" t="str">
        <f>IF('Historical DATA'!CZ103="","",'Historical DATA'!CZ103)</f>
        <v/>
      </c>
      <c r="I112" s="1468" t="str">
        <f>IF('Historical DATA'!DA103="","",'Historical DATA'!DA103)</f>
        <v/>
      </c>
      <c r="J112" s="1469" t="str">
        <f>IF('Historical DATA'!DB103="","",'Historical DATA'!DB103)</f>
        <v/>
      </c>
      <c r="K112" s="1477" t="str">
        <f>IF('Historical DATA'!DC103="","",'Historical DATA'!DC103)</f>
        <v/>
      </c>
    </row>
    <row r="113" spans="2:11">
      <c r="B113" s="1476" t="str">
        <f>IF('Historical DATA'!B104="","",'Historical DATA'!B104)</f>
        <v/>
      </c>
      <c r="C113" s="1466" t="str">
        <f>IF('Historical DATA'!CU104="","",'Historical DATA'!CU104)</f>
        <v/>
      </c>
      <c r="D113" s="1467" t="str">
        <f>IF('Historical DATA'!CV104="","",'Historical DATA'!CV104)</f>
        <v/>
      </c>
      <c r="E113" s="1520" t="str">
        <f>IF('Historical DATA'!CW104="","",'Historical DATA'!CW104)</f>
        <v/>
      </c>
      <c r="F113" s="1468" t="str">
        <f>IF('Historical DATA'!CX104="","",'Historical DATA'!CX104)</f>
        <v/>
      </c>
      <c r="G113" s="1518" t="str">
        <f>IF('Historical DATA'!CY104="","",'Historical DATA'!CY104)</f>
        <v/>
      </c>
      <c r="H113" s="1468" t="str">
        <f>IF('Historical DATA'!CZ104="","",'Historical DATA'!CZ104)</f>
        <v/>
      </c>
      <c r="I113" s="1468" t="str">
        <f>IF('Historical DATA'!DA104="","",'Historical DATA'!DA104)</f>
        <v/>
      </c>
      <c r="J113" s="1469" t="str">
        <f>IF('Historical DATA'!DB104="","",'Historical DATA'!DB104)</f>
        <v/>
      </c>
      <c r="K113" s="1477" t="str">
        <f>IF('Historical DATA'!DC104="","",'Historical DATA'!DC104)</f>
        <v/>
      </c>
    </row>
    <row r="114" spans="2:11">
      <c r="B114" s="1476" t="str">
        <f>IF('Historical DATA'!B105="","",'Historical DATA'!B105)</f>
        <v/>
      </c>
      <c r="C114" s="1466" t="str">
        <f>IF('Historical DATA'!CU105="","",'Historical DATA'!CU105)</f>
        <v/>
      </c>
      <c r="D114" s="1467" t="str">
        <f>IF('Historical DATA'!CV105="","",'Historical DATA'!CV105)</f>
        <v/>
      </c>
      <c r="E114" s="1520" t="str">
        <f>IF('Historical DATA'!CW105="","",'Historical DATA'!CW105)</f>
        <v/>
      </c>
      <c r="F114" s="1468" t="str">
        <f>IF('Historical DATA'!CX105="","",'Historical DATA'!CX105)</f>
        <v/>
      </c>
      <c r="G114" s="1518" t="str">
        <f>IF('Historical DATA'!CY105="","",'Historical DATA'!CY105)</f>
        <v/>
      </c>
      <c r="H114" s="1468" t="str">
        <f>IF('Historical DATA'!CZ105="","",'Historical DATA'!CZ105)</f>
        <v/>
      </c>
      <c r="I114" s="1468" t="str">
        <f>IF('Historical DATA'!DA105="","",'Historical DATA'!DA105)</f>
        <v/>
      </c>
      <c r="J114" s="1469" t="str">
        <f>IF('Historical DATA'!DB105="","",'Historical DATA'!DB105)</f>
        <v/>
      </c>
      <c r="K114" s="1477" t="str">
        <f>IF('Historical DATA'!DC105="","",'Historical DATA'!DC105)</f>
        <v/>
      </c>
    </row>
    <row r="115" spans="2:11">
      <c r="B115" s="1476" t="str">
        <f>IF('Historical DATA'!B106="","",'Historical DATA'!B106)</f>
        <v/>
      </c>
      <c r="C115" s="1466" t="str">
        <f>IF('Historical DATA'!CU106="","",'Historical DATA'!CU106)</f>
        <v/>
      </c>
      <c r="D115" s="1467" t="str">
        <f>IF('Historical DATA'!CV106="","",'Historical DATA'!CV106)</f>
        <v/>
      </c>
      <c r="E115" s="1520" t="str">
        <f>IF('Historical DATA'!CW106="","",'Historical DATA'!CW106)</f>
        <v/>
      </c>
      <c r="F115" s="1468" t="str">
        <f>IF('Historical DATA'!CX106="","",'Historical DATA'!CX106)</f>
        <v/>
      </c>
      <c r="G115" s="1518" t="str">
        <f>IF('Historical DATA'!CY106="","",'Historical DATA'!CY106)</f>
        <v/>
      </c>
      <c r="H115" s="1468" t="str">
        <f>IF('Historical DATA'!CZ106="","",'Historical DATA'!CZ106)</f>
        <v/>
      </c>
      <c r="I115" s="1468" t="str">
        <f>IF('Historical DATA'!DA106="","",'Historical DATA'!DA106)</f>
        <v/>
      </c>
      <c r="J115" s="1469" t="str">
        <f>IF('Historical DATA'!DB106="","",'Historical DATA'!DB106)</f>
        <v/>
      </c>
      <c r="K115" s="1477" t="str">
        <f>IF('Historical DATA'!DC106="","",'Historical DATA'!DC106)</f>
        <v/>
      </c>
    </row>
    <row r="116" spans="2:11">
      <c r="B116" s="1476" t="str">
        <f>IF('Historical DATA'!B107="","",'Historical DATA'!B107)</f>
        <v/>
      </c>
      <c r="C116" s="1466" t="str">
        <f>IF('Historical DATA'!CU107="","",'Historical DATA'!CU107)</f>
        <v/>
      </c>
      <c r="D116" s="1467" t="str">
        <f>IF('Historical DATA'!CV107="","",'Historical DATA'!CV107)</f>
        <v/>
      </c>
      <c r="E116" s="1520" t="str">
        <f>IF('Historical DATA'!CW107="","",'Historical DATA'!CW107)</f>
        <v/>
      </c>
      <c r="F116" s="1468" t="str">
        <f>IF('Historical DATA'!CX107="","",'Historical DATA'!CX107)</f>
        <v/>
      </c>
      <c r="G116" s="1518" t="str">
        <f>IF('Historical DATA'!CY107="","",'Historical DATA'!CY107)</f>
        <v/>
      </c>
      <c r="H116" s="1468" t="str">
        <f>IF('Historical DATA'!CZ107="","",'Historical DATA'!CZ107)</f>
        <v/>
      </c>
      <c r="I116" s="1468" t="str">
        <f>IF('Historical DATA'!DA107="","",'Historical DATA'!DA107)</f>
        <v/>
      </c>
      <c r="J116" s="1469" t="str">
        <f>IF('Historical DATA'!DB107="","",'Historical DATA'!DB107)</f>
        <v/>
      </c>
      <c r="K116" s="1477" t="str">
        <f>IF('Historical DATA'!DC107="","",'Historical DATA'!DC107)</f>
        <v/>
      </c>
    </row>
    <row r="117" spans="2:11">
      <c r="B117" s="1476" t="str">
        <f>IF('Historical DATA'!B108="","",'Historical DATA'!B108)</f>
        <v/>
      </c>
      <c r="C117" s="1466" t="str">
        <f>IF('Historical DATA'!CU108="","",'Historical DATA'!CU108)</f>
        <v/>
      </c>
      <c r="D117" s="1467" t="str">
        <f>IF('Historical DATA'!CV108="","",'Historical DATA'!CV108)</f>
        <v/>
      </c>
      <c r="E117" s="1520" t="str">
        <f>IF('Historical DATA'!CW108="","",'Historical DATA'!CW108)</f>
        <v/>
      </c>
      <c r="F117" s="1468" t="str">
        <f>IF('Historical DATA'!CX108="","",'Historical DATA'!CX108)</f>
        <v/>
      </c>
      <c r="G117" s="1518" t="str">
        <f>IF('Historical DATA'!CY108="","",'Historical DATA'!CY108)</f>
        <v/>
      </c>
      <c r="H117" s="1468" t="str">
        <f>IF('Historical DATA'!CZ108="","",'Historical DATA'!CZ108)</f>
        <v/>
      </c>
      <c r="I117" s="1468" t="str">
        <f>IF('Historical DATA'!DA108="","",'Historical DATA'!DA108)</f>
        <v/>
      </c>
      <c r="J117" s="1469" t="str">
        <f>IF('Historical DATA'!DB108="","",'Historical DATA'!DB108)</f>
        <v/>
      </c>
      <c r="K117" s="1477" t="str">
        <f>IF('Historical DATA'!DC108="","",'Historical DATA'!DC108)</f>
        <v/>
      </c>
    </row>
    <row r="118" spans="2:11">
      <c r="B118" s="1476" t="str">
        <f>IF('Historical DATA'!B109="","",'Historical DATA'!B109)</f>
        <v/>
      </c>
      <c r="C118" s="1466" t="str">
        <f>IF('Historical DATA'!CU109="","",'Historical DATA'!CU109)</f>
        <v/>
      </c>
      <c r="D118" s="1467" t="str">
        <f>IF('Historical DATA'!CV109="","",'Historical DATA'!CV109)</f>
        <v/>
      </c>
      <c r="E118" s="1520" t="str">
        <f>IF('Historical DATA'!CW109="","",'Historical DATA'!CW109)</f>
        <v/>
      </c>
      <c r="F118" s="1468" t="str">
        <f>IF('Historical DATA'!CX109="","",'Historical DATA'!CX109)</f>
        <v/>
      </c>
      <c r="G118" s="1518" t="str">
        <f>IF('Historical DATA'!CY109="","",'Historical DATA'!CY109)</f>
        <v/>
      </c>
      <c r="H118" s="1468" t="str">
        <f>IF('Historical DATA'!CZ109="","",'Historical DATA'!CZ109)</f>
        <v/>
      </c>
      <c r="I118" s="1468" t="str">
        <f>IF('Historical DATA'!DA109="","",'Historical DATA'!DA109)</f>
        <v/>
      </c>
      <c r="J118" s="1469" t="str">
        <f>IF('Historical DATA'!DB109="","",'Historical DATA'!DB109)</f>
        <v/>
      </c>
      <c r="K118" s="1477" t="str">
        <f>IF('Historical DATA'!DC109="","",'Historical DATA'!DC109)</f>
        <v/>
      </c>
    </row>
    <row r="119" spans="2:11">
      <c r="B119" s="1476" t="str">
        <f>IF('Historical DATA'!B110="","",'Historical DATA'!B110)</f>
        <v/>
      </c>
      <c r="C119" s="1466" t="str">
        <f>IF('Historical DATA'!CU110="","",'Historical DATA'!CU110)</f>
        <v/>
      </c>
      <c r="D119" s="1467" t="str">
        <f>IF('Historical DATA'!CV110="","",'Historical DATA'!CV110)</f>
        <v/>
      </c>
      <c r="E119" s="1520" t="str">
        <f>IF('Historical DATA'!CW110="","",'Historical DATA'!CW110)</f>
        <v/>
      </c>
      <c r="F119" s="1468" t="str">
        <f>IF('Historical DATA'!CX110="","",'Historical DATA'!CX110)</f>
        <v/>
      </c>
      <c r="G119" s="1518" t="str">
        <f>IF('Historical DATA'!CY110="","",'Historical DATA'!CY110)</f>
        <v/>
      </c>
      <c r="H119" s="1468" t="str">
        <f>IF('Historical DATA'!CZ110="","",'Historical DATA'!CZ110)</f>
        <v/>
      </c>
      <c r="I119" s="1468" t="str">
        <f>IF('Historical DATA'!DA110="","",'Historical DATA'!DA110)</f>
        <v/>
      </c>
      <c r="J119" s="1469" t="str">
        <f>IF('Historical DATA'!DB110="","",'Historical DATA'!DB110)</f>
        <v/>
      </c>
      <c r="K119" s="1477" t="str">
        <f>IF('Historical DATA'!DC110="","",'Historical DATA'!DC110)</f>
        <v/>
      </c>
    </row>
    <row r="120" spans="2:11">
      <c r="B120" s="1476" t="str">
        <f>IF('Historical DATA'!B111="","",'Historical DATA'!B111)</f>
        <v/>
      </c>
      <c r="C120" s="1466" t="str">
        <f>IF('Historical DATA'!CU111="","",'Historical DATA'!CU111)</f>
        <v/>
      </c>
      <c r="D120" s="1467" t="str">
        <f>IF('Historical DATA'!CV111="","",'Historical DATA'!CV111)</f>
        <v/>
      </c>
      <c r="E120" s="1520" t="str">
        <f>IF('Historical DATA'!CW111="","",'Historical DATA'!CW111)</f>
        <v/>
      </c>
      <c r="F120" s="1468" t="str">
        <f>IF('Historical DATA'!CX111="","",'Historical DATA'!CX111)</f>
        <v/>
      </c>
      <c r="G120" s="1518" t="str">
        <f>IF('Historical DATA'!CY111="","",'Historical DATA'!CY111)</f>
        <v/>
      </c>
      <c r="H120" s="1468" t="str">
        <f>IF('Historical DATA'!CZ111="","",'Historical DATA'!CZ111)</f>
        <v/>
      </c>
      <c r="I120" s="1468" t="str">
        <f>IF('Historical DATA'!DA111="","",'Historical DATA'!DA111)</f>
        <v/>
      </c>
      <c r="J120" s="1469" t="str">
        <f>IF('Historical DATA'!DB111="","",'Historical DATA'!DB111)</f>
        <v/>
      </c>
      <c r="K120" s="1477" t="str">
        <f>IF('Historical DATA'!DC111="","",'Historical DATA'!DC111)</f>
        <v/>
      </c>
    </row>
    <row r="121" spans="2:11">
      <c r="B121" s="1476" t="str">
        <f>IF('Historical DATA'!B112="","",'Historical DATA'!B112)</f>
        <v/>
      </c>
      <c r="C121" s="1466" t="str">
        <f>IF('Historical DATA'!CU112="","",'Historical DATA'!CU112)</f>
        <v/>
      </c>
      <c r="D121" s="1467" t="str">
        <f>IF('Historical DATA'!CV112="","",'Historical DATA'!CV112)</f>
        <v/>
      </c>
      <c r="E121" s="1520" t="str">
        <f>IF('Historical DATA'!CW112="","",'Historical DATA'!CW112)</f>
        <v/>
      </c>
      <c r="F121" s="1468" t="str">
        <f>IF('Historical DATA'!CX112="","",'Historical DATA'!CX112)</f>
        <v/>
      </c>
      <c r="G121" s="1518" t="str">
        <f>IF('Historical DATA'!CY112="","",'Historical DATA'!CY112)</f>
        <v/>
      </c>
      <c r="H121" s="1468" t="str">
        <f>IF('Historical DATA'!CZ112="","",'Historical DATA'!CZ112)</f>
        <v/>
      </c>
      <c r="I121" s="1468" t="str">
        <f>IF('Historical DATA'!DA112="","",'Historical DATA'!DA112)</f>
        <v/>
      </c>
      <c r="J121" s="1469" t="str">
        <f>IF('Historical DATA'!DB112="","",'Historical DATA'!DB112)</f>
        <v/>
      </c>
      <c r="K121" s="1477" t="str">
        <f>IF('Historical DATA'!DC112="","",'Historical DATA'!DC112)</f>
        <v/>
      </c>
    </row>
    <row r="122" spans="2:11">
      <c r="B122" s="1476" t="str">
        <f>IF('Historical DATA'!B113="","",'Historical DATA'!B113)</f>
        <v/>
      </c>
      <c r="C122" s="1466" t="str">
        <f>IF('Historical DATA'!CU113="","",'Historical DATA'!CU113)</f>
        <v/>
      </c>
      <c r="D122" s="1467" t="str">
        <f>IF('Historical DATA'!CV113="","",'Historical DATA'!CV113)</f>
        <v/>
      </c>
      <c r="E122" s="1520" t="str">
        <f>IF('Historical DATA'!CW113="","",'Historical DATA'!CW113)</f>
        <v/>
      </c>
      <c r="F122" s="1468" t="str">
        <f>IF('Historical DATA'!CX113="","",'Historical DATA'!CX113)</f>
        <v/>
      </c>
      <c r="G122" s="1518" t="str">
        <f>IF('Historical DATA'!CY113="","",'Historical DATA'!CY113)</f>
        <v/>
      </c>
      <c r="H122" s="1468" t="str">
        <f>IF('Historical DATA'!CZ113="","",'Historical DATA'!CZ113)</f>
        <v/>
      </c>
      <c r="I122" s="1468" t="str">
        <f>IF('Historical DATA'!DA113="","",'Historical DATA'!DA113)</f>
        <v/>
      </c>
      <c r="J122" s="1469" t="str">
        <f>IF('Historical DATA'!DB113="","",'Historical DATA'!DB113)</f>
        <v/>
      </c>
      <c r="K122" s="1477" t="str">
        <f>IF('Historical DATA'!DC113="","",'Historical DATA'!DC113)</f>
        <v/>
      </c>
    </row>
    <row r="123" spans="2:11">
      <c r="B123" s="1476" t="str">
        <f>IF('Historical DATA'!B114="","",'Historical DATA'!B114)</f>
        <v/>
      </c>
      <c r="C123" s="1466" t="str">
        <f>IF('Historical DATA'!CU114="","",'Historical DATA'!CU114)</f>
        <v/>
      </c>
      <c r="D123" s="1467" t="str">
        <f>IF('Historical DATA'!CV114="","",'Historical DATA'!CV114)</f>
        <v/>
      </c>
      <c r="E123" s="1520" t="str">
        <f>IF('Historical DATA'!CW114="","",'Historical DATA'!CW114)</f>
        <v/>
      </c>
      <c r="F123" s="1468" t="str">
        <f>IF('Historical DATA'!CX114="","",'Historical DATA'!CX114)</f>
        <v/>
      </c>
      <c r="G123" s="1518" t="str">
        <f>IF('Historical DATA'!CY114="","",'Historical DATA'!CY114)</f>
        <v/>
      </c>
      <c r="H123" s="1468" t="str">
        <f>IF('Historical DATA'!CZ114="","",'Historical DATA'!CZ114)</f>
        <v/>
      </c>
      <c r="I123" s="1468" t="str">
        <f>IF('Historical DATA'!DA114="","",'Historical DATA'!DA114)</f>
        <v/>
      </c>
      <c r="J123" s="1469" t="str">
        <f>IF('Historical DATA'!DB114="","",'Historical DATA'!DB114)</f>
        <v/>
      </c>
      <c r="K123" s="1477" t="str">
        <f>IF('Historical DATA'!DC114="","",'Historical DATA'!DC114)</f>
        <v/>
      </c>
    </row>
    <row r="124" spans="2:11">
      <c r="B124" s="1476" t="str">
        <f>IF('Historical DATA'!B115="","",'Historical DATA'!B115)</f>
        <v/>
      </c>
      <c r="C124" s="1466" t="str">
        <f>IF('Historical DATA'!CU115="","",'Historical DATA'!CU115)</f>
        <v/>
      </c>
      <c r="D124" s="1467" t="str">
        <f>IF('Historical DATA'!CV115="","",'Historical DATA'!CV115)</f>
        <v/>
      </c>
      <c r="E124" s="1520" t="str">
        <f>IF('Historical DATA'!CW115="","",'Historical DATA'!CW115)</f>
        <v/>
      </c>
      <c r="F124" s="1468" t="str">
        <f>IF('Historical DATA'!CX115="","",'Historical DATA'!CX115)</f>
        <v/>
      </c>
      <c r="G124" s="1518" t="str">
        <f>IF('Historical DATA'!CY115="","",'Historical DATA'!CY115)</f>
        <v/>
      </c>
      <c r="H124" s="1468" t="str">
        <f>IF('Historical DATA'!CZ115="","",'Historical DATA'!CZ115)</f>
        <v/>
      </c>
      <c r="I124" s="1468" t="str">
        <f>IF('Historical DATA'!DA115="","",'Historical DATA'!DA115)</f>
        <v/>
      </c>
      <c r="J124" s="1469" t="str">
        <f>IF('Historical DATA'!DB115="","",'Historical DATA'!DB115)</f>
        <v/>
      </c>
      <c r="K124" s="1477" t="str">
        <f>IF('Historical DATA'!DC115="","",'Historical DATA'!DC115)</f>
        <v/>
      </c>
    </row>
    <row r="125" spans="2:11">
      <c r="B125" s="1476" t="str">
        <f>IF('Historical DATA'!B116="","",'Historical DATA'!B116)</f>
        <v/>
      </c>
      <c r="C125" s="1466" t="str">
        <f>IF('Historical DATA'!CU116="","",'Historical DATA'!CU116)</f>
        <v/>
      </c>
      <c r="D125" s="1467" t="str">
        <f>IF('Historical DATA'!CV116="","",'Historical DATA'!CV116)</f>
        <v/>
      </c>
      <c r="E125" s="1520" t="str">
        <f>IF('Historical DATA'!CW116="","",'Historical DATA'!CW116)</f>
        <v/>
      </c>
      <c r="F125" s="1468" t="str">
        <f>IF('Historical DATA'!CX116="","",'Historical DATA'!CX116)</f>
        <v/>
      </c>
      <c r="G125" s="1518" t="str">
        <f>IF('Historical DATA'!CY116="","",'Historical DATA'!CY116)</f>
        <v/>
      </c>
      <c r="H125" s="1468" t="str">
        <f>IF('Historical DATA'!CZ116="","",'Historical DATA'!CZ116)</f>
        <v/>
      </c>
      <c r="I125" s="1468" t="str">
        <f>IF('Historical DATA'!DA116="","",'Historical DATA'!DA116)</f>
        <v/>
      </c>
      <c r="J125" s="1469" t="str">
        <f>IF('Historical DATA'!DB116="","",'Historical DATA'!DB116)</f>
        <v/>
      </c>
      <c r="K125" s="1477" t="str">
        <f>IF('Historical DATA'!DC116="","",'Historical DATA'!DC116)</f>
        <v/>
      </c>
    </row>
    <row r="126" spans="2:11">
      <c r="B126" s="1476" t="str">
        <f>IF('Historical DATA'!B117="","",'Historical DATA'!B117)</f>
        <v/>
      </c>
      <c r="C126" s="1466" t="str">
        <f>IF('Historical DATA'!CU117="","",'Historical DATA'!CU117)</f>
        <v/>
      </c>
      <c r="D126" s="1467" t="str">
        <f>IF('Historical DATA'!CV117="","",'Historical DATA'!CV117)</f>
        <v/>
      </c>
      <c r="E126" s="1520" t="str">
        <f>IF('Historical DATA'!CW117="","",'Historical DATA'!CW117)</f>
        <v/>
      </c>
      <c r="F126" s="1468" t="str">
        <f>IF('Historical DATA'!CX117="","",'Historical DATA'!CX117)</f>
        <v/>
      </c>
      <c r="G126" s="1518" t="str">
        <f>IF('Historical DATA'!CY117="","",'Historical DATA'!CY117)</f>
        <v/>
      </c>
      <c r="H126" s="1468" t="str">
        <f>IF('Historical DATA'!CZ117="","",'Historical DATA'!CZ117)</f>
        <v/>
      </c>
      <c r="I126" s="1468" t="str">
        <f>IF('Historical DATA'!DA117="","",'Historical DATA'!DA117)</f>
        <v/>
      </c>
      <c r="J126" s="1469" t="str">
        <f>IF('Historical DATA'!DB117="","",'Historical DATA'!DB117)</f>
        <v/>
      </c>
      <c r="K126" s="1477" t="str">
        <f>IF('Historical DATA'!DC117="","",'Historical DATA'!DC117)</f>
        <v/>
      </c>
    </row>
    <row r="127" spans="2:11">
      <c r="B127" s="1476" t="str">
        <f>IF('Historical DATA'!B118="","",'Historical DATA'!B118)</f>
        <v/>
      </c>
      <c r="C127" s="1466" t="str">
        <f>IF('Historical DATA'!CU118="","",'Historical DATA'!CU118)</f>
        <v/>
      </c>
      <c r="D127" s="1467" t="str">
        <f>IF('Historical DATA'!CV118="","",'Historical DATA'!CV118)</f>
        <v/>
      </c>
      <c r="E127" s="1520" t="str">
        <f>IF('Historical DATA'!CW118="","",'Historical DATA'!CW118)</f>
        <v/>
      </c>
      <c r="F127" s="1468" t="str">
        <f>IF('Historical DATA'!CX118="","",'Historical DATA'!CX118)</f>
        <v/>
      </c>
      <c r="G127" s="1518" t="str">
        <f>IF('Historical DATA'!CY118="","",'Historical DATA'!CY118)</f>
        <v/>
      </c>
      <c r="H127" s="1468" t="str">
        <f>IF('Historical DATA'!CZ118="","",'Historical DATA'!CZ118)</f>
        <v/>
      </c>
      <c r="I127" s="1468" t="str">
        <f>IF('Historical DATA'!DA118="","",'Historical DATA'!DA118)</f>
        <v/>
      </c>
      <c r="J127" s="1469" t="str">
        <f>IF('Historical DATA'!DB118="","",'Historical DATA'!DB118)</f>
        <v/>
      </c>
      <c r="K127" s="1477" t="str">
        <f>IF('Historical DATA'!DC118="","",'Historical DATA'!DC118)</f>
        <v/>
      </c>
    </row>
    <row r="128" spans="2:11">
      <c r="B128" s="1476" t="str">
        <f>IF('Historical DATA'!B119="","",'Historical DATA'!B119)</f>
        <v/>
      </c>
      <c r="C128" s="1466" t="str">
        <f>IF('Historical DATA'!CU119="","",'Historical DATA'!CU119)</f>
        <v/>
      </c>
      <c r="D128" s="1467" t="str">
        <f>IF('Historical DATA'!CV119="","",'Historical DATA'!CV119)</f>
        <v/>
      </c>
      <c r="E128" s="1520" t="str">
        <f>IF('Historical DATA'!CW119="","",'Historical DATA'!CW119)</f>
        <v/>
      </c>
      <c r="F128" s="1468" t="str">
        <f>IF('Historical DATA'!CX119="","",'Historical DATA'!CX119)</f>
        <v/>
      </c>
      <c r="G128" s="1518" t="str">
        <f>IF('Historical DATA'!CY119="","",'Historical DATA'!CY119)</f>
        <v/>
      </c>
      <c r="H128" s="1468" t="str">
        <f>IF('Historical DATA'!CZ119="","",'Historical DATA'!CZ119)</f>
        <v/>
      </c>
      <c r="I128" s="1468" t="str">
        <f>IF('Historical DATA'!DA119="","",'Historical DATA'!DA119)</f>
        <v/>
      </c>
      <c r="J128" s="1469" t="str">
        <f>IF('Historical DATA'!DB119="","",'Historical DATA'!DB119)</f>
        <v/>
      </c>
      <c r="K128" s="1477" t="str">
        <f>IF('Historical DATA'!DC119="","",'Historical DATA'!DC119)</f>
        <v/>
      </c>
    </row>
    <row r="129" spans="2:11">
      <c r="B129" s="1476" t="str">
        <f>IF('Historical DATA'!B120="","",'Historical DATA'!B120)</f>
        <v/>
      </c>
      <c r="C129" s="1466" t="str">
        <f>IF('Historical DATA'!CU120="","",'Historical DATA'!CU120)</f>
        <v/>
      </c>
      <c r="D129" s="1467" t="str">
        <f>IF('Historical DATA'!CV120="","",'Historical DATA'!CV120)</f>
        <v/>
      </c>
      <c r="E129" s="1520" t="str">
        <f>IF('Historical DATA'!CW120="","",'Historical DATA'!CW120)</f>
        <v/>
      </c>
      <c r="F129" s="1468" t="str">
        <f>IF('Historical DATA'!CX120="","",'Historical DATA'!CX120)</f>
        <v/>
      </c>
      <c r="G129" s="1518" t="str">
        <f>IF('Historical DATA'!CY120="","",'Historical DATA'!CY120)</f>
        <v/>
      </c>
      <c r="H129" s="1468" t="str">
        <f>IF('Historical DATA'!CZ120="","",'Historical DATA'!CZ120)</f>
        <v/>
      </c>
      <c r="I129" s="1468" t="str">
        <f>IF('Historical DATA'!DA120="","",'Historical DATA'!DA120)</f>
        <v/>
      </c>
      <c r="J129" s="1469" t="str">
        <f>IF('Historical DATA'!DB120="","",'Historical DATA'!DB120)</f>
        <v/>
      </c>
      <c r="K129" s="1477" t="str">
        <f>IF('Historical DATA'!DC120="","",'Historical DATA'!DC120)</f>
        <v/>
      </c>
    </row>
    <row r="130" spans="2:11">
      <c r="B130" s="1476" t="str">
        <f>IF('Historical DATA'!B121="","",'Historical DATA'!B121)</f>
        <v/>
      </c>
      <c r="C130" s="1466" t="str">
        <f>IF('Historical DATA'!CU121="","",'Historical DATA'!CU121)</f>
        <v/>
      </c>
      <c r="D130" s="1467" t="str">
        <f>IF('Historical DATA'!CV121="","",'Historical DATA'!CV121)</f>
        <v/>
      </c>
      <c r="E130" s="1520" t="str">
        <f>IF('Historical DATA'!CW121="","",'Historical DATA'!CW121)</f>
        <v/>
      </c>
      <c r="F130" s="1468" t="str">
        <f>IF('Historical DATA'!CX121="","",'Historical DATA'!CX121)</f>
        <v/>
      </c>
      <c r="G130" s="1518" t="str">
        <f>IF('Historical DATA'!CY121="","",'Historical DATA'!CY121)</f>
        <v/>
      </c>
      <c r="H130" s="1468" t="str">
        <f>IF('Historical DATA'!CZ121="","",'Historical DATA'!CZ121)</f>
        <v/>
      </c>
      <c r="I130" s="1468" t="str">
        <f>IF('Historical DATA'!DA121="","",'Historical DATA'!DA121)</f>
        <v/>
      </c>
      <c r="J130" s="1469" t="str">
        <f>IF('Historical DATA'!DB121="","",'Historical DATA'!DB121)</f>
        <v/>
      </c>
      <c r="K130" s="1477" t="str">
        <f>IF('Historical DATA'!DC121="","",'Historical DATA'!DC121)</f>
        <v/>
      </c>
    </row>
    <row r="131" spans="2:11">
      <c r="B131" s="1476" t="str">
        <f>IF('Historical DATA'!B122="","",'Historical DATA'!B122)</f>
        <v/>
      </c>
      <c r="C131" s="1466" t="str">
        <f>IF('Historical DATA'!CU122="","",'Historical DATA'!CU122)</f>
        <v/>
      </c>
      <c r="D131" s="1467" t="str">
        <f>IF('Historical DATA'!CV122="","",'Historical DATA'!CV122)</f>
        <v/>
      </c>
      <c r="E131" s="1520" t="str">
        <f>IF('Historical DATA'!CW122="","",'Historical DATA'!CW122)</f>
        <v/>
      </c>
      <c r="F131" s="1468" t="str">
        <f>IF('Historical DATA'!CX122="","",'Historical DATA'!CX122)</f>
        <v/>
      </c>
      <c r="G131" s="1518" t="str">
        <f>IF('Historical DATA'!CY122="","",'Historical DATA'!CY122)</f>
        <v/>
      </c>
      <c r="H131" s="1468" t="str">
        <f>IF('Historical DATA'!CZ122="","",'Historical DATA'!CZ122)</f>
        <v/>
      </c>
      <c r="I131" s="1468" t="str">
        <f>IF('Historical DATA'!DA122="","",'Historical DATA'!DA122)</f>
        <v/>
      </c>
      <c r="J131" s="1469" t="str">
        <f>IF('Historical DATA'!DB122="","",'Historical DATA'!DB122)</f>
        <v/>
      </c>
      <c r="K131" s="1477" t="str">
        <f>IF('Historical DATA'!DC122="","",'Historical DATA'!DC122)</f>
        <v/>
      </c>
    </row>
    <row r="132" spans="2:11">
      <c r="B132" s="1476" t="str">
        <f>IF('Historical DATA'!B123="","",'Historical DATA'!B123)</f>
        <v/>
      </c>
      <c r="C132" s="1466" t="str">
        <f>IF('Historical DATA'!CU123="","",'Historical DATA'!CU123)</f>
        <v/>
      </c>
      <c r="D132" s="1467" t="str">
        <f>IF('Historical DATA'!CV123="","",'Historical DATA'!CV123)</f>
        <v/>
      </c>
      <c r="E132" s="1520" t="str">
        <f>IF('Historical DATA'!CW123="","",'Historical DATA'!CW123)</f>
        <v/>
      </c>
      <c r="F132" s="1468" t="str">
        <f>IF('Historical DATA'!CX123="","",'Historical DATA'!CX123)</f>
        <v/>
      </c>
      <c r="G132" s="1518" t="str">
        <f>IF('Historical DATA'!CY123="","",'Historical DATA'!CY123)</f>
        <v/>
      </c>
      <c r="H132" s="1468" t="str">
        <f>IF('Historical DATA'!CZ123="","",'Historical DATA'!CZ123)</f>
        <v/>
      </c>
      <c r="I132" s="1468" t="str">
        <f>IF('Historical DATA'!DA123="","",'Historical DATA'!DA123)</f>
        <v/>
      </c>
      <c r="J132" s="1469" t="str">
        <f>IF('Historical DATA'!DB123="","",'Historical DATA'!DB123)</f>
        <v/>
      </c>
      <c r="K132" s="1477" t="str">
        <f>IF('Historical DATA'!DC123="","",'Historical DATA'!DC123)</f>
        <v/>
      </c>
    </row>
    <row r="133" spans="2:11">
      <c r="B133" s="1476" t="str">
        <f>IF('Historical DATA'!B124="","",'Historical DATA'!B124)</f>
        <v/>
      </c>
      <c r="C133" s="1466" t="str">
        <f>IF('Historical DATA'!CU124="","",'Historical DATA'!CU124)</f>
        <v/>
      </c>
      <c r="D133" s="1467" t="str">
        <f>IF('Historical DATA'!CV124="","",'Historical DATA'!CV124)</f>
        <v/>
      </c>
      <c r="E133" s="1520" t="str">
        <f>IF('Historical DATA'!CW124="","",'Historical DATA'!CW124)</f>
        <v/>
      </c>
      <c r="F133" s="1468" t="str">
        <f>IF('Historical DATA'!CX124="","",'Historical DATA'!CX124)</f>
        <v/>
      </c>
      <c r="G133" s="1518" t="str">
        <f>IF('Historical DATA'!CY124="","",'Historical DATA'!CY124)</f>
        <v/>
      </c>
      <c r="H133" s="1468" t="str">
        <f>IF('Historical DATA'!CZ124="","",'Historical DATA'!CZ124)</f>
        <v/>
      </c>
      <c r="I133" s="1468" t="str">
        <f>IF('Historical DATA'!DA124="","",'Historical DATA'!DA124)</f>
        <v/>
      </c>
      <c r="J133" s="1469" t="str">
        <f>IF('Historical DATA'!DB124="","",'Historical DATA'!DB124)</f>
        <v/>
      </c>
      <c r="K133" s="1477" t="str">
        <f>IF('Historical DATA'!DC124="","",'Historical DATA'!DC124)</f>
        <v/>
      </c>
    </row>
    <row r="134" spans="2:11">
      <c r="B134" s="1476" t="str">
        <f>IF('Historical DATA'!B125="","",'Historical DATA'!B125)</f>
        <v/>
      </c>
      <c r="C134" s="1466" t="str">
        <f>IF('Historical DATA'!CU125="","",'Historical DATA'!CU125)</f>
        <v/>
      </c>
      <c r="D134" s="1467" t="str">
        <f>IF('Historical DATA'!CV125="","",'Historical DATA'!CV125)</f>
        <v/>
      </c>
      <c r="E134" s="1520" t="str">
        <f>IF('Historical DATA'!CW125="","",'Historical DATA'!CW125)</f>
        <v/>
      </c>
      <c r="F134" s="1468" t="str">
        <f>IF('Historical DATA'!CX125="","",'Historical DATA'!CX125)</f>
        <v/>
      </c>
      <c r="G134" s="1518" t="str">
        <f>IF('Historical DATA'!CY125="","",'Historical DATA'!CY125)</f>
        <v/>
      </c>
      <c r="H134" s="1468" t="str">
        <f>IF('Historical DATA'!CZ125="","",'Historical DATA'!CZ125)</f>
        <v/>
      </c>
      <c r="I134" s="1468" t="str">
        <f>IF('Historical DATA'!DA125="","",'Historical DATA'!DA125)</f>
        <v/>
      </c>
      <c r="J134" s="1469" t="str">
        <f>IF('Historical DATA'!DB125="","",'Historical DATA'!DB125)</f>
        <v/>
      </c>
      <c r="K134" s="1477" t="str">
        <f>IF('Historical DATA'!DC125="","",'Historical DATA'!DC125)</f>
        <v/>
      </c>
    </row>
    <row r="135" spans="2:11">
      <c r="B135" s="1476" t="str">
        <f>IF('Historical DATA'!B126="","",'Historical DATA'!B126)</f>
        <v/>
      </c>
      <c r="C135" s="1466" t="str">
        <f>IF('Historical DATA'!CU126="","",'Historical DATA'!CU126)</f>
        <v/>
      </c>
      <c r="D135" s="1467" t="str">
        <f>IF('Historical DATA'!CV126="","",'Historical DATA'!CV126)</f>
        <v/>
      </c>
      <c r="E135" s="1520" t="str">
        <f>IF('Historical DATA'!CW126="","",'Historical DATA'!CW126)</f>
        <v/>
      </c>
      <c r="F135" s="1468" t="str">
        <f>IF('Historical DATA'!CX126="","",'Historical DATA'!CX126)</f>
        <v/>
      </c>
      <c r="G135" s="1518" t="str">
        <f>IF('Historical DATA'!CY126="","",'Historical DATA'!CY126)</f>
        <v/>
      </c>
      <c r="H135" s="1468" t="str">
        <f>IF('Historical DATA'!CZ126="","",'Historical DATA'!CZ126)</f>
        <v/>
      </c>
      <c r="I135" s="1468" t="str">
        <f>IF('Historical DATA'!DA126="","",'Historical DATA'!DA126)</f>
        <v/>
      </c>
      <c r="J135" s="1469" t="str">
        <f>IF('Historical DATA'!DB126="","",'Historical DATA'!DB126)</f>
        <v/>
      </c>
      <c r="K135" s="1477" t="str">
        <f>IF('Historical DATA'!DC126="","",'Historical DATA'!DC126)</f>
        <v/>
      </c>
    </row>
    <row r="136" spans="2:11">
      <c r="B136" s="1476" t="str">
        <f>IF('Historical DATA'!B127="","",'Historical DATA'!B127)</f>
        <v/>
      </c>
      <c r="C136" s="1466" t="str">
        <f>IF('Historical DATA'!CU127="","",'Historical DATA'!CU127)</f>
        <v/>
      </c>
      <c r="D136" s="1467" t="str">
        <f>IF('Historical DATA'!CV127="","",'Historical DATA'!CV127)</f>
        <v/>
      </c>
      <c r="E136" s="1520" t="str">
        <f>IF('Historical DATA'!CW127="","",'Historical DATA'!CW127)</f>
        <v/>
      </c>
      <c r="F136" s="1468" t="str">
        <f>IF('Historical DATA'!CX127="","",'Historical DATA'!CX127)</f>
        <v/>
      </c>
      <c r="G136" s="1518" t="str">
        <f>IF('Historical DATA'!CY127="","",'Historical DATA'!CY127)</f>
        <v/>
      </c>
      <c r="H136" s="1468" t="str">
        <f>IF('Historical DATA'!CZ127="","",'Historical DATA'!CZ127)</f>
        <v/>
      </c>
      <c r="I136" s="1468" t="str">
        <f>IF('Historical DATA'!DA127="","",'Historical DATA'!DA127)</f>
        <v/>
      </c>
      <c r="J136" s="1469" t="str">
        <f>IF('Historical DATA'!DB127="","",'Historical DATA'!DB127)</f>
        <v/>
      </c>
      <c r="K136" s="1477" t="str">
        <f>IF('Historical DATA'!DC127="","",'Historical DATA'!DC127)</f>
        <v/>
      </c>
    </row>
    <row r="137" spans="2:11">
      <c r="B137" s="1476" t="str">
        <f>IF('Historical DATA'!B128="","",'Historical DATA'!B128)</f>
        <v/>
      </c>
      <c r="C137" s="1466" t="str">
        <f>IF('Historical DATA'!CU128="","",'Historical DATA'!CU128)</f>
        <v/>
      </c>
      <c r="D137" s="1467" t="str">
        <f>IF('Historical DATA'!CV128="","",'Historical DATA'!CV128)</f>
        <v/>
      </c>
      <c r="E137" s="1520" t="str">
        <f>IF('Historical DATA'!CW128="","",'Historical DATA'!CW128)</f>
        <v/>
      </c>
      <c r="F137" s="1468" t="str">
        <f>IF('Historical DATA'!CX128="","",'Historical DATA'!CX128)</f>
        <v/>
      </c>
      <c r="G137" s="1518" t="str">
        <f>IF('Historical DATA'!CY128="","",'Historical DATA'!CY128)</f>
        <v/>
      </c>
      <c r="H137" s="1468" t="str">
        <f>IF('Historical DATA'!CZ128="","",'Historical DATA'!CZ128)</f>
        <v/>
      </c>
      <c r="I137" s="1468" t="str">
        <f>IF('Historical DATA'!DA128="","",'Historical DATA'!DA128)</f>
        <v/>
      </c>
      <c r="J137" s="1469" t="str">
        <f>IF('Historical DATA'!DB128="","",'Historical DATA'!DB128)</f>
        <v/>
      </c>
      <c r="K137" s="1477" t="str">
        <f>IF('Historical DATA'!DC128="","",'Historical DATA'!DC128)</f>
        <v/>
      </c>
    </row>
    <row r="138" spans="2:11">
      <c r="B138" s="1476" t="str">
        <f>IF('Historical DATA'!B129="","",'Historical DATA'!B129)</f>
        <v/>
      </c>
      <c r="C138" s="1466" t="str">
        <f>IF('Historical DATA'!CU129="","",'Historical DATA'!CU129)</f>
        <v/>
      </c>
      <c r="D138" s="1467" t="str">
        <f>IF('Historical DATA'!CV129="","",'Historical DATA'!CV129)</f>
        <v/>
      </c>
      <c r="E138" s="1520" t="str">
        <f>IF('Historical DATA'!CW129="","",'Historical DATA'!CW129)</f>
        <v/>
      </c>
      <c r="F138" s="1468" t="str">
        <f>IF('Historical DATA'!CX129="","",'Historical DATA'!CX129)</f>
        <v/>
      </c>
      <c r="G138" s="1518" t="str">
        <f>IF('Historical DATA'!CY129="","",'Historical DATA'!CY129)</f>
        <v/>
      </c>
      <c r="H138" s="1468" t="str">
        <f>IF('Historical DATA'!CZ129="","",'Historical DATA'!CZ129)</f>
        <v/>
      </c>
      <c r="I138" s="1468" t="str">
        <f>IF('Historical DATA'!DA129="","",'Historical DATA'!DA129)</f>
        <v/>
      </c>
      <c r="J138" s="1469" t="str">
        <f>IF('Historical DATA'!DB129="","",'Historical DATA'!DB129)</f>
        <v/>
      </c>
      <c r="K138" s="1477" t="str">
        <f>IF('Historical DATA'!DC129="","",'Historical DATA'!DC129)</f>
        <v/>
      </c>
    </row>
    <row r="139" spans="2:11">
      <c r="B139" s="1476" t="str">
        <f>IF('Historical DATA'!B130="","",'Historical DATA'!B130)</f>
        <v/>
      </c>
      <c r="C139" s="1466" t="str">
        <f>IF('Historical DATA'!CU130="","",'Historical DATA'!CU130)</f>
        <v/>
      </c>
      <c r="D139" s="1467" t="str">
        <f>IF('Historical DATA'!CV130="","",'Historical DATA'!CV130)</f>
        <v/>
      </c>
      <c r="E139" s="1520" t="str">
        <f>IF('Historical DATA'!CW130="","",'Historical DATA'!CW130)</f>
        <v/>
      </c>
      <c r="F139" s="1468" t="str">
        <f>IF('Historical DATA'!CX130="","",'Historical DATA'!CX130)</f>
        <v/>
      </c>
      <c r="G139" s="1518" t="str">
        <f>IF('Historical DATA'!CY130="","",'Historical DATA'!CY130)</f>
        <v/>
      </c>
      <c r="H139" s="1468" t="str">
        <f>IF('Historical DATA'!CZ130="","",'Historical DATA'!CZ130)</f>
        <v/>
      </c>
      <c r="I139" s="1468" t="str">
        <f>IF('Historical DATA'!DA130="","",'Historical DATA'!DA130)</f>
        <v/>
      </c>
      <c r="J139" s="1469" t="str">
        <f>IF('Historical DATA'!DB130="","",'Historical DATA'!DB130)</f>
        <v/>
      </c>
      <c r="K139" s="1477" t="str">
        <f>IF('Historical DATA'!DC130="","",'Historical DATA'!DC130)</f>
        <v/>
      </c>
    </row>
    <row r="140" spans="2:11">
      <c r="B140" s="1476" t="str">
        <f>IF('Historical DATA'!B131="","",'Historical DATA'!B131)</f>
        <v/>
      </c>
      <c r="C140" s="1466" t="str">
        <f>IF('Historical DATA'!CU131="","",'Historical DATA'!CU131)</f>
        <v/>
      </c>
      <c r="D140" s="1467" t="str">
        <f>IF('Historical DATA'!CV131="","",'Historical DATA'!CV131)</f>
        <v/>
      </c>
      <c r="E140" s="1520" t="str">
        <f>IF('Historical DATA'!CW131="","",'Historical DATA'!CW131)</f>
        <v/>
      </c>
      <c r="F140" s="1468" t="str">
        <f>IF('Historical DATA'!CX131="","",'Historical DATA'!CX131)</f>
        <v/>
      </c>
      <c r="G140" s="1518" t="str">
        <f>IF('Historical DATA'!CY131="","",'Historical DATA'!CY131)</f>
        <v/>
      </c>
      <c r="H140" s="1468" t="str">
        <f>IF('Historical DATA'!CZ131="","",'Historical DATA'!CZ131)</f>
        <v/>
      </c>
      <c r="I140" s="1468" t="str">
        <f>IF('Historical DATA'!DA131="","",'Historical DATA'!DA131)</f>
        <v/>
      </c>
      <c r="J140" s="1469" t="str">
        <f>IF('Historical DATA'!DB131="","",'Historical DATA'!DB131)</f>
        <v/>
      </c>
      <c r="K140" s="1477" t="str">
        <f>IF('Historical DATA'!DC131="","",'Historical DATA'!DC131)</f>
        <v/>
      </c>
    </row>
    <row r="141" spans="2:11">
      <c r="B141" s="1476" t="str">
        <f>IF('Historical DATA'!B132="","",'Historical DATA'!B132)</f>
        <v/>
      </c>
      <c r="C141" s="1466" t="str">
        <f>IF('Historical DATA'!CU132="","",'Historical DATA'!CU132)</f>
        <v/>
      </c>
      <c r="D141" s="1467" t="str">
        <f>IF('Historical DATA'!CV132="","",'Historical DATA'!CV132)</f>
        <v/>
      </c>
      <c r="E141" s="1520" t="str">
        <f>IF('Historical DATA'!CW132="","",'Historical DATA'!CW132)</f>
        <v/>
      </c>
      <c r="F141" s="1468" t="str">
        <f>IF('Historical DATA'!CX132="","",'Historical DATA'!CX132)</f>
        <v/>
      </c>
      <c r="G141" s="1518" t="str">
        <f>IF('Historical DATA'!CY132="","",'Historical DATA'!CY132)</f>
        <v/>
      </c>
      <c r="H141" s="1468" t="str">
        <f>IF('Historical DATA'!CZ132="","",'Historical DATA'!CZ132)</f>
        <v/>
      </c>
      <c r="I141" s="1468" t="str">
        <f>IF('Historical DATA'!DA132="","",'Historical DATA'!DA132)</f>
        <v/>
      </c>
      <c r="J141" s="1469" t="str">
        <f>IF('Historical DATA'!DB132="","",'Historical DATA'!DB132)</f>
        <v/>
      </c>
      <c r="K141" s="1477" t="str">
        <f>IF('Historical DATA'!DC132="","",'Historical DATA'!DC132)</f>
        <v/>
      </c>
    </row>
    <row r="142" spans="2:11">
      <c r="B142" s="1476" t="str">
        <f>IF('Historical DATA'!B133="","",'Historical DATA'!B133)</f>
        <v/>
      </c>
      <c r="C142" s="1466" t="str">
        <f>IF('Historical DATA'!CU133="","",'Historical DATA'!CU133)</f>
        <v/>
      </c>
      <c r="D142" s="1467" t="str">
        <f>IF('Historical DATA'!CV133="","",'Historical DATA'!CV133)</f>
        <v/>
      </c>
      <c r="E142" s="1520" t="str">
        <f>IF('Historical DATA'!CW133="","",'Historical DATA'!CW133)</f>
        <v/>
      </c>
      <c r="F142" s="1468" t="str">
        <f>IF('Historical DATA'!CX133="","",'Historical DATA'!CX133)</f>
        <v/>
      </c>
      <c r="G142" s="1518" t="str">
        <f>IF('Historical DATA'!CY133="","",'Historical DATA'!CY133)</f>
        <v/>
      </c>
      <c r="H142" s="1468" t="str">
        <f>IF('Historical DATA'!CZ133="","",'Historical DATA'!CZ133)</f>
        <v/>
      </c>
      <c r="I142" s="1468" t="str">
        <f>IF('Historical DATA'!DA133="","",'Historical DATA'!DA133)</f>
        <v/>
      </c>
      <c r="J142" s="1469" t="str">
        <f>IF('Historical DATA'!DB133="","",'Historical DATA'!DB133)</f>
        <v/>
      </c>
      <c r="K142" s="1477" t="str">
        <f>IF('Historical DATA'!DC133="","",'Historical DATA'!DC133)</f>
        <v/>
      </c>
    </row>
    <row r="143" spans="2:11">
      <c r="B143" s="1476" t="str">
        <f>IF('Historical DATA'!B134="","",'Historical DATA'!B134)</f>
        <v/>
      </c>
      <c r="C143" s="1466" t="str">
        <f>IF('Historical DATA'!CU134="","",'Historical DATA'!CU134)</f>
        <v/>
      </c>
      <c r="D143" s="1467" t="str">
        <f>IF('Historical DATA'!CV134="","",'Historical DATA'!CV134)</f>
        <v/>
      </c>
      <c r="E143" s="1520" t="str">
        <f>IF('Historical DATA'!CW134="","",'Historical DATA'!CW134)</f>
        <v/>
      </c>
      <c r="F143" s="1468" t="str">
        <f>IF('Historical DATA'!CX134="","",'Historical DATA'!CX134)</f>
        <v/>
      </c>
      <c r="G143" s="1518" t="str">
        <f>IF('Historical DATA'!CY134="","",'Historical DATA'!CY134)</f>
        <v/>
      </c>
      <c r="H143" s="1468" t="str">
        <f>IF('Historical DATA'!CZ134="","",'Historical DATA'!CZ134)</f>
        <v/>
      </c>
      <c r="I143" s="1468" t="str">
        <f>IF('Historical DATA'!DA134="","",'Historical DATA'!DA134)</f>
        <v/>
      </c>
      <c r="J143" s="1469" t="str">
        <f>IF('Historical DATA'!DB134="","",'Historical DATA'!DB134)</f>
        <v/>
      </c>
      <c r="K143" s="1477" t="str">
        <f>IF('Historical DATA'!DC134="","",'Historical DATA'!DC134)</f>
        <v/>
      </c>
    </row>
    <row r="144" spans="2:11">
      <c r="B144" s="1476" t="str">
        <f>IF('Historical DATA'!B135="","",'Historical DATA'!B135)</f>
        <v/>
      </c>
      <c r="C144" s="1466" t="str">
        <f>IF('Historical DATA'!CU135="","",'Historical DATA'!CU135)</f>
        <v/>
      </c>
      <c r="D144" s="1467" t="str">
        <f>IF('Historical DATA'!CV135="","",'Historical DATA'!CV135)</f>
        <v/>
      </c>
      <c r="E144" s="1520" t="str">
        <f>IF('Historical DATA'!CW135="","",'Historical DATA'!CW135)</f>
        <v/>
      </c>
      <c r="F144" s="1468" t="str">
        <f>IF('Historical DATA'!CX135="","",'Historical DATA'!CX135)</f>
        <v/>
      </c>
      <c r="G144" s="1518" t="str">
        <f>IF('Historical DATA'!CY135="","",'Historical DATA'!CY135)</f>
        <v/>
      </c>
      <c r="H144" s="1468" t="str">
        <f>IF('Historical DATA'!CZ135="","",'Historical DATA'!CZ135)</f>
        <v/>
      </c>
      <c r="I144" s="1468" t="str">
        <f>IF('Historical DATA'!DA135="","",'Historical DATA'!DA135)</f>
        <v/>
      </c>
      <c r="J144" s="1469" t="str">
        <f>IF('Historical DATA'!DB135="","",'Historical DATA'!DB135)</f>
        <v/>
      </c>
      <c r="K144" s="1477" t="str">
        <f>IF('Historical DATA'!DC135="","",'Historical DATA'!DC135)</f>
        <v/>
      </c>
    </row>
    <row r="145" spans="2:11">
      <c r="B145" s="1476" t="str">
        <f>IF('Historical DATA'!B136="","",'Historical DATA'!B136)</f>
        <v/>
      </c>
      <c r="C145" s="1466" t="str">
        <f>IF('Historical DATA'!CU136="","",'Historical DATA'!CU136)</f>
        <v/>
      </c>
      <c r="D145" s="1467" t="str">
        <f>IF('Historical DATA'!CV136="","",'Historical DATA'!CV136)</f>
        <v/>
      </c>
      <c r="E145" s="1520" t="str">
        <f>IF('Historical DATA'!CW136="","",'Historical DATA'!CW136)</f>
        <v/>
      </c>
      <c r="F145" s="1468" t="str">
        <f>IF('Historical DATA'!CX136="","",'Historical DATA'!CX136)</f>
        <v/>
      </c>
      <c r="G145" s="1518" t="str">
        <f>IF('Historical DATA'!CY136="","",'Historical DATA'!CY136)</f>
        <v/>
      </c>
      <c r="H145" s="1468" t="str">
        <f>IF('Historical DATA'!CZ136="","",'Historical DATA'!CZ136)</f>
        <v/>
      </c>
      <c r="I145" s="1468" t="str">
        <f>IF('Historical DATA'!DA136="","",'Historical DATA'!DA136)</f>
        <v/>
      </c>
      <c r="J145" s="1469" t="str">
        <f>IF('Historical DATA'!DB136="","",'Historical DATA'!DB136)</f>
        <v/>
      </c>
      <c r="K145" s="1477" t="str">
        <f>IF('Historical DATA'!DC136="","",'Historical DATA'!DC136)</f>
        <v/>
      </c>
    </row>
    <row r="146" spans="2:11">
      <c r="B146" s="1476" t="str">
        <f>IF('Historical DATA'!B137="","",'Historical DATA'!B137)</f>
        <v/>
      </c>
      <c r="C146" s="1466" t="str">
        <f>IF('Historical DATA'!CU137="","",'Historical DATA'!CU137)</f>
        <v/>
      </c>
      <c r="D146" s="1467" t="str">
        <f>IF('Historical DATA'!CV137="","",'Historical DATA'!CV137)</f>
        <v/>
      </c>
      <c r="E146" s="1520" t="str">
        <f>IF('Historical DATA'!CW137="","",'Historical DATA'!CW137)</f>
        <v/>
      </c>
      <c r="F146" s="1468" t="str">
        <f>IF('Historical DATA'!CX137="","",'Historical DATA'!CX137)</f>
        <v/>
      </c>
      <c r="G146" s="1518" t="str">
        <f>IF('Historical DATA'!CY137="","",'Historical DATA'!CY137)</f>
        <v/>
      </c>
      <c r="H146" s="1468" t="str">
        <f>IF('Historical DATA'!CZ137="","",'Historical DATA'!CZ137)</f>
        <v/>
      </c>
      <c r="I146" s="1468" t="str">
        <f>IF('Historical DATA'!DA137="","",'Historical DATA'!DA137)</f>
        <v/>
      </c>
      <c r="J146" s="1469" t="str">
        <f>IF('Historical DATA'!DB137="","",'Historical DATA'!DB137)</f>
        <v/>
      </c>
      <c r="K146" s="1477" t="str">
        <f>IF('Historical DATA'!DC137="","",'Historical DATA'!DC137)</f>
        <v/>
      </c>
    </row>
    <row r="147" spans="2:11">
      <c r="B147" s="1476" t="str">
        <f>IF('Historical DATA'!B138="","",'Historical DATA'!B138)</f>
        <v/>
      </c>
      <c r="C147" s="1466" t="str">
        <f>IF('Historical DATA'!CU138="","",'Historical DATA'!CU138)</f>
        <v/>
      </c>
      <c r="D147" s="1467" t="str">
        <f>IF('Historical DATA'!CV138="","",'Historical DATA'!CV138)</f>
        <v/>
      </c>
      <c r="E147" s="1520" t="str">
        <f>IF('Historical DATA'!CW138="","",'Historical DATA'!CW138)</f>
        <v/>
      </c>
      <c r="F147" s="1468" t="str">
        <f>IF('Historical DATA'!CX138="","",'Historical DATA'!CX138)</f>
        <v/>
      </c>
      <c r="G147" s="1518" t="str">
        <f>IF('Historical DATA'!CY138="","",'Historical DATA'!CY138)</f>
        <v/>
      </c>
      <c r="H147" s="1468" t="str">
        <f>IF('Historical DATA'!CZ138="","",'Historical DATA'!CZ138)</f>
        <v/>
      </c>
      <c r="I147" s="1468" t="str">
        <f>IF('Historical DATA'!DA138="","",'Historical DATA'!DA138)</f>
        <v/>
      </c>
      <c r="J147" s="1469" t="str">
        <f>IF('Historical DATA'!DB138="","",'Historical DATA'!DB138)</f>
        <v/>
      </c>
      <c r="K147" s="1477" t="str">
        <f>IF('Historical DATA'!DC138="","",'Historical DATA'!DC138)</f>
        <v/>
      </c>
    </row>
    <row r="148" spans="2:11">
      <c r="B148" s="1476" t="str">
        <f>IF('Historical DATA'!B139="","",'Historical DATA'!B139)</f>
        <v/>
      </c>
      <c r="C148" s="1466" t="str">
        <f>IF('Historical DATA'!CU139="","",'Historical DATA'!CU139)</f>
        <v/>
      </c>
      <c r="D148" s="1467" t="str">
        <f>IF('Historical DATA'!CV139="","",'Historical DATA'!CV139)</f>
        <v/>
      </c>
      <c r="E148" s="1520" t="str">
        <f>IF('Historical DATA'!CW139="","",'Historical DATA'!CW139)</f>
        <v/>
      </c>
      <c r="F148" s="1468" t="str">
        <f>IF('Historical DATA'!CX139="","",'Historical DATA'!CX139)</f>
        <v/>
      </c>
      <c r="G148" s="1518" t="str">
        <f>IF('Historical DATA'!CY139="","",'Historical DATA'!CY139)</f>
        <v/>
      </c>
      <c r="H148" s="1468" t="str">
        <f>IF('Historical DATA'!CZ139="","",'Historical DATA'!CZ139)</f>
        <v/>
      </c>
      <c r="I148" s="1468" t="str">
        <f>IF('Historical DATA'!DA139="","",'Historical DATA'!DA139)</f>
        <v/>
      </c>
      <c r="J148" s="1469" t="str">
        <f>IF('Historical DATA'!DB139="","",'Historical DATA'!DB139)</f>
        <v/>
      </c>
      <c r="K148" s="1477" t="str">
        <f>IF('Historical DATA'!DC139="","",'Historical DATA'!DC139)</f>
        <v/>
      </c>
    </row>
    <row r="149" spans="2:11">
      <c r="B149" s="1476" t="str">
        <f>IF('Historical DATA'!B140="","",'Historical DATA'!B140)</f>
        <v/>
      </c>
      <c r="C149" s="1466" t="str">
        <f>IF('Historical DATA'!CU140="","",'Historical DATA'!CU140)</f>
        <v/>
      </c>
      <c r="D149" s="1467" t="str">
        <f>IF('Historical DATA'!CV140="","",'Historical DATA'!CV140)</f>
        <v/>
      </c>
      <c r="E149" s="1520" t="str">
        <f>IF('Historical DATA'!CW140="","",'Historical DATA'!CW140)</f>
        <v/>
      </c>
      <c r="F149" s="1468" t="str">
        <f>IF('Historical DATA'!CX140="","",'Historical DATA'!CX140)</f>
        <v/>
      </c>
      <c r="G149" s="1518" t="str">
        <f>IF('Historical DATA'!CY140="","",'Historical DATA'!CY140)</f>
        <v/>
      </c>
      <c r="H149" s="1468" t="str">
        <f>IF('Historical DATA'!CZ140="","",'Historical DATA'!CZ140)</f>
        <v/>
      </c>
      <c r="I149" s="1468" t="str">
        <f>IF('Historical DATA'!DA140="","",'Historical DATA'!DA140)</f>
        <v/>
      </c>
      <c r="J149" s="1469" t="str">
        <f>IF('Historical DATA'!DB140="","",'Historical DATA'!DB140)</f>
        <v/>
      </c>
      <c r="K149" s="1477" t="str">
        <f>IF('Historical DATA'!DC140="","",'Historical DATA'!DC140)</f>
        <v/>
      </c>
    </row>
    <row r="150" spans="2:11">
      <c r="B150" s="1476" t="str">
        <f>IF('Historical DATA'!B141="","",'Historical DATA'!B141)</f>
        <v/>
      </c>
      <c r="C150" s="1466" t="str">
        <f>IF('Historical DATA'!CU141="","",'Historical DATA'!CU141)</f>
        <v/>
      </c>
      <c r="D150" s="1467" t="str">
        <f>IF('Historical DATA'!CV141="","",'Historical DATA'!CV141)</f>
        <v/>
      </c>
      <c r="E150" s="1520" t="str">
        <f>IF('Historical DATA'!CW141="","",'Historical DATA'!CW141)</f>
        <v/>
      </c>
      <c r="F150" s="1468" t="str">
        <f>IF('Historical DATA'!CX141="","",'Historical DATA'!CX141)</f>
        <v/>
      </c>
      <c r="G150" s="1518" t="str">
        <f>IF('Historical DATA'!CY141="","",'Historical DATA'!CY141)</f>
        <v/>
      </c>
      <c r="H150" s="1468" t="str">
        <f>IF('Historical DATA'!CZ141="","",'Historical DATA'!CZ141)</f>
        <v/>
      </c>
      <c r="I150" s="1468" t="str">
        <f>IF('Historical DATA'!DA141="","",'Historical DATA'!DA141)</f>
        <v/>
      </c>
      <c r="J150" s="1469" t="str">
        <f>IF('Historical DATA'!DB141="","",'Historical DATA'!DB141)</f>
        <v/>
      </c>
      <c r="K150" s="1477" t="str">
        <f>IF('Historical DATA'!DC141="","",'Historical DATA'!DC141)</f>
        <v/>
      </c>
    </row>
    <row r="151" spans="2:11">
      <c r="B151" s="1476" t="str">
        <f>IF('Historical DATA'!B142="","",'Historical DATA'!B142)</f>
        <v/>
      </c>
      <c r="C151" s="1466" t="str">
        <f>IF('Historical DATA'!CU142="","",'Historical DATA'!CU142)</f>
        <v/>
      </c>
      <c r="D151" s="1467" t="str">
        <f>IF('Historical DATA'!CV142="","",'Historical DATA'!CV142)</f>
        <v/>
      </c>
      <c r="E151" s="1520" t="str">
        <f>IF('Historical DATA'!CW142="","",'Historical DATA'!CW142)</f>
        <v/>
      </c>
      <c r="F151" s="1468" t="str">
        <f>IF('Historical DATA'!CX142="","",'Historical DATA'!CX142)</f>
        <v/>
      </c>
      <c r="G151" s="1518" t="str">
        <f>IF('Historical DATA'!CY142="","",'Historical DATA'!CY142)</f>
        <v/>
      </c>
      <c r="H151" s="1468" t="str">
        <f>IF('Historical DATA'!CZ142="","",'Historical DATA'!CZ142)</f>
        <v/>
      </c>
      <c r="I151" s="1468" t="str">
        <f>IF('Historical DATA'!DA142="","",'Historical DATA'!DA142)</f>
        <v/>
      </c>
      <c r="J151" s="1469" t="str">
        <f>IF('Historical DATA'!DB142="","",'Historical DATA'!DB142)</f>
        <v/>
      </c>
      <c r="K151" s="1477" t="str">
        <f>IF('Historical DATA'!DC142="","",'Historical DATA'!DC142)</f>
        <v/>
      </c>
    </row>
    <row r="152" spans="2:11">
      <c r="B152" s="1476" t="str">
        <f>IF('Historical DATA'!B143="","",'Historical DATA'!B143)</f>
        <v/>
      </c>
      <c r="C152" s="1466" t="str">
        <f>IF('Historical DATA'!CU143="","",'Historical DATA'!CU143)</f>
        <v/>
      </c>
      <c r="D152" s="1467" t="str">
        <f>IF('Historical DATA'!CV143="","",'Historical DATA'!CV143)</f>
        <v/>
      </c>
      <c r="E152" s="1520" t="str">
        <f>IF('Historical DATA'!CW143="","",'Historical DATA'!CW143)</f>
        <v/>
      </c>
      <c r="F152" s="1468" t="str">
        <f>IF('Historical DATA'!CX143="","",'Historical DATA'!CX143)</f>
        <v/>
      </c>
      <c r="G152" s="1518" t="str">
        <f>IF('Historical DATA'!CY143="","",'Historical DATA'!CY143)</f>
        <v/>
      </c>
      <c r="H152" s="1468" t="str">
        <f>IF('Historical DATA'!CZ143="","",'Historical DATA'!CZ143)</f>
        <v/>
      </c>
      <c r="I152" s="1468" t="str">
        <f>IF('Historical DATA'!DA143="","",'Historical DATA'!DA143)</f>
        <v/>
      </c>
      <c r="J152" s="1469" t="str">
        <f>IF('Historical DATA'!DB143="","",'Historical DATA'!DB143)</f>
        <v/>
      </c>
      <c r="K152" s="1477" t="str">
        <f>IF('Historical DATA'!DC143="","",'Historical DATA'!DC143)</f>
        <v/>
      </c>
    </row>
    <row r="153" spans="2:11">
      <c r="B153" s="1476" t="str">
        <f>IF('Historical DATA'!B144="","",'Historical DATA'!B144)</f>
        <v/>
      </c>
      <c r="C153" s="1466" t="str">
        <f>IF('Historical DATA'!CU144="","",'Historical DATA'!CU144)</f>
        <v/>
      </c>
      <c r="D153" s="1467" t="str">
        <f>IF('Historical DATA'!CV144="","",'Historical DATA'!CV144)</f>
        <v/>
      </c>
      <c r="E153" s="1520" t="str">
        <f>IF('Historical DATA'!CW144="","",'Historical DATA'!CW144)</f>
        <v/>
      </c>
      <c r="F153" s="1468" t="str">
        <f>IF('Historical DATA'!CX144="","",'Historical DATA'!CX144)</f>
        <v/>
      </c>
      <c r="G153" s="1518" t="str">
        <f>IF('Historical DATA'!CY144="","",'Historical DATA'!CY144)</f>
        <v/>
      </c>
      <c r="H153" s="1468" t="str">
        <f>IF('Historical DATA'!CZ144="","",'Historical DATA'!CZ144)</f>
        <v/>
      </c>
      <c r="I153" s="1468" t="str">
        <f>IF('Historical DATA'!DA144="","",'Historical DATA'!DA144)</f>
        <v/>
      </c>
      <c r="J153" s="1469" t="str">
        <f>IF('Historical DATA'!DB144="","",'Historical DATA'!DB144)</f>
        <v/>
      </c>
      <c r="K153" s="1477" t="str">
        <f>IF('Historical DATA'!DC144="","",'Historical DATA'!DC144)</f>
        <v/>
      </c>
    </row>
    <row r="154" spans="2:11">
      <c r="B154" s="1476" t="str">
        <f>IF('Historical DATA'!B145="","",'Historical DATA'!B145)</f>
        <v/>
      </c>
      <c r="C154" s="1466" t="str">
        <f>IF('Historical DATA'!CU145="","",'Historical DATA'!CU145)</f>
        <v/>
      </c>
      <c r="D154" s="1467" t="str">
        <f>IF('Historical DATA'!CV145="","",'Historical DATA'!CV145)</f>
        <v/>
      </c>
      <c r="E154" s="1520" t="str">
        <f>IF('Historical DATA'!CW145="","",'Historical DATA'!CW145)</f>
        <v/>
      </c>
      <c r="F154" s="1468" t="str">
        <f>IF('Historical DATA'!CX145="","",'Historical DATA'!CX145)</f>
        <v/>
      </c>
      <c r="G154" s="1518" t="str">
        <f>IF('Historical DATA'!CY145="","",'Historical DATA'!CY145)</f>
        <v/>
      </c>
      <c r="H154" s="1468" t="str">
        <f>IF('Historical DATA'!CZ145="","",'Historical DATA'!CZ145)</f>
        <v/>
      </c>
      <c r="I154" s="1468" t="str">
        <f>IF('Historical DATA'!DA145="","",'Historical DATA'!DA145)</f>
        <v/>
      </c>
      <c r="J154" s="1469" t="str">
        <f>IF('Historical DATA'!DB145="","",'Historical DATA'!DB145)</f>
        <v/>
      </c>
      <c r="K154" s="1477" t="str">
        <f>IF('Historical DATA'!DC145="","",'Historical DATA'!DC145)</f>
        <v/>
      </c>
    </row>
    <row r="155" spans="2:11">
      <c r="B155" s="1476" t="str">
        <f>IF('Historical DATA'!B146="","",'Historical DATA'!B146)</f>
        <v/>
      </c>
      <c r="C155" s="1466" t="str">
        <f>IF('Historical DATA'!CU146="","",'Historical DATA'!CU146)</f>
        <v/>
      </c>
      <c r="D155" s="1467" t="str">
        <f>IF('Historical DATA'!CV146="","",'Historical DATA'!CV146)</f>
        <v/>
      </c>
      <c r="E155" s="1520" t="str">
        <f>IF('Historical DATA'!CW146="","",'Historical DATA'!CW146)</f>
        <v/>
      </c>
      <c r="F155" s="1468" t="str">
        <f>IF('Historical DATA'!CX146="","",'Historical DATA'!CX146)</f>
        <v/>
      </c>
      <c r="G155" s="1518" t="str">
        <f>IF('Historical DATA'!CY146="","",'Historical DATA'!CY146)</f>
        <v/>
      </c>
      <c r="H155" s="1468" t="str">
        <f>IF('Historical DATA'!CZ146="","",'Historical DATA'!CZ146)</f>
        <v/>
      </c>
      <c r="I155" s="1468" t="str">
        <f>IF('Historical DATA'!DA146="","",'Historical DATA'!DA146)</f>
        <v/>
      </c>
      <c r="J155" s="1469" t="str">
        <f>IF('Historical DATA'!DB146="","",'Historical DATA'!DB146)</f>
        <v/>
      </c>
      <c r="K155" s="1477" t="str">
        <f>IF('Historical DATA'!DC146="","",'Historical DATA'!DC146)</f>
        <v/>
      </c>
    </row>
    <row r="156" spans="2:11">
      <c r="B156" s="1476" t="str">
        <f>IF('Historical DATA'!B147="","",'Historical DATA'!B147)</f>
        <v/>
      </c>
      <c r="C156" s="1466" t="str">
        <f>IF('Historical DATA'!CU147="","",'Historical DATA'!CU147)</f>
        <v/>
      </c>
      <c r="D156" s="1467" t="str">
        <f>IF('Historical DATA'!CV147="","",'Historical DATA'!CV147)</f>
        <v/>
      </c>
      <c r="E156" s="1520" t="str">
        <f>IF('Historical DATA'!CW147="","",'Historical DATA'!CW147)</f>
        <v/>
      </c>
      <c r="F156" s="1468" t="str">
        <f>IF('Historical DATA'!CX147="","",'Historical DATA'!CX147)</f>
        <v/>
      </c>
      <c r="G156" s="1518" t="str">
        <f>IF('Historical DATA'!CY147="","",'Historical DATA'!CY147)</f>
        <v/>
      </c>
      <c r="H156" s="1468" t="str">
        <f>IF('Historical DATA'!CZ147="","",'Historical DATA'!CZ147)</f>
        <v/>
      </c>
      <c r="I156" s="1468" t="str">
        <f>IF('Historical DATA'!DA147="","",'Historical DATA'!DA147)</f>
        <v/>
      </c>
      <c r="J156" s="1469" t="str">
        <f>IF('Historical DATA'!DB147="","",'Historical DATA'!DB147)</f>
        <v/>
      </c>
      <c r="K156" s="1477" t="str">
        <f>IF('Historical DATA'!DC147="","",'Historical DATA'!DC147)</f>
        <v/>
      </c>
    </row>
    <row r="157" spans="2:11">
      <c r="B157" s="1476" t="str">
        <f>IF('Historical DATA'!B148="","",'Historical DATA'!B148)</f>
        <v/>
      </c>
      <c r="C157" s="1466" t="str">
        <f>IF('Historical DATA'!CU148="","",'Historical DATA'!CU148)</f>
        <v/>
      </c>
      <c r="D157" s="1467" t="str">
        <f>IF('Historical DATA'!CV148="","",'Historical DATA'!CV148)</f>
        <v/>
      </c>
      <c r="E157" s="1520" t="str">
        <f>IF('Historical DATA'!CW148="","",'Historical DATA'!CW148)</f>
        <v/>
      </c>
      <c r="F157" s="1468" t="str">
        <f>IF('Historical DATA'!CX148="","",'Historical DATA'!CX148)</f>
        <v/>
      </c>
      <c r="G157" s="1518" t="str">
        <f>IF('Historical DATA'!CY148="","",'Historical DATA'!CY148)</f>
        <v/>
      </c>
      <c r="H157" s="1468" t="str">
        <f>IF('Historical DATA'!CZ148="","",'Historical DATA'!CZ148)</f>
        <v/>
      </c>
      <c r="I157" s="1468" t="str">
        <f>IF('Historical DATA'!DA148="","",'Historical DATA'!DA148)</f>
        <v/>
      </c>
      <c r="J157" s="1469" t="str">
        <f>IF('Historical DATA'!DB148="","",'Historical DATA'!DB148)</f>
        <v/>
      </c>
      <c r="K157" s="1477" t="str">
        <f>IF('Historical DATA'!DC148="","",'Historical DATA'!DC148)</f>
        <v/>
      </c>
    </row>
    <row r="158" spans="2:11">
      <c r="B158" s="1476" t="str">
        <f>IF('Historical DATA'!B149="","",'Historical DATA'!B149)</f>
        <v/>
      </c>
      <c r="C158" s="1466" t="str">
        <f>IF('Historical DATA'!CU149="","",'Historical DATA'!CU149)</f>
        <v/>
      </c>
      <c r="D158" s="1467" t="str">
        <f>IF('Historical DATA'!CV149="","",'Historical DATA'!CV149)</f>
        <v/>
      </c>
      <c r="E158" s="1520" t="str">
        <f>IF('Historical DATA'!CW149="","",'Historical DATA'!CW149)</f>
        <v/>
      </c>
      <c r="F158" s="1468" t="str">
        <f>IF('Historical DATA'!CX149="","",'Historical DATA'!CX149)</f>
        <v/>
      </c>
      <c r="G158" s="1518" t="str">
        <f>IF('Historical DATA'!CY149="","",'Historical DATA'!CY149)</f>
        <v/>
      </c>
      <c r="H158" s="1468" t="str">
        <f>IF('Historical DATA'!CZ149="","",'Historical DATA'!CZ149)</f>
        <v/>
      </c>
      <c r="I158" s="1468" t="str">
        <f>IF('Historical DATA'!DA149="","",'Historical DATA'!DA149)</f>
        <v/>
      </c>
      <c r="J158" s="1469" t="str">
        <f>IF('Historical DATA'!DB149="","",'Historical DATA'!DB149)</f>
        <v/>
      </c>
      <c r="K158" s="1477" t="str">
        <f>IF('Historical DATA'!DC149="","",'Historical DATA'!DC149)</f>
        <v/>
      </c>
    </row>
    <row r="159" spans="2:11">
      <c r="B159" s="1476" t="str">
        <f>IF('Historical DATA'!B150="","",'Historical DATA'!B150)</f>
        <v/>
      </c>
      <c r="C159" s="1466" t="str">
        <f>IF('Historical DATA'!CU150="","",'Historical DATA'!CU150)</f>
        <v/>
      </c>
      <c r="D159" s="1467" t="str">
        <f>IF('Historical DATA'!CV150="","",'Historical DATA'!CV150)</f>
        <v/>
      </c>
      <c r="E159" s="1520" t="str">
        <f>IF('Historical DATA'!CW150="","",'Historical DATA'!CW150)</f>
        <v/>
      </c>
      <c r="F159" s="1468" t="str">
        <f>IF('Historical DATA'!CX150="","",'Historical DATA'!CX150)</f>
        <v/>
      </c>
      <c r="G159" s="1518" t="str">
        <f>IF('Historical DATA'!CY150="","",'Historical DATA'!CY150)</f>
        <v/>
      </c>
      <c r="H159" s="1468" t="str">
        <f>IF('Historical DATA'!CZ150="","",'Historical DATA'!CZ150)</f>
        <v/>
      </c>
      <c r="I159" s="1468" t="str">
        <f>IF('Historical DATA'!DA150="","",'Historical DATA'!DA150)</f>
        <v/>
      </c>
      <c r="J159" s="1469" t="str">
        <f>IF('Historical DATA'!DB150="","",'Historical DATA'!DB150)</f>
        <v/>
      </c>
      <c r="K159" s="1477" t="str">
        <f>IF('Historical DATA'!DC150="","",'Historical DATA'!DC150)</f>
        <v/>
      </c>
    </row>
    <row r="160" spans="2:11">
      <c r="B160" s="1476" t="str">
        <f>IF('Historical DATA'!B151="","",'Historical DATA'!B151)</f>
        <v/>
      </c>
      <c r="C160" s="1466" t="str">
        <f>IF('Historical DATA'!CU151="","",'Historical DATA'!CU151)</f>
        <v/>
      </c>
      <c r="D160" s="1467" t="str">
        <f>IF('Historical DATA'!CV151="","",'Historical DATA'!CV151)</f>
        <v/>
      </c>
      <c r="E160" s="1520" t="str">
        <f>IF('Historical DATA'!CW151="","",'Historical DATA'!CW151)</f>
        <v/>
      </c>
      <c r="F160" s="1468" t="str">
        <f>IF('Historical DATA'!CX151="","",'Historical DATA'!CX151)</f>
        <v/>
      </c>
      <c r="G160" s="1518" t="str">
        <f>IF('Historical DATA'!CY151="","",'Historical DATA'!CY151)</f>
        <v/>
      </c>
      <c r="H160" s="1468" t="str">
        <f>IF('Historical DATA'!CZ151="","",'Historical DATA'!CZ151)</f>
        <v/>
      </c>
      <c r="I160" s="1468" t="str">
        <f>IF('Historical DATA'!DA151="","",'Historical DATA'!DA151)</f>
        <v/>
      </c>
      <c r="J160" s="1469" t="str">
        <f>IF('Historical DATA'!DB151="","",'Historical DATA'!DB151)</f>
        <v/>
      </c>
      <c r="K160" s="1477" t="str">
        <f>IF('Historical DATA'!DC151="","",'Historical DATA'!DC151)</f>
        <v/>
      </c>
    </row>
    <row r="161" spans="2:11">
      <c r="B161" s="1476" t="str">
        <f>IF('Historical DATA'!B152="","",'Historical DATA'!B152)</f>
        <v/>
      </c>
      <c r="C161" s="1466" t="str">
        <f>IF('Historical DATA'!CU152="","",'Historical DATA'!CU152)</f>
        <v/>
      </c>
      <c r="D161" s="1467" t="str">
        <f>IF('Historical DATA'!CV152="","",'Historical DATA'!CV152)</f>
        <v/>
      </c>
      <c r="E161" s="1520" t="str">
        <f>IF('Historical DATA'!CW152="","",'Historical DATA'!CW152)</f>
        <v/>
      </c>
      <c r="F161" s="1468" t="str">
        <f>IF('Historical DATA'!CX152="","",'Historical DATA'!CX152)</f>
        <v/>
      </c>
      <c r="G161" s="1518" t="str">
        <f>IF('Historical DATA'!CY152="","",'Historical DATA'!CY152)</f>
        <v/>
      </c>
      <c r="H161" s="1468" t="str">
        <f>IF('Historical DATA'!CZ152="","",'Historical DATA'!CZ152)</f>
        <v/>
      </c>
      <c r="I161" s="1468" t="str">
        <f>IF('Historical DATA'!DA152="","",'Historical DATA'!DA152)</f>
        <v/>
      </c>
      <c r="J161" s="1469" t="str">
        <f>IF('Historical DATA'!DB152="","",'Historical DATA'!DB152)</f>
        <v/>
      </c>
      <c r="K161" s="1477" t="str">
        <f>IF('Historical DATA'!DC152="","",'Historical DATA'!DC152)</f>
        <v/>
      </c>
    </row>
    <row r="162" spans="2:11">
      <c r="B162" s="1476" t="str">
        <f>IF('Historical DATA'!B153="","",'Historical DATA'!B153)</f>
        <v/>
      </c>
      <c r="C162" s="1466" t="str">
        <f>IF('Historical DATA'!CU153="","",'Historical DATA'!CU153)</f>
        <v/>
      </c>
      <c r="D162" s="1467" t="str">
        <f>IF('Historical DATA'!CV153="","",'Historical DATA'!CV153)</f>
        <v/>
      </c>
      <c r="E162" s="1520" t="str">
        <f>IF('Historical DATA'!CW153="","",'Historical DATA'!CW153)</f>
        <v/>
      </c>
      <c r="F162" s="1468" t="str">
        <f>IF('Historical DATA'!CX153="","",'Historical DATA'!CX153)</f>
        <v/>
      </c>
      <c r="G162" s="1518" t="str">
        <f>IF('Historical DATA'!CY153="","",'Historical DATA'!CY153)</f>
        <v/>
      </c>
      <c r="H162" s="1468" t="str">
        <f>IF('Historical DATA'!CZ153="","",'Historical DATA'!CZ153)</f>
        <v/>
      </c>
      <c r="I162" s="1468" t="str">
        <f>IF('Historical DATA'!DA153="","",'Historical DATA'!DA153)</f>
        <v/>
      </c>
      <c r="J162" s="1469" t="str">
        <f>IF('Historical DATA'!DB153="","",'Historical DATA'!DB153)</f>
        <v/>
      </c>
      <c r="K162" s="1477" t="str">
        <f>IF('Historical DATA'!DC153="","",'Historical DATA'!DC153)</f>
        <v/>
      </c>
    </row>
    <row r="163" spans="2:11">
      <c r="B163" s="1476" t="str">
        <f>IF('Historical DATA'!B154="","",'Historical DATA'!B154)</f>
        <v/>
      </c>
      <c r="C163" s="1466" t="str">
        <f>IF('Historical DATA'!CU154="","",'Historical DATA'!CU154)</f>
        <v/>
      </c>
      <c r="D163" s="1467" t="str">
        <f>IF('Historical DATA'!CV154="","",'Historical DATA'!CV154)</f>
        <v/>
      </c>
      <c r="E163" s="1520" t="str">
        <f>IF('Historical DATA'!CW154="","",'Historical DATA'!CW154)</f>
        <v/>
      </c>
      <c r="F163" s="1468" t="str">
        <f>IF('Historical DATA'!CX154="","",'Historical DATA'!CX154)</f>
        <v/>
      </c>
      <c r="G163" s="1518" t="str">
        <f>IF('Historical DATA'!CY154="","",'Historical DATA'!CY154)</f>
        <v/>
      </c>
      <c r="H163" s="1468" t="str">
        <f>IF('Historical DATA'!CZ154="","",'Historical DATA'!CZ154)</f>
        <v/>
      </c>
      <c r="I163" s="1468" t="str">
        <f>IF('Historical DATA'!DA154="","",'Historical DATA'!DA154)</f>
        <v/>
      </c>
      <c r="J163" s="1469" t="str">
        <f>IF('Historical DATA'!DB154="","",'Historical DATA'!DB154)</f>
        <v/>
      </c>
      <c r="K163" s="1477" t="str">
        <f>IF('Historical DATA'!DC154="","",'Historical DATA'!DC154)</f>
        <v/>
      </c>
    </row>
    <row r="164" spans="2:11">
      <c r="B164" s="1476" t="str">
        <f>IF('Historical DATA'!B155="","",'Historical DATA'!B155)</f>
        <v/>
      </c>
      <c r="C164" s="1466" t="str">
        <f>IF('Historical DATA'!CU155="","",'Historical DATA'!CU155)</f>
        <v/>
      </c>
      <c r="D164" s="1467" t="str">
        <f>IF('Historical DATA'!CV155="","",'Historical DATA'!CV155)</f>
        <v/>
      </c>
      <c r="E164" s="1520" t="str">
        <f>IF('Historical DATA'!CW155="","",'Historical DATA'!CW155)</f>
        <v/>
      </c>
      <c r="F164" s="1468" t="str">
        <f>IF('Historical DATA'!CX155="","",'Historical DATA'!CX155)</f>
        <v/>
      </c>
      <c r="G164" s="1518" t="str">
        <f>IF('Historical DATA'!CY155="","",'Historical DATA'!CY155)</f>
        <v/>
      </c>
      <c r="H164" s="1468" t="str">
        <f>IF('Historical DATA'!CZ155="","",'Historical DATA'!CZ155)</f>
        <v/>
      </c>
      <c r="I164" s="1468" t="str">
        <f>IF('Historical DATA'!DA155="","",'Historical DATA'!DA155)</f>
        <v/>
      </c>
      <c r="J164" s="1469" t="str">
        <f>IF('Historical DATA'!DB155="","",'Historical DATA'!DB155)</f>
        <v/>
      </c>
      <c r="K164" s="1477" t="str">
        <f>IF('Historical DATA'!DC155="","",'Historical DATA'!DC155)</f>
        <v/>
      </c>
    </row>
    <row r="165" spans="2:11">
      <c r="B165" s="1476" t="str">
        <f>IF('Historical DATA'!B156="","",'Historical DATA'!B156)</f>
        <v/>
      </c>
      <c r="C165" s="1466" t="str">
        <f>IF('Historical DATA'!CU156="","",'Historical DATA'!CU156)</f>
        <v/>
      </c>
      <c r="D165" s="1467" t="str">
        <f>IF('Historical DATA'!CV156="","",'Historical DATA'!CV156)</f>
        <v/>
      </c>
      <c r="E165" s="1520" t="str">
        <f>IF('Historical DATA'!CW156="","",'Historical DATA'!CW156)</f>
        <v/>
      </c>
      <c r="F165" s="1468" t="str">
        <f>IF('Historical DATA'!CX156="","",'Historical DATA'!CX156)</f>
        <v/>
      </c>
      <c r="G165" s="1518" t="str">
        <f>IF('Historical DATA'!CY156="","",'Historical DATA'!CY156)</f>
        <v/>
      </c>
      <c r="H165" s="1468" t="str">
        <f>IF('Historical DATA'!CZ156="","",'Historical DATA'!CZ156)</f>
        <v/>
      </c>
      <c r="I165" s="1468" t="str">
        <f>IF('Historical DATA'!DA156="","",'Historical DATA'!DA156)</f>
        <v/>
      </c>
      <c r="J165" s="1469" t="str">
        <f>IF('Historical DATA'!DB156="","",'Historical DATA'!DB156)</f>
        <v/>
      </c>
      <c r="K165" s="1477" t="str">
        <f>IF('Historical DATA'!DC156="","",'Historical DATA'!DC156)</f>
        <v/>
      </c>
    </row>
    <row r="166" spans="2:11">
      <c r="B166" s="1476" t="str">
        <f>IF('Historical DATA'!B157="","",'Historical DATA'!B157)</f>
        <v/>
      </c>
      <c r="C166" s="1466" t="str">
        <f>IF('Historical DATA'!CU157="","",'Historical DATA'!CU157)</f>
        <v/>
      </c>
      <c r="D166" s="1467" t="str">
        <f>IF('Historical DATA'!CV157="","",'Historical DATA'!CV157)</f>
        <v/>
      </c>
      <c r="E166" s="1520" t="str">
        <f>IF('Historical DATA'!CW157="","",'Historical DATA'!CW157)</f>
        <v/>
      </c>
      <c r="F166" s="1468" t="str">
        <f>IF('Historical DATA'!CX157="","",'Historical DATA'!CX157)</f>
        <v/>
      </c>
      <c r="G166" s="1518" t="str">
        <f>IF('Historical DATA'!CY157="","",'Historical DATA'!CY157)</f>
        <v/>
      </c>
      <c r="H166" s="1468" t="str">
        <f>IF('Historical DATA'!CZ157="","",'Historical DATA'!CZ157)</f>
        <v/>
      </c>
      <c r="I166" s="1468" t="str">
        <f>IF('Historical DATA'!DA157="","",'Historical DATA'!DA157)</f>
        <v/>
      </c>
      <c r="J166" s="1469" t="str">
        <f>IF('Historical DATA'!DB157="","",'Historical DATA'!DB157)</f>
        <v/>
      </c>
      <c r="K166" s="1477" t="str">
        <f>IF('Historical DATA'!DC157="","",'Historical DATA'!DC157)</f>
        <v/>
      </c>
    </row>
    <row r="167" spans="2:11">
      <c r="B167" s="1476" t="str">
        <f>IF('Historical DATA'!B158="","",'Historical DATA'!B158)</f>
        <v/>
      </c>
      <c r="C167" s="1466" t="str">
        <f>IF('Historical DATA'!CU158="","",'Historical DATA'!CU158)</f>
        <v/>
      </c>
      <c r="D167" s="1467" t="str">
        <f>IF('Historical DATA'!CV158="","",'Historical DATA'!CV158)</f>
        <v/>
      </c>
      <c r="E167" s="1520" t="str">
        <f>IF('Historical DATA'!CW158="","",'Historical DATA'!CW158)</f>
        <v/>
      </c>
      <c r="F167" s="1468" t="str">
        <f>IF('Historical DATA'!CX158="","",'Historical DATA'!CX158)</f>
        <v/>
      </c>
      <c r="G167" s="1518" t="str">
        <f>IF('Historical DATA'!CY158="","",'Historical DATA'!CY158)</f>
        <v/>
      </c>
      <c r="H167" s="1468" t="str">
        <f>IF('Historical DATA'!CZ158="","",'Historical DATA'!CZ158)</f>
        <v/>
      </c>
      <c r="I167" s="1468" t="str">
        <f>IF('Historical DATA'!DA158="","",'Historical DATA'!DA158)</f>
        <v/>
      </c>
      <c r="J167" s="1469" t="str">
        <f>IF('Historical DATA'!DB158="","",'Historical DATA'!DB158)</f>
        <v/>
      </c>
      <c r="K167" s="1477" t="str">
        <f>IF('Historical DATA'!DC158="","",'Historical DATA'!DC158)</f>
        <v/>
      </c>
    </row>
    <row r="168" spans="2:11">
      <c r="B168" s="1476" t="str">
        <f>IF('Historical DATA'!B159="","",'Historical DATA'!B159)</f>
        <v/>
      </c>
      <c r="C168" s="1466" t="str">
        <f>IF('Historical DATA'!CU159="","",'Historical DATA'!CU159)</f>
        <v/>
      </c>
      <c r="D168" s="1467" t="str">
        <f>IF('Historical DATA'!CV159="","",'Historical DATA'!CV159)</f>
        <v/>
      </c>
      <c r="E168" s="1520" t="str">
        <f>IF('Historical DATA'!CW159="","",'Historical DATA'!CW159)</f>
        <v/>
      </c>
      <c r="F168" s="1468" t="str">
        <f>IF('Historical DATA'!CX159="","",'Historical DATA'!CX159)</f>
        <v/>
      </c>
      <c r="G168" s="1518" t="str">
        <f>IF('Historical DATA'!CY159="","",'Historical DATA'!CY159)</f>
        <v/>
      </c>
      <c r="H168" s="1468" t="str">
        <f>IF('Historical DATA'!CZ159="","",'Historical DATA'!CZ159)</f>
        <v/>
      </c>
      <c r="I168" s="1468" t="str">
        <f>IF('Historical DATA'!DA159="","",'Historical DATA'!DA159)</f>
        <v/>
      </c>
      <c r="J168" s="1469" t="str">
        <f>IF('Historical DATA'!DB159="","",'Historical DATA'!DB159)</f>
        <v/>
      </c>
      <c r="K168" s="1477" t="str">
        <f>IF('Historical DATA'!DC159="","",'Historical DATA'!DC159)</f>
        <v/>
      </c>
    </row>
    <row r="169" spans="2:11">
      <c r="B169" s="1476" t="str">
        <f>IF('Historical DATA'!B160="","",'Historical DATA'!B160)</f>
        <v/>
      </c>
      <c r="C169" s="1466" t="str">
        <f>IF('Historical DATA'!CU160="","",'Historical DATA'!CU160)</f>
        <v/>
      </c>
      <c r="D169" s="1467" t="str">
        <f>IF('Historical DATA'!CV160="","",'Historical DATA'!CV160)</f>
        <v/>
      </c>
      <c r="E169" s="1520" t="str">
        <f>IF('Historical DATA'!CW160="","",'Historical DATA'!CW160)</f>
        <v/>
      </c>
      <c r="F169" s="1468" t="str">
        <f>IF('Historical DATA'!CX160="","",'Historical DATA'!CX160)</f>
        <v/>
      </c>
      <c r="G169" s="1518" t="str">
        <f>IF('Historical DATA'!CY160="","",'Historical DATA'!CY160)</f>
        <v/>
      </c>
      <c r="H169" s="1468" t="str">
        <f>IF('Historical DATA'!CZ160="","",'Historical DATA'!CZ160)</f>
        <v/>
      </c>
      <c r="I169" s="1468" t="str">
        <f>IF('Historical DATA'!DA160="","",'Historical DATA'!DA160)</f>
        <v/>
      </c>
      <c r="J169" s="1469" t="str">
        <f>IF('Historical DATA'!DB160="","",'Historical DATA'!DB160)</f>
        <v/>
      </c>
      <c r="K169" s="1477" t="str">
        <f>IF('Historical DATA'!DC160="","",'Historical DATA'!DC160)</f>
        <v/>
      </c>
    </row>
    <row r="170" spans="2:11">
      <c r="B170" s="1476" t="str">
        <f>IF('Historical DATA'!B161="","",'Historical DATA'!B161)</f>
        <v/>
      </c>
      <c r="C170" s="1466" t="str">
        <f>IF('Historical DATA'!CU161="","",'Historical DATA'!CU161)</f>
        <v/>
      </c>
      <c r="D170" s="1467" t="str">
        <f>IF('Historical DATA'!CV161="","",'Historical DATA'!CV161)</f>
        <v/>
      </c>
      <c r="E170" s="1520" t="str">
        <f>IF('Historical DATA'!CW161="","",'Historical DATA'!CW161)</f>
        <v/>
      </c>
      <c r="F170" s="1468" t="str">
        <f>IF('Historical DATA'!CX161="","",'Historical DATA'!CX161)</f>
        <v/>
      </c>
      <c r="G170" s="1518" t="str">
        <f>IF('Historical DATA'!CY161="","",'Historical DATA'!CY161)</f>
        <v/>
      </c>
      <c r="H170" s="1468" t="str">
        <f>IF('Historical DATA'!CZ161="","",'Historical DATA'!CZ161)</f>
        <v/>
      </c>
      <c r="I170" s="1468" t="str">
        <f>IF('Historical DATA'!DA161="","",'Historical DATA'!DA161)</f>
        <v/>
      </c>
      <c r="J170" s="1469" t="str">
        <f>IF('Historical DATA'!DB161="","",'Historical DATA'!DB161)</f>
        <v/>
      </c>
      <c r="K170" s="1477" t="str">
        <f>IF('Historical DATA'!DC161="","",'Historical DATA'!DC161)</f>
        <v/>
      </c>
    </row>
    <row r="171" spans="2:11">
      <c r="B171" s="1476" t="str">
        <f>IF('Historical DATA'!B162="","",'Historical DATA'!B162)</f>
        <v/>
      </c>
      <c r="C171" s="1466" t="str">
        <f>IF('Historical DATA'!CU162="","",'Historical DATA'!CU162)</f>
        <v/>
      </c>
      <c r="D171" s="1467" t="str">
        <f>IF('Historical DATA'!CV162="","",'Historical DATA'!CV162)</f>
        <v/>
      </c>
      <c r="E171" s="1520" t="str">
        <f>IF('Historical DATA'!CW162="","",'Historical DATA'!CW162)</f>
        <v/>
      </c>
      <c r="F171" s="1468" t="str">
        <f>IF('Historical DATA'!CX162="","",'Historical DATA'!CX162)</f>
        <v/>
      </c>
      <c r="G171" s="1518" t="str">
        <f>IF('Historical DATA'!CY162="","",'Historical DATA'!CY162)</f>
        <v/>
      </c>
      <c r="H171" s="1468" t="str">
        <f>IF('Historical DATA'!CZ162="","",'Historical DATA'!CZ162)</f>
        <v/>
      </c>
      <c r="I171" s="1468" t="str">
        <f>IF('Historical DATA'!DA162="","",'Historical DATA'!DA162)</f>
        <v/>
      </c>
      <c r="J171" s="1469" t="str">
        <f>IF('Historical DATA'!DB162="","",'Historical DATA'!DB162)</f>
        <v/>
      </c>
      <c r="K171" s="1477" t="str">
        <f>IF('Historical DATA'!DC162="","",'Historical DATA'!DC162)</f>
        <v/>
      </c>
    </row>
    <row r="172" spans="2:11">
      <c r="B172" s="1476" t="str">
        <f>IF('Historical DATA'!B163="","",'Historical DATA'!B163)</f>
        <v/>
      </c>
      <c r="C172" s="1466" t="str">
        <f>IF('Historical DATA'!CU163="","",'Historical DATA'!CU163)</f>
        <v/>
      </c>
      <c r="D172" s="1467" t="str">
        <f>IF('Historical DATA'!CV163="","",'Historical DATA'!CV163)</f>
        <v/>
      </c>
      <c r="E172" s="1520" t="str">
        <f>IF('Historical DATA'!CW163="","",'Historical DATA'!CW163)</f>
        <v/>
      </c>
      <c r="F172" s="1468" t="str">
        <f>IF('Historical DATA'!CX163="","",'Historical DATA'!CX163)</f>
        <v/>
      </c>
      <c r="G172" s="1518" t="str">
        <f>IF('Historical DATA'!CY163="","",'Historical DATA'!CY163)</f>
        <v/>
      </c>
      <c r="H172" s="1468" t="str">
        <f>IF('Historical DATA'!CZ163="","",'Historical DATA'!CZ163)</f>
        <v/>
      </c>
      <c r="I172" s="1468" t="str">
        <f>IF('Historical DATA'!DA163="","",'Historical DATA'!DA163)</f>
        <v/>
      </c>
      <c r="J172" s="1469" t="str">
        <f>IF('Historical DATA'!DB163="","",'Historical DATA'!DB163)</f>
        <v/>
      </c>
      <c r="K172" s="1477" t="str">
        <f>IF('Historical DATA'!DC163="","",'Historical DATA'!DC163)</f>
        <v/>
      </c>
    </row>
    <row r="173" spans="2:11">
      <c r="B173" s="1476" t="str">
        <f>IF('Historical DATA'!B164="","",'Historical DATA'!B164)</f>
        <v/>
      </c>
      <c r="C173" s="1466" t="str">
        <f>IF('Historical DATA'!CU164="","",'Historical DATA'!CU164)</f>
        <v/>
      </c>
      <c r="D173" s="1467" t="str">
        <f>IF('Historical DATA'!CV164="","",'Historical DATA'!CV164)</f>
        <v/>
      </c>
      <c r="E173" s="1520" t="str">
        <f>IF('Historical DATA'!CW164="","",'Historical DATA'!CW164)</f>
        <v/>
      </c>
      <c r="F173" s="1468" t="str">
        <f>IF('Historical DATA'!CX164="","",'Historical DATA'!CX164)</f>
        <v/>
      </c>
      <c r="G173" s="1518" t="str">
        <f>IF('Historical DATA'!CY164="","",'Historical DATA'!CY164)</f>
        <v/>
      </c>
      <c r="H173" s="1468" t="str">
        <f>IF('Historical DATA'!CZ164="","",'Historical DATA'!CZ164)</f>
        <v/>
      </c>
      <c r="I173" s="1468" t="str">
        <f>IF('Historical DATA'!DA164="","",'Historical DATA'!DA164)</f>
        <v/>
      </c>
      <c r="J173" s="1469" t="str">
        <f>IF('Historical DATA'!DB164="","",'Historical DATA'!DB164)</f>
        <v/>
      </c>
      <c r="K173" s="1477" t="str">
        <f>IF('Historical DATA'!DC164="","",'Historical DATA'!DC164)</f>
        <v/>
      </c>
    </row>
    <row r="174" spans="2:11">
      <c r="B174" s="1476" t="str">
        <f>IF('Historical DATA'!B165="","",'Historical DATA'!B165)</f>
        <v/>
      </c>
      <c r="C174" s="1466" t="str">
        <f>IF('Historical DATA'!CU165="","",'Historical DATA'!CU165)</f>
        <v/>
      </c>
      <c r="D174" s="1467" t="str">
        <f>IF('Historical DATA'!CV165="","",'Historical DATA'!CV165)</f>
        <v/>
      </c>
      <c r="E174" s="1520" t="str">
        <f>IF('Historical DATA'!CW165="","",'Historical DATA'!CW165)</f>
        <v/>
      </c>
      <c r="F174" s="1468" t="str">
        <f>IF('Historical DATA'!CX165="","",'Historical DATA'!CX165)</f>
        <v/>
      </c>
      <c r="G174" s="1518" t="str">
        <f>IF('Historical DATA'!CY165="","",'Historical DATA'!CY165)</f>
        <v/>
      </c>
      <c r="H174" s="1468" t="str">
        <f>IF('Historical DATA'!CZ165="","",'Historical DATA'!CZ165)</f>
        <v/>
      </c>
      <c r="I174" s="1468" t="str">
        <f>IF('Historical DATA'!DA165="","",'Historical DATA'!DA165)</f>
        <v/>
      </c>
      <c r="J174" s="1469" t="str">
        <f>IF('Historical DATA'!DB165="","",'Historical DATA'!DB165)</f>
        <v/>
      </c>
      <c r="K174" s="1477" t="str">
        <f>IF('Historical DATA'!DC165="","",'Historical DATA'!DC165)</f>
        <v/>
      </c>
    </row>
    <row r="175" spans="2:11">
      <c r="B175" s="1476" t="str">
        <f>IF('Historical DATA'!B166="","",'Historical DATA'!B166)</f>
        <v/>
      </c>
      <c r="C175" s="1466" t="str">
        <f>IF('Historical DATA'!CU166="","",'Historical DATA'!CU166)</f>
        <v/>
      </c>
      <c r="D175" s="1467" t="str">
        <f>IF('Historical DATA'!CV166="","",'Historical DATA'!CV166)</f>
        <v/>
      </c>
      <c r="E175" s="1520" t="str">
        <f>IF('Historical DATA'!CW166="","",'Historical DATA'!CW166)</f>
        <v/>
      </c>
      <c r="F175" s="1468" t="str">
        <f>IF('Historical DATA'!CX166="","",'Historical DATA'!CX166)</f>
        <v/>
      </c>
      <c r="G175" s="1518" t="str">
        <f>IF('Historical DATA'!CY166="","",'Historical DATA'!CY166)</f>
        <v/>
      </c>
      <c r="H175" s="1468" t="str">
        <f>IF('Historical DATA'!CZ166="","",'Historical DATA'!CZ166)</f>
        <v/>
      </c>
      <c r="I175" s="1468" t="str">
        <f>IF('Historical DATA'!DA166="","",'Historical DATA'!DA166)</f>
        <v/>
      </c>
      <c r="J175" s="1469" t="str">
        <f>IF('Historical DATA'!DB166="","",'Historical DATA'!DB166)</f>
        <v/>
      </c>
      <c r="K175" s="1477" t="str">
        <f>IF('Historical DATA'!DC166="","",'Historical DATA'!DC166)</f>
        <v/>
      </c>
    </row>
    <row r="176" spans="2:11">
      <c r="B176" s="1476" t="str">
        <f>IF('Historical DATA'!B167="","",'Historical DATA'!B167)</f>
        <v/>
      </c>
      <c r="C176" s="1466" t="str">
        <f>IF('Historical DATA'!CU167="","",'Historical DATA'!CU167)</f>
        <v/>
      </c>
      <c r="D176" s="1467" t="str">
        <f>IF('Historical DATA'!CV167="","",'Historical DATA'!CV167)</f>
        <v/>
      </c>
      <c r="E176" s="1520" t="str">
        <f>IF('Historical DATA'!CW167="","",'Historical DATA'!CW167)</f>
        <v/>
      </c>
      <c r="F176" s="1468" t="str">
        <f>IF('Historical DATA'!CX167="","",'Historical DATA'!CX167)</f>
        <v/>
      </c>
      <c r="G176" s="1518" t="str">
        <f>IF('Historical DATA'!CY167="","",'Historical DATA'!CY167)</f>
        <v/>
      </c>
      <c r="H176" s="1468" t="str">
        <f>IF('Historical DATA'!CZ167="","",'Historical DATA'!CZ167)</f>
        <v/>
      </c>
      <c r="I176" s="1468" t="str">
        <f>IF('Historical DATA'!DA167="","",'Historical DATA'!DA167)</f>
        <v/>
      </c>
      <c r="J176" s="1469" t="str">
        <f>IF('Historical DATA'!DB167="","",'Historical DATA'!DB167)</f>
        <v/>
      </c>
      <c r="K176" s="1477" t="str">
        <f>IF('Historical DATA'!DC167="","",'Historical DATA'!DC167)</f>
        <v/>
      </c>
    </row>
    <row r="177" spans="2:11">
      <c r="B177" s="1476" t="str">
        <f>IF('Historical DATA'!B168="","",'Historical DATA'!B168)</f>
        <v/>
      </c>
      <c r="C177" s="1466" t="str">
        <f>IF('Historical DATA'!CU168="","",'Historical DATA'!CU168)</f>
        <v/>
      </c>
      <c r="D177" s="1467" t="str">
        <f>IF('Historical DATA'!CV168="","",'Historical DATA'!CV168)</f>
        <v/>
      </c>
      <c r="E177" s="1520" t="str">
        <f>IF('Historical DATA'!CW168="","",'Historical DATA'!CW168)</f>
        <v/>
      </c>
      <c r="F177" s="1468" t="str">
        <f>IF('Historical DATA'!CX168="","",'Historical DATA'!CX168)</f>
        <v/>
      </c>
      <c r="G177" s="1518" t="str">
        <f>IF('Historical DATA'!CY168="","",'Historical DATA'!CY168)</f>
        <v/>
      </c>
      <c r="H177" s="1468" t="str">
        <f>IF('Historical DATA'!CZ168="","",'Historical DATA'!CZ168)</f>
        <v/>
      </c>
      <c r="I177" s="1468" t="str">
        <f>IF('Historical DATA'!DA168="","",'Historical DATA'!DA168)</f>
        <v/>
      </c>
      <c r="J177" s="1469" t="str">
        <f>IF('Historical DATA'!DB168="","",'Historical DATA'!DB168)</f>
        <v/>
      </c>
      <c r="K177" s="1477" t="str">
        <f>IF('Historical DATA'!DC168="","",'Historical DATA'!DC168)</f>
        <v/>
      </c>
    </row>
    <row r="178" spans="2:11">
      <c r="B178" s="1476" t="str">
        <f>IF('Historical DATA'!B169="","",'Historical DATA'!B169)</f>
        <v/>
      </c>
      <c r="C178" s="1466" t="str">
        <f>IF('Historical DATA'!CU169="","",'Historical DATA'!CU169)</f>
        <v/>
      </c>
      <c r="D178" s="1467" t="str">
        <f>IF('Historical DATA'!CV169="","",'Historical DATA'!CV169)</f>
        <v/>
      </c>
      <c r="E178" s="1520" t="str">
        <f>IF('Historical DATA'!CW169="","",'Historical DATA'!CW169)</f>
        <v/>
      </c>
      <c r="F178" s="1468" t="str">
        <f>IF('Historical DATA'!CX169="","",'Historical DATA'!CX169)</f>
        <v/>
      </c>
      <c r="G178" s="1518" t="str">
        <f>IF('Historical DATA'!CY169="","",'Historical DATA'!CY169)</f>
        <v/>
      </c>
      <c r="H178" s="1468" t="str">
        <f>IF('Historical DATA'!CZ169="","",'Historical DATA'!CZ169)</f>
        <v/>
      </c>
      <c r="I178" s="1468" t="str">
        <f>IF('Historical DATA'!DA169="","",'Historical DATA'!DA169)</f>
        <v/>
      </c>
      <c r="J178" s="1469" t="str">
        <f>IF('Historical DATA'!DB169="","",'Historical DATA'!DB169)</f>
        <v/>
      </c>
      <c r="K178" s="1477" t="str">
        <f>IF('Historical DATA'!DC169="","",'Historical DATA'!DC169)</f>
        <v/>
      </c>
    </row>
    <row r="179" spans="2:11">
      <c r="B179" s="1476" t="str">
        <f>IF('Historical DATA'!B170="","",'Historical DATA'!B170)</f>
        <v/>
      </c>
      <c r="C179" s="1466" t="str">
        <f>IF('Historical DATA'!CU170="","",'Historical DATA'!CU170)</f>
        <v/>
      </c>
      <c r="D179" s="1467" t="str">
        <f>IF('Historical DATA'!CV170="","",'Historical DATA'!CV170)</f>
        <v/>
      </c>
      <c r="E179" s="1520" t="str">
        <f>IF('Historical DATA'!CW170="","",'Historical DATA'!CW170)</f>
        <v/>
      </c>
      <c r="F179" s="1468" t="str">
        <f>IF('Historical DATA'!CX170="","",'Historical DATA'!CX170)</f>
        <v/>
      </c>
      <c r="G179" s="1518" t="str">
        <f>IF('Historical DATA'!CY170="","",'Historical DATA'!CY170)</f>
        <v/>
      </c>
      <c r="H179" s="1468" t="str">
        <f>IF('Historical DATA'!CZ170="","",'Historical DATA'!CZ170)</f>
        <v/>
      </c>
      <c r="I179" s="1468" t="str">
        <f>IF('Historical DATA'!DA170="","",'Historical DATA'!DA170)</f>
        <v/>
      </c>
      <c r="J179" s="1469" t="str">
        <f>IF('Historical DATA'!DB170="","",'Historical DATA'!DB170)</f>
        <v/>
      </c>
      <c r="K179" s="1477" t="str">
        <f>IF('Historical DATA'!DC170="","",'Historical DATA'!DC170)</f>
        <v/>
      </c>
    </row>
    <row r="180" spans="2:11">
      <c r="B180" s="1476" t="str">
        <f>IF('Historical DATA'!B171="","",'Historical DATA'!B171)</f>
        <v/>
      </c>
      <c r="C180" s="1466" t="str">
        <f>IF('Historical DATA'!CU171="","",'Historical DATA'!CU171)</f>
        <v/>
      </c>
      <c r="D180" s="1467" t="str">
        <f>IF('Historical DATA'!CV171="","",'Historical DATA'!CV171)</f>
        <v/>
      </c>
      <c r="E180" s="1520" t="str">
        <f>IF('Historical DATA'!CW171="","",'Historical DATA'!CW171)</f>
        <v/>
      </c>
      <c r="F180" s="1468" t="str">
        <f>IF('Historical DATA'!CX171="","",'Historical DATA'!CX171)</f>
        <v/>
      </c>
      <c r="G180" s="1518" t="str">
        <f>IF('Historical DATA'!CY171="","",'Historical DATA'!CY171)</f>
        <v/>
      </c>
      <c r="H180" s="1468" t="str">
        <f>IF('Historical DATA'!CZ171="","",'Historical DATA'!CZ171)</f>
        <v/>
      </c>
      <c r="I180" s="1468" t="str">
        <f>IF('Historical DATA'!DA171="","",'Historical DATA'!DA171)</f>
        <v/>
      </c>
      <c r="J180" s="1469" t="str">
        <f>IF('Historical DATA'!DB171="","",'Historical DATA'!DB171)</f>
        <v/>
      </c>
      <c r="K180" s="1477" t="str">
        <f>IF('Historical DATA'!DC171="","",'Historical DATA'!DC171)</f>
        <v/>
      </c>
    </row>
    <row r="181" spans="2:11">
      <c r="B181" s="1476" t="str">
        <f>IF('Historical DATA'!B172="","",'Historical DATA'!B172)</f>
        <v/>
      </c>
      <c r="C181" s="1466" t="str">
        <f>IF('Historical DATA'!CU172="","",'Historical DATA'!CU172)</f>
        <v/>
      </c>
      <c r="D181" s="1467" t="str">
        <f>IF('Historical DATA'!CV172="","",'Historical DATA'!CV172)</f>
        <v/>
      </c>
      <c r="E181" s="1520" t="str">
        <f>IF('Historical DATA'!CW172="","",'Historical DATA'!CW172)</f>
        <v/>
      </c>
      <c r="F181" s="1468" t="str">
        <f>IF('Historical DATA'!CX172="","",'Historical DATA'!CX172)</f>
        <v/>
      </c>
      <c r="G181" s="1518" t="str">
        <f>IF('Historical DATA'!CY172="","",'Historical DATA'!CY172)</f>
        <v/>
      </c>
      <c r="H181" s="1468" t="str">
        <f>IF('Historical DATA'!CZ172="","",'Historical DATA'!CZ172)</f>
        <v/>
      </c>
      <c r="I181" s="1468" t="str">
        <f>IF('Historical DATA'!DA172="","",'Historical DATA'!DA172)</f>
        <v/>
      </c>
      <c r="J181" s="1469" t="str">
        <f>IF('Historical DATA'!DB172="","",'Historical DATA'!DB172)</f>
        <v/>
      </c>
      <c r="K181" s="1477" t="str">
        <f>IF('Historical DATA'!DC172="","",'Historical DATA'!DC172)</f>
        <v/>
      </c>
    </row>
    <row r="182" spans="2:11">
      <c r="B182" s="1476" t="str">
        <f>IF('Historical DATA'!B173="","",'Historical DATA'!B173)</f>
        <v/>
      </c>
      <c r="C182" s="1466" t="str">
        <f>IF('Historical DATA'!CU173="","",'Historical DATA'!CU173)</f>
        <v/>
      </c>
      <c r="D182" s="1467" t="str">
        <f>IF('Historical DATA'!CV173="","",'Historical DATA'!CV173)</f>
        <v/>
      </c>
      <c r="E182" s="1520" t="str">
        <f>IF('Historical DATA'!CW173="","",'Historical DATA'!CW173)</f>
        <v/>
      </c>
      <c r="F182" s="1468" t="str">
        <f>IF('Historical DATA'!CX173="","",'Historical DATA'!CX173)</f>
        <v/>
      </c>
      <c r="G182" s="1518" t="str">
        <f>IF('Historical DATA'!CY173="","",'Historical DATA'!CY173)</f>
        <v/>
      </c>
      <c r="H182" s="1468" t="str">
        <f>IF('Historical DATA'!CZ173="","",'Historical DATA'!CZ173)</f>
        <v/>
      </c>
      <c r="I182" s="1468" t="str">
        <f>IF('Historical DATA'!DA173="","",'Historical DATA'!DA173)</f>
        <v/>
      </c>
      <c r="J182" s="1469" t="str">
        <f>IF('Historical DATA'!DB173="","",'Historical DATA'!DB173)</f>
        <v/>
      </c>
      <c r="K182" s="1477" t="str">
        <f>IF('Historical DATA'!DC173="","",'Historical DATA'!DC173)</f>
        <v/>
      </c>
    </row>
    <row r="183" spans="2:11">
      <c r="B183" s="1476" t="str">
        <f>IF('Historical DATA'!B174="","",'Historical DATA'!B174)</f>
        <v/>
      </c>
      <c r="C183" s="1466" t="str">
        <f>IF('Historical DATA'!CU174="","",'Historical DATA'!CU174)</f>
        <v/>
      </c>
      <c r="D183" s="1467" t="str">
        <f>IF('Historical DATA'!CV174="","",'Historical DATA'!CV174)</f>
        <v/>
      </c>
      <c r="E183" s="1520" t="str">
        <f>IF('Historical DATA'!CW174="","",'Historical DATA'!CW174)</f>
        <v/>
      </c>
      <c r="F183" s="1468" t="str">
        <f>IF('Historical DATA'!CX174="","",'Historical DATA'!CX174)</f>
        <v/>
      </c>
      <c r="G183" s="1518" t="str">
        <f>IF('Historical DATA'!CY174="","",'Historical DATA'!CY174)</f>
        <v/>
      </c>
      <c r="H183" s="1468" t="str">
        <f>IF('Historical DATA'!CZ174="","",'Historical DATA'!CZ174)</f>
        <v/>
      </c>
      <c r="I183" s="1468" t="str">
        <f>IF('Historical DATA'!DA174="","",'Historical DATA'!DA174)</f>
        <v/>
      </c>
      <c r="J183" s="1469" t="str">
        <f>IF('Historical DATA'!DB174="","",'Historical DATA'!DB174)</f>
        <v/>
      </c>
      <c r="K183" s="1477" t="str">
        <f>IF('Historical DATA'!DC174="","",'Historical DATA'!DC174)</f>
        <v/>
      </c>
    </row>
    <row r="184" spans="2:11">
      <c r="B184" s="1476" t="str">
        <f>IF('Historical DATA'!B175="","",'Historical DATA'!B175)</f>
        <v/>
      </c>
      <c r="C184" s="1466" t="str">
        <f>IF('Historical DATA'!CU175="","",'Historical DATA'!CU175)</f>
        <v/>
      </c>
      <c r="D184" s="1467" t="str">
        <f>IF('Historical DATA'!CV175="","",'Historical DATA'!CV175)</f>
        <v/>
      </c>
      <c r="E184" s="1520" t="str">
        <f>IF('Historical DATA'!CW175="","",'Historical DATA'!CW175)</f>
        <v/>
      </c>
      <c r="F184" s="1468" t="str">
        <f>IF('Historical DATA'!CX175="","",'Historical DATA'!CX175)</f>
        <v/>
      </c>
      <c r="G184" s="1518" t="str">
        <f>IF('Historical DATA'!CY175="","",'Historical DATA'!CY175)</f>
        <v/>
      </c>
      <c r="H184" s="1468" t="str">
        <f>IF('Historical DATA'!CZ175="","",'Historical DATA'!CZ175)</f>
        <v/>
      </c>
      <c r="I184" s="1468" t="str">
        <f>IF('Historical DATA'!DA175="","",'Historical DATA'!DA175)</f>
        <v/>
      </c>
      <c r="J184" s="1469" t="str">
        <f>IF('Historical DATA'!DB175="","",'Historical DATA'!DB175)</f>
        <v/>
      </c>
      <c r="K184" s="1477" t="str">
        <f>IF('Historical DATA'!DC175="","",'Historical DATA'!DC175)</f>
        <v/>
      </c>
    </row>
    <row r="185" spans="2:11">
      <c r="B185" s="1476" t="str">
        <f>IF('Historical DATA'!B176="","",'Historical DATA'!B176)</f>
        <v/>
      </c>
      <c r="C185" s="1466" t="str">
        <f>IF('Historical DATA'!CU176="","",'Historical DATA'!CU176)</f>
        <v/>
      </c>
      <c r="D185" s="1467" t="str">
        <f>IF('Historical DATA'!CV176="","",'Historical DATA'!CV176)</f>
        <v/>
      </c>
      <c r="E185" s="1520" t="str">
        <f>IF('Historical DATA'!CW176="","",'Historical DATA'!CW176)</f>
        <v/>
      </c>
      <c r="F185" s="1468" t="str">
        <f>IF('Historical DATA'!CX176="","",'Historical DATA'!CX176)</f>
        <v/>
      </c>
      <c r="G185" s="1518" t="str">
        <f>IF('Historical DATA'!CY176="","",'Historical DATA'!CY176)</f>
        <v/>
      </c>
      <c r="H185" s="1468" t="str">
        <f>IF('Historical DATA'!CZ176="","",'Historical DATA'!CZ176)</f>
        <v/>
      </c>
      <c r="I185" s="1468" t="str">
        <f>IF('Historical DATA'!DA176="","",'Historical DATA'!DA176)</f>
        <v/>
      </c>
      <c r="J185" s="1469" t="str">
        <f>IF('Historical DATA'!DB176="","",'Historical DATA'!DB176)</f>
        <v/>
      </c>
      <c r="K185" s="1477" t="str">
        <f>IF('Historical DATA'!DC176="","",'Historical DATA'!DC176)</f>
        <v/>
      </c>
    </row>
    <row r="186" spans="2:11">
      <c r="B186" s="1476" t="str">
        <f>IF('Historical DATA'!B177="","",'Historical DATA'!B177)</f>
        <v/>
      </c>
      <c r="C186" s="1466" t="str">
        <f>IF('Historical DATA'!CU177="","",'Historical DATA'!CU177)</f>
        <v/>
      </c>
      <c r="D186" s="1467" t="str">
        <f>IF('Historical DATA'!CV177="","",'Historical DATA'!CV177)</f>
        <v/>
      </c>
      <c r="E186" s="1520" t="str">
        <f>IF('Historical DATA'!CW177="","",'Historical DATA'!CW177)</f>
        <v/>
      </c>
      <c r="F186" s="1468" t="str">
        <f>IF('Historical DATA'!CX177="","",'Historical DATA'!CX177)</f>
        <v/>
      </c>
      <c r="G186" s="1518" t="str">
        <f>IF('Historical DATA'!CY177="","",'Historical DATA'!CY177)</f>
        <v/>
      </c>
      <c r="H186" s="1468" t="str">
        <f>IF('Historical DATA'!CZ177="","",'Historical DATA'!CZ177)</f>
        <v/>
      </c>
      <c r="I186" s="1468" t="str">
        <f>IF('Historical DATA'!DA177="","",'Historical DATA'!DA177)</f>
        <v/>
      </c>
      <c r="J186" s="1469" t="str">
        <f>IF('Historical DATA'!DB177="","",'Historical DATA'!DB177)</f>
        <v/>
      </c>
      <c r="K186" s="1477" t="str">
        <f>IF('Historical DATA'!DC177="","",'Historical DATA'!DC177)</f>
        <v/>
      </c>
    </row>
    <row r="187" spans="2:11">
      <c r="B187" s="1476" t="str">
        <f>IF('Historical DATA'!B178="","",'Historical DATA'!B178)</f>
        <v/>
      </c>
      <c r="C187" s="1466" t="str">
        <f>IF('Historical DATA'!CU178="","",'Historical DATA'!CU178)</f>
        <v/>
      </c>
      <c r="D187" s="1467" t="str">
        <f>IF('Historical DATA'!CV178="","",'Historical DATA'!CV178)</f>
        <v/>
      </c>
      <c r="E187" s="1520" t="str">
        <f>IF('Historical DATA'!CW178="","",'Historical DATA'!CW178)</f>
        <v/>
      </c>
      <c r="F187" s="1468" t="str">
        <f>IF('Historical DATA'!CX178="","",'Historical DATA'!CX178)</f>
        <v/>
      </c>
      <c r="G187" s="1518" t="str">
        <f>IF('Historical DATA'!CY178="","",'Historical DATA'!CY178)</f>
        <v/>
      </c>
      <c r="H187" s="1468" t="str">
        <f>IF('Historical DATA'!CZ178="","",'Historical DATA'!CZ178)</f>
        <v/>
      </c>
      <c r="I187" s="1468" t="str">
        <f>IF('Historical DATA'!DA178="","",'Historical DATA'!DA178)</f>
        <v/>
      </c>
      <c r="J187" s="1469" t="str">
        <f>IF('Historical DATA'!DB178="","",'Historical DATA'!DB178)</f>
        <v/>
      </c>
      <c r="K187" s="1477" t="str">
        <f>IF('Historical DATA'!DC178="","",'Historical DATA'!DC178)</f>
        <v/>
      </c>
    </row>
    <row r="188" spans="2:11">
      <c r="B188" s="1476" t="str">
        <f>IF('Historical DATA'!B179="","",'Historical DATA'!B179)</f>
        <v/>
      </c>
      <c r="C188" s="1466" t="str">
        <f>IF('Historical DATA'!CU179="","",'Historical DATA'!CU179)</f>
        <v/>
      </c>
      <c r="D188" s="1467" t="str">
        <f>IF('Historical DATA'!CV179="","",'Historical DATA'!CV179)</f>
        <v/>
      </c>
      <c r="E188" s="1520" t="str">
        <f>IF('Historical DATA'!CW179="","",'Historical DATA'!CW179)</f>
        <v/>
      </c>
      <c r="F188" s="1468" t="str">
        <f>IF('Historical DATA'!CX179="","",'Historical DATA'!CX179)</f>
        <v/>
      </c>
      <c r="G188" s="1518" t="str">
        <f>IF('Historical DATA'!CY179="","",'Historical DATA'!CY179)</f>
        <v/>
      </c>
      <c r="H188" s="1468" t="str">
        <f>IF('Historical DATA'!CZ179="","",'Historical DATA'!CZ179)</f>
        <v/>
      </c>
      <c r="I188" s="1468" t="str">
        <f>IF('Historical DATA'!DA179="","",'Historical DATA'!DA179)</f>
        <v/>
      </c>
      <c r="J188" s="1469" t="str">
        <f>IF('Historical DATA'!DB179="","",'Historical DATA'!DB179)</f>
        <v/>
      </c>
      <c r="K188" s="1477" t="str">
        <f>IF('Historical DATA'!DC179="","",'Historical DATA'!DC179)</f>
        <v/>
      </c>
    </row>
    <row r="189" spans="2:11">
      <c r="B189" s="1476" t="str">
        <f>IF('Historical DATA'!B180="","",'Historical DATA'!B180)</f>
        <v/>
      </c>
      <c r="C189" s="1466" t="str">
        <f>IF('Historical DATA'!CU180="","",'Historical DATA'!CU180)</f>
        <v/>
      </c>
      <c r="D189" s="1467" t="str">
        <f>IF('Historical DATA'!CV180="","",'Historical DATA'!CV180)</f>
        <v/>
      </c>
      <c r="E189" s="1520" t="str">
        <f>IF('Historical DATA'!CW180="","",'Historical DATA'!CW180)</f>
        <v/>
      </c>
      <c r="F189" s="1468" t="str">
        <f>IF('Historical DATA'!CX180="","",'Historical DATA'!CX180)</f>
        <v/>
      </c>
      <c r="G189" s="1518" t="str">
        <f>IF('Historical DATA'!CY180="","",'Historical DATA'!CY180)</f>
        <v/>
      </c>
      <c r="H189" s="1468" t="str">
        <f>IF('Historical DATA'!CZ180="","",'Historical DATA'!CZ180)</f>
        <v/>
      </c>
      <c r="I189" s="1468" t="str">
        <f>IF('Historical DATA'!DA180="","",'Historical DATA'!DA180)</f>
        <v/>
      </c>
      <c r="J189" s="1469" t="str">
        <f>IF('Historical DATA'!DB180="","",'Historical DATA'!DB180)</f>
        <v/>
      </c>
      <c r="K189" s="1477" t="str">
        <f>IF('Historical DATA'!DC180="","",'Historical DATA'!DC180)</f>
        <v/>
      </c>
    </row>
    <row r="190" spans="2:11">
      <c r="B190" s="1476" t="str">
        <f>IF('Historical DATA'!B181="","",'Historical DATA'!B181)</f>
        <v/>
      </c>
      <c r="C190" s="1466" t="str">
        <f>IF('Historical DATA'!CU181="","",'Historical DATA'!CU181)</f>
        <v/>
      </c>
      <c r="D190" s="1467" t="str">
        <f>IF('Historical DATA'!CV181="","",'Historical DATA'!CV181)</f>
        <v/>
      </c>
      <c r="E190" s="1520" t="str">
        <f>IF('Historical DATA'!CW181="","",'Historical DATA'!CW181)</f>
        <v/>
      </c>
      <c r="F190" s="1468" t="str">
        <f>IF('Historical DATA'!CX181="","",'Historical DATA'!CX181)</f>
        <v/>
      </c>
      <c r="G190" s="1518" t="str">
        <f>IF('Historical DATA'!CY181="","",'Historical DATA'!CY181)</f>
        <v/>
      </c>
      <c r="H190" s="1468" t="str">
        <f>IF('Historical DATA'!CZ181="","",'Historical DATA'!CZ181)</f>
        <v/>
      </c>
      <c r="I190" s="1468" t="str">
        <f>IF('Historical DATA'!DA181="","",'Historical DATA'!DA181)</f>
        <v/>
      </c>
      <c r="J190" s="1469" t="str">
        <f>IF('Historical DATA'!DB181="","",'Historical DATA'!DB181)</f>
        <v/>
      </c>
      <c r="K190" s="1477" t="str">
        <f>IF('Historical DATA'!DC181="","",'Historical DATA'!DC181)</f>
        <v/>
      </c>
    </row>
    <row r="191" spans="2:11">
      <c r="B191" s="1476" t="str">
        <f>IF('Historical DATA'!B182="","",'Historical DATA'!B182)</f>
        <v/>
      </c>
      <c r="C191" s="1466" t="str">
        <f>IF('Historical DATA'!CU182="","",'Historical DATA'!CU182)</f>
        <v/>
      </c>
      <c r="D191" s="1467" t="str">
        <f>IF('Historical DATA'!CV182="","",'Historical DATA'!CV182)</f>
        <v/>
      </c>
      <c r="E191" s="1520" t="str">
        <f>IF('Historical DATA'!CW182="","",'Historical DATA'!CW182)</f>
        <v/>
      </c>
      <c r="F191" s="1468" t="str">
        <f>IF('Historical DATA'!CX182="","",'Historical DATA'!CX182)</f>
        <v/>
      </c>
      <c r="G191" s="1518" t="str">
        <f>IF('Historical DATA'!CY182="","",'Historical DATA'!CY182)</f>
        <v/>
      </c>
      <c r="H191" s="1468" t="str">
        <f>IF('Historical DATA'!CZ182="","",'Historical DATA'!CZ182)</f>
        <v/>
      </c>
      <c r="I191" s="1468" t="str">
        <f>IF('Historical DATA'!DA182="","",'Historical DATA'!DA182)</f>
        <v/>
      </c>
      <c r="J191" s="1469" t="str">
        <f>IF('Historical DATA'!DB182="","",'Historical DATA'!DB182)</f>
        <v/>
      </c>
      <c r="K191" s="1477" t="str">
        <f>IF('Historical DATA'!DC182="","",'Historical DATA'!DC182)</f>
        <v/>
      </c>
    </row>
    <row r="192" spans="2:11">
      <c r="B192" s="1476" t="str">
        <f>IF('Historical DATA'!B183="","",'Historical DATA'!B183)</f>
        <v/>
      </c>
      <c r="C192" s="1466" t="str">
        <f>IF('Historical DATA'!CU183="","",'Historical DATA'!CU183)</f>
        <v/>
      </c>
      <c r="D192" s="1467" t="str">
        <f>IF('Historical DATA'!CV183="","",'Historical DATA'!CV183)</f>
        <v/>
      </c>
      <c r="E192" s="1520" t="str">
        <f>IF('Historical DATA'!CW183="","",'Historical DATA'!CW183)</f>
        <v/>
      </c>
      <c r="F192" s="1468" t="str">
        <f>IF('Historical DATA'!CX183="","",'Historical DATA'!CX183)</f>
        <v/>
      </c>
      <c r="G192" s="1518" t="str">
        <f>IF('Historical DATA'!CY183="","",'Historical DATA'!CY183)</f>
        <v/>
      </c>
      <c r="H192" s="1468" t="str">
        <f>IF('Historical DATA'!CZ183="","",'Historical DATA'!CZ183)</f>
        <v/>
      </c>
      <c r="I192" s="1468" t="str">
        <f>IF('Historical DATA'!DA183="","",'Historical DATA'!DA183)</f>
        <v/>
      </c>
      <c r="J192" s="1469" t="str">
        <f>IF('Historical DATA'!DB183="","",'Historical DATA'!DB183)</f>
        <v/>
      </c>
      <c r="K192" s="1477" t="str">
        <f>IF('Historical DATA'!DC183="","",'Historical DATA'!DC183)</f>
        <v/>
      </c>
    </row>
    <row r="193" spans="2:11">
      <c r="B193" s="1476" t="str">
        <f>IF('Historical DATA'!B184="","",'Historical DATA'!B184)</f>
        <v/>
      </c>
      <c r="C193" s="1466" t="str">
        <f>IF('Historical DATA'!CU184="","",'Historical DATA'!CU184)</f>
        <v/>
      </c>
      <c r="D193" s="1467" t="str">
        <f>IF('Historical DATA'!CV184="","",'Historical DATA'!CV184)</f>
        <v/>
      </c>
      <c r="E193" s="1520" t="str">
        <f>IF('Historical DATA'!CW184="","",'Historical DATA'!CW184)</f>
        <v/>
      </c>
      <c r="F193" s="1468" t="str">
        <f>IF('Historical DATA'!CX184="","",'Historical DATA'!CX184)</f>
        <v/>
      </c>
      <c r="G193" s="1518" t="str">
        <f>IF('Historical DATA'!CY184="","",'Historical DATA'!CY184)</f>
        <v/>
      </c>
      <c r="H193" s="1468" t="str">
        <f>IF('Historical DATA'!CZ184="","",'Historical DATA'!CZ184)</f>
        <v/>
      </c>
      <c r="I193" s="1468" t="str">
        <f>IF('Historical DATA'!DA184="","",'Historical DATA'!DA184)</f>
        <v/>
      </c>
      <c r="J193" s="1469" t="str">
        <f>IF('Historical DATA'!DB184="","",'Historical DATA'!DB184)</f>
        <v/>
      </c>
      <c r="K193" s="1477" t="str">
        <f>IF('Historical DATA'!DC184="","",'Historical DATA'!DC184)</f>
        <v/>
      </c>
    </row>
    <row r="194" spans="2:11">
      <c r="B194" s="1476" t="str">
        <f>IF('Historical DATA'!B185="","",'Historical DATA'!B185)</f>
        <v/>
      </c>
      <c r="C194" s="1466" t="str">
        <f>IF('Historical DATA'!CU185="","",'Historical DATA'!CU185)</f>
        <v/>
      </c>
      <c r="D194" s="1467" t="str">
        <f>IF('Historical DATA'!CV185="","",'Historical DATA'!CV185)</f>
        <v/>
      </c>
      <c r="E194" s="1520" t="str">
        <f>IF('Historical DATA'!CW185="","",'Historical DATA'!CW185)</f>
        <v/>
      </c>
      <c r="F194" s="1468" t="str">
        <f>IF('Historical DATA'!CX185="","",'Historical DATA'!CX185)</f>
        <v/>
      </c>
      <c r="G194" s="1518" t="str">
        <f>IF('Historical DATA'!CY185="","",'Historical DATA'!CY185)</f>
        <v/>
      </c>
      <c r="H194" s="1468" t="str">
        <f>IF('Historical DATA'!CZ185="","",'Historical DATA'!CZ185)</f>
        <v/>
      </c>
      <c r="I194" s="1468" t="str">
        <f>IF('Historical DATA'!DA185="","",'Historical DATA'!DA185)</f>
        <v/>
      </c>
      <c r="J194" s="1469" t="str">
        <f>IF('Historical DATA'!DB185="","",'Historical DATA'!DB185)</f>
        <v/>
      </c>
      <c r="K194" s="1477" t="str">
        <f>IF('Historical DATA'!DC185="","",'Historical DATA'!DC185)</f>
        <v/>
      </c>
    </row>
    <row r="195" spans="2:11">
      <c r="B195" s="1476" t="str">
        <f>IF('Historical DATA'!B186="","",'Historical DATA'!B186)</f>
        <v/>
      </c>
      <c r="C195" s="1466" t="str">
        <f>IF('Historical DATA'!CU186="","",'Historical DATA'!CU186)</f>
        <v/>
      </c>
      <c r="D195" s="1467" t="str">
        <f>IF('Historical DATA'!CV186="","",'Historical DATA'!CV186)</f>
        <v/>
      </c>
      <c r="E195" s="1520" t="str">
        <f>IF('Historical DATA'!CW186="","",'Historical DATA'!CW186)</f>
        <v/>
      </c>
      <c r="F195" s="1468" t="str">
        <f>IF('Historical DATA'!CX186="","",'Historical DATA'!CX186)</f>
        <v/>
      </c>
      <c r="G195" s="1518" t="str">
        <f>IF('Historical DATA'!CY186="","",'Historical DATA'!CY186)</f>
        <v/>
      </c>
      <c r="H195" s="1468" t="str">
        <f>IF('Historical DATA'!CZ186="","",'Historical DATA'!CZ186)</f>
        <v/>
      </c>
      <c r="I195" s="1468" t="str">
        <f>IF('Historical DATA'!DA186="","",'Historical DATA'!DA186)</f>
        <v/>
      </c>
      <c r="J195" s="1469" t="str">
        <f>IF('Historical DATA'!DB186="","",'Historical DATA'!DB186)</f>
        <v/>
      </c>
      <c r="K195" s="1477" t="str">
        <f>IF('Historical DATA'!DC186="","",'Historical DATA'!DC186)</f>
        <v/>
      </c>
    </row>
    <row r="196" spans="2:11">
      <c r="B196" s="1476" t="str">
        <f>IF('Historical DATA'!B187="","",'Historical DATA'!B187)</f>
        <v/>
      </c>
      <c r="C196" s="1466" t="str">
        <f>IF('Historical DATA'!CU187="","",'Historical DATA'!CU187)</f>
        <v/>
      </c>
      <c r="D196" s="1467" t="str">
        <f>IF('Historical DATA'!CV187="","",'Historical DATA'!CV187)</f>
        <v/>
      </c>
      <c r="E196" s="1520" t="str">
        <f>IF('Historical DATA'!CW187="","",'Historical DATA'!CW187)</f>
        <v/>
      </c>
      <c r="F196" s="1468" t="str">
        <f>IF('Historical DATA'!CX187="","",'Historical DATA'!CX187)</f>
        <v/>
      </c>
      <c r="G196" s="1518" t="str">
        <f>IF('Historical DATA'!CY187="","",'Historical DATA'!CY187)</f>
        <v/>
      </c>
      <c r="H196" s="1468" t="str">
        <f>IF('Historical DATA'!CZ187="","",'Historical DATA'!CZ187)</f>
        <v/>
      </c>
      <c r="I196" s="1468" t="str">
        <f>IF('Historical DATA'!DA187="","",'Historical DATA'!DA187)</f>
        <v/>
      </c>
      <c r="J196" s="1469" t="str">
        <f>IF('Historical DATA'!DB187="","",'Historical DATA'!DB187)</f>
        <v/>
      </c>
      <c r="K196" s="1477" t="str">
        <f>IF('Historical DATA'!DC187="","",'Historical DATA'!DC187)</f>
        <v/>
      </c>
    </row>
    <row r="197" spans="2:11">
      <c r="B197" s="1476" t="str">
        <f>IF('Historical DATA'!B188="","",'Historical DATA'!B188)</f>
        <v/>
      </c>
      <c r="C197" s="1466" t="str">
        <f>IF('Historical DATA'!CU188="","",'Historical DATA'!CU188)</f>
        <v/>
      </c>
      <c r="D197" s="1467" t="str">
        <f>IF('Historical DATA'!CV188="","",'Historical DATA'!CV188)</f>
        <v/>
      </c>
      <c r="E197" s="1520" t="str">
        <f>IF('Historical DATA'!CW188="","",'Historical DATA'!CW188)</f>
        <v/>
      </c>
      <c r="F197" s="1468" t="str">
        <f>IF('Historical DATA'!CX188="","",'Historical DATA'!CX188)</f>
        <v/>
      </c>
      <c r="G197" s="1518" t="str">
        <f>IF('Historical DATA'!CY188="","",'Historical DATA'!CY188)</f>
        <v/>
      </c>
      <c r="H197" s="1468" t="str">
        <f>IF('Historical DATA'!CZ188="","",'Historical DATA'!CZ188)</f>
        <v/>
      </c>
      <c r="I197" s="1468" t="str">
        <f>IF('Historical DATA'!DA188="","",'Historical DATA'!DA188)</f>
        <v/>
      </c>
      <c r="J197" s="1469" t="str">
        <f>IF('Historical DATA'!DB188="","",'Historical DATA'!DB188)</f>
        <v/>
      </c>
      <c r="K197" s="1477" t="str">
        <f>IF('Historical DATA'!DC188="","",'Historical DATA'!DC188)</f>
        <v/>
      </c>
    </row>
    <row r="198" spans="2:11">
      <c r="B198" s="1476" t="str">
        <f>IF('Historical DATA'!B189="","",'Historical DATA'!B189)</f>
        <v/>
      </c>
      <c r="C198" s="1466" t="str">
        <f>IF('Historical DATA'!CU189="","",'Historical DATA'!CU189)</f>
        <v/>
      </c>
      <c r="D198" s="1467" t="str">
        <f>IF('Historical DATA'!CV189="","",'Historical DATA'!CV189)</f>
        <v/>
      </c>
      <c r="E198" s="1520" t="str">
        <f>IF('Historical DATA'!CW189="","",'Historical DATA'!CW189)</f>
        <v/>
      </c>
      <c r="F198" s="1468" t="str">
        <f>IF('Historical DATA'!CX189="","",'Historical DATA'!CX189)</f>
        <v/>
      </c>
      <c r="G198" s="1518" t="str">
        <f>IF('Historical DATA'!CY189="","",'Historical DATA'!CY189)</f>
        <v/>
      </c>
      <c r="H198" s="1468" t="str">
        <f>IF('Historical DATA'!CZ189="","",'Historical DATA'!CZ189)</f>
        <v/>
      </c>
      <c r="I198" s="1468" t="str">
        <f>IF('Historical DATA'!DA189="","",'Historical DATA'!DA189)</f>
        <v/>
      </c>
      <c r="J198" s="1469" t="str">
        <f>IF('Historical DATA'!DB189="","",'Historical DATA'!DB189)</f>
        <v/>
      </c>
      <c r="K198" s="1477" t="str">
        <f>IF('Historical DATA'!DC189="","",'Historical DATA'!DC189)</f>
        <v/>
      </c>
    </row>
    <row r="199" spans="2:11">
      <c r="B199" s="1476" t="str">
        <f>IF('Historical DATA'!B190="","",'Historical DATA'!B190)</f>
        <v/>
      </c>
      <c r="C199" s="1466" t="str">
        <f>IF('Historical DATA'!CU190="","",'Historical DATA'!CU190)</f>
        <v/>
      </c>
      <c r="D199" s="1467" t="str">
        <f>IF('Historical DATA'!CV190="","",'Historical DATA'!CV190)</f>
        <v/>
      </c>
      <c r="E199" s="1520" t="str">
        <f>IF('Historical DATA'!CW190="","",'Historical DATA'!CW190)</f>
        <v/>
      </c>
      <c r="F199" s="1468" t="str">
        <f>IF('Historical DATA'!CX190="","",'Historical DATA'!CX190)</f>
        <v/>
      </c>
      <c r="G199" s="1518" t="str">
        <f>IF('Historical DATA'!CY190="","",'Historical DATA'!CY190)</f>
        <v/>
      </c>
      <c r="H199" s="1468" t="str">
        <f>IF('Historical DATA'!CZ190="","",'Historical DATA'!CZ190)</f>
        <v/>
      </c>
      <c r="I199" s="1468" t="str">
        <f>IF('Historical DATA'!DA190="","",'Historical DATA'!DA190)</f>
        <v/>
      </c>
      <c r="J199" s="1469" t="str">
        <f>IF('Historical DATA'!DB190="","",'Historical DATA'!DB190)</f>
        <v/>
      </c>
      <c r="K199" s="1477" t="str">
        <f>IF('Historical DATA'!DC190="","",'Historical DATA'!DC190)</f>
        <v/>
      </c>
    </row>
    <row r="200" spans="2:11">
      <c r="B200" s="1476" t="str">
        <f>IF('Historical DATA'!B191="","",'Historical DATA'!B191)</f>
        <v/>
      </c>
      <c r="C200" s="1466" t="str">
        <f>IF('Historical DATA'!CU191="","",'Historical DATA'!CU191)</f>
        <v/>
      </c>
      <c r="D200" s="1467" t="str">
        <f>IF('Historical DATA'!CV191="","",'Historical DATA'!CV191)</f>
        <v/>
      </c>
      <c r="E200" s="1520" t="str">
        <f>IF('Historical DATA'!CW191="","",'Historical DATA'!CW191)</f>
        <v/>
      </c>
      <c r="F200" s="1468" t="str">
        <f>IF('Historical DATA'!CX191="","",'Historical DATA'!CX191)</f>
        <v/>
      </c>
      <c r="G200" s="1518" t="str">
        <f>IF('Historical DATA'!CY191="","",'Historical DATA'!CY191)</f>
        <v/>
      </c>
      <c r="H200" s="1468" t="str">
        <f>IF('Historical DATA'!CZ191="","",'Historical DATA'!CZ191)</f>
        <v/>
      </c>
      <c r="I200" s="1468" t="str">
        <f>IF('Historical DATA'!DA191="","",'Historical DATA'!DA191)</f>
        <v/>
      </c>
      <c r="J200" s="1469" t="str">
        <f>IF('Historical DATA'!DB191="","",'Historical DATA'!DB191)</f>
        <v/>
      </c>
      <c r="K200" s="1477" t="str">
        <f>IF('Historical DATA'!DC191="","",'Historical DATA'!DC191)</f>
        <v/>
      </c>
    </row>
    <row r="201" spans="2:11">
      <c r="B201" s="1476" t="str">
        <f>IF('Historical DATA'!B192="","",'Historical DATA'!B192)</f>
        <v/>
      </c>
      <c r="C201" s="1466" t="str">
        <f>IF('Historical DATA'!CU192="","",'Historical DATA'!CU192)</f>
        <v/>
      </c>
      <c r="D201" s="1467" t="str">
        <f>IF('Historical DATA'!CV192="","",'Historical DATA'!CV192)</f>
        <v/>
      </c>
      <c r="E201" s="1520" t="str">
        <f>IF('Historical DATA'!CW192="","",'Historical DATA'!CW192)</f>
        <v/>
      </c>
      <c r="F201" s="1468" t="str">
        <f>IF('Historical DATA'!CX192="","",'Historical DATA'!CX192)</f>
        <v/>
      </c>
      <c r="G201" s="1518" t="str">
        <f>IF('Historical DATA'!CY192="","",'Historical DATA'!CY192)</f>
        <v/>
      </c>
      <c r="H201" s="1468" t="str">
        <f>IF('Historical DATA'!CZ192="","",'Historical DATA'!CZ192)</f>
        <v/>
      </c>
      <c r="I201" s="1468" t="str">
        <f>IF('Historical DATA'!DA192="","",'Historical DATA'!DA192)</f>
        <v/>
      </c>
      <c r="J201" s="1469" t="str">
        <f>IF('Historical DATA'!DB192="","",'Historical DATA'!DB192)</f>
        <v/>
      </c>
      <c r="K201" s="1477" t="str">
        <f>IF('Historical DATA'!DC192="","",'Historical DATA'!DC192)</f>
        <v/>
      </c>
    </row>
    <row r="202" spans="2:11">
      <c r="B202" s="1476" t="str">
        <f>IF('Historical DATA'!B193="","",'Historical DATA'!B193)</f>
        <v/>
      </c>
      <c r="C202" s="1466" t="str">
        <f>IF('Historical DATA'!CU193="","",'Historical DATA'!CU193)</f>
        <v/>
      </c>
      <c r="D202" s="1467" t="str">
        <f>IF('Historical DATA'!CV193="","",'Historical DATA'!CV193)</f>
        <v/>
      </c>
      <c r="E202" s="1520" t="str">
        <f>IF('Historical DATA'!CW193="","",'Historical DATA'!CW193)</f>
        <v/>
      </c>
      <c r="F202" s="1468" t="str">
        <f>IF('Historical DATA'!CX193="","",'Historical DATA'!CX193)</f>
        <v/>
      </c>
      <c r="G202" s="1518" t="str">
        <f>IF('Historical DATA'!CY193="","",'Historical DATA'!CY193)</f>
        <v/>
      </c>
      <c r="H202" s="1468" t="str">
        <f>IF('Historical DATA'!CZ193="","",'Historical DATA'!CZ193)</f>
        <v/>
      </c>
      <c r="I202" s="1468" t="str">
        <f>IF('Historical DATA'!DA193="","",'Historical DATA'!DA193)</f>
        <v/>
      </c>
      <c r="J202" s="1469" t="str">
        <f>IF('Historical DATA'!DB193="","",'Historical DATA'!DB193)</f>
        <v/>
      </c>
      <c r="K202" s="1477" t="str">
        <f>IF('Historical DATA'!DC193="","",'Historical DATA'!DC193)</f>
        <v/>
      </c>
    </row>
    <row r="203" spans="2:11">
      <c r="B203" s="1476" t="str">
        <f>IF('Historical DATA'!B194="","",'Historical DATA'!B194)</f>
        <v/>
      </c>
      <c r="C203" s="1466" t="str">
        <f>IF('Historical DATA'!CU194="","",'Historical DATA'!CU194)</f>
        <v/>
      </c>
      <c r="D203" s="1467" t="str">
        <f>IF('Historical DATA'!CV194="","",'Historical DATA'!CV194)</f>
        <v/>
      </c>
      <c r="E203" s="1520" t="str">
        <f>IF('Historical DATA'!CW194="","",'Historical DATA'!CW194)</f>
        <v/>
      </c>
      <c r="F203" s="1468" t="str">
        <f>IF('Historical DATA'!CX194="","",'Historical DATA'!CX194)</f>
        <v/>
      </c>
      <c r="G203" s="1518" t="str">
        <f>IF('Historical DATA'!CY194="","",'Historical DATA'!CY194)</f>
        <v/>
      </c>
      <c r="H203" s="1468" t="str">
        <f>IF('Historical DATA'!CZ194="","",'Historical DATA'!CZ194)</f>
        <v/>
      </c>
      <c r="I203" s="1468" t="str">
        <f>IF('Historical DATA'!DA194="","",'Historical DATA'!DA194)</f>
        <v/>
      </c>
      <c r="J203" s="1469" t="str">
        <f>IF('Historical DATA'!DB194="","",'Historical DATA'!DB194)</f>
        <v/>
      </c>
      <c r="K203" s="1477" t="str">
        <f>IF('Historical DATA'!DC194="","",'Historical DATA'!DC194)</f>
        <v/>
      </c>
    </row>
    <row r="204" spans="2:11">
      <c r="B204" s="1476" t="str">
        <f>IF('Historical DATA'!B195="","",'Historical DATA'!B195)</f>
        <v/>
      </c>
      <c r="C204" s="1466" t="str">
        <f>IF('Historical DATA'!CU195="","",'Historical DATA'!CU195)</f>
        <v/>
      </c>
      <c r="D204" s="1467" t="str">
        <f>IF('Historical DATA'!CV195="","",'Historical DATA'!CV195)</f>
        <v/>
      </c>
      <c r="E204" s="1520" t="str">
        <f>IF('Historical DATA'!CW195="","",'Historical DATA'!CW195)</f>
        <v/>
      </c>
      <c r="F204" s="1468" t="str">
        <f>IF('Historical DATA'!CX195="","",'Historical DATA'!CX195)</f>
        <v/>
      </c>
      <c r="G204" s="1518" t="str">
        <f>IF('Historical DATA'!CY195="","",'Historical DATA'!CY195)</f>
        <v/>
      </c>
      <c r="H204" s="1468" t="str">
        <f>IF('Historical DATA'!CZ195="","",'Historical DATA'!CZ195)</f>
        <v/>
      </c>
      <c r="I204" s="1468" t="str">
        <f>IF('Historical DATA'!DA195="","",'Historical DATA'!DA195)</f>
        <v/>
      </c>
      <c r="J204" s="1469" t="str">
        <f>IF('Historical DATA'!DB195="","",'Historical DATA'!DB195)</f>
        <v/>
      </c>
      <c r="K204" s="1477" t="str">
        <f>IF('Historical DATA'!DC195="","",'Historical DATA'!DC195)</f>
        <v/>
      </c>
    </row>
    <row r="205" spans="2:11">
      <c r="B205" s="1476" t="str">
        <f>IF('Historical DATA'!B196="","",'Historical DATA'!B196)</f>
        <v/>
      </c>
      <c r="C205" s="1466" t="str">
        <f>IF('Historical DATA'!CU196="","",'Historical DATA'!CU196)</f>
        <v/>
      </c>
      <c r="D205" s="1467" t="str">
        <f>IF('Historical DATA'!CV196="","",'Historical DATA'!CV196)</f>
        <v/>
      </c>
      <c r="E205" s="1520" t="str">
        <f>IF('Historical DATA'!CW196="","",'Historical DATA'!CW196)</f>
        <v/>
      </c>
      <c r="F205" s="1468" t="str">
        <f>IF('Historical DATA'!CX196="","",'Historical DATA'!CX196)</f>
        <v/>
      </c>
      <c r="G205" s="1518" t="str">
        <f>IF('Historical DATA'!CY196="","",'Historical DATA'!CY196)</f>
        <v/>
      </c>
      <c r="H205" s="1468" t="str">
        <f>IF('Historical DATA'!CZ196="","",'Historical DATA'!CZ196)</f>
        <v/>
      </c>
      <c r="I205" s="1468" t="str">
        <f>IF('Historical DATA'!DA196="","",'Historical DATA'!DA196)</f>
        <v/>
      </c>
      <c r="J205" s="1469" t="str">
        <f>IF('Historical DATA'!DB196="","",'Historical DATA'!DB196)</f>
        <v/>
      </c>
      <c r="K205" s="1477" t="str">
        <f>IF('Historical DATA'!DC196="","",'Historical DATA'!DC196)</f>
        <v/>
      </c>
    </row>
    <row r="206" spans="2:11">
      <c r="B206" s="1476" t="str">
        <f>IF('Historical DATA'!B197="","",'Historical DATA'!B197)</f>
        <v/>
      </c>
      <c r="C206" s="1466" t="str">
        <f>IF('Historical DATA'!CU197="","",'Historical DATA'!CU197)</f>
        <v/>
      </c>
      <c r="D206" s="1467" t="str">
        <f>IF('Historical DATA'!CV197="","",'Historical DATA'!CV197)</f>
        <v/>
      </c>
      <c r="E206" s="1520" t="str">
        <f>IF('Historical DATA'!CW197="","",'Historical DATA'!CW197)</f>
        <v/>
      </c>
      <c r="F206" s="1468" t="str">
        <f>IF('Historical DATA'!CX197="","",'Historical DATA'!CX197)</f>
        <v/>
      </c>
      <c r="G206" s="1518" t="str">
        <f>IF('Historical DATA'!CY197="","",'Historical DATA'!CY197)</f>
        <v/>
      </c>
      <c r="H206" s="1468" t="str">
        <f>IF('Historical DATA'!CZ197="","",'Historical DATA'!CZ197)</f>
        <v/>
      </c>
      <c r="I206" s="1468" t="str">
        <f>IF('Historical DATA'!DA197="","",'Historical DATA'!DA197)</f>
        <v/>
      </c>
      <c r="J206" s="1469" t="str">
        <f>IF('Historical DATA'!DB197="","",'Historical DATA'!DB197)</f>
        <v/>
      </c>
      <c r="K206" s="1477" t="str">
        <f>IF('Historical DATA'!DC197="","",'Historical DATA'!DC197)</f>
        <v/>
      </c>
    </row>
    <row r="207" spans="2:11">
      <c r="B207" s="1476" t="str">
        <f>IF('Historical DATA'!B198="","",'Historical DATA'!B198)</f>
        <v/>
      </c>
      <c r="C207" s="1466" t="str">
        <f>IF('Historical DATA'!CU198="","",'Historical DATA'!CU198)</f>
        <v/>
      </c>
      <c r="D207" s="1467" t="str">
        <f>IF('Historical DATA'!CV198="","",'Historical DATA'!CV198)</f>
        <v/>
      </c>
      <c r="E207" s="1520" t="str">
        <f>IF('Historical DATA'!CW198="","",'Historical DATA'!CW198)</f>
        <v/>
      </c>
      <c r="F207" s="1468" t="str">
        <f>IF('Historical DATA'!CX198="","",'Historical DATA'!CX198)</f>
        <v/>
      </c>
      <c r="G207" s="1518" t="str">
        <f>IF('Historical DATA'!CY198="","",'Historical DATA'!CY198)</f>
        <v/>
      </c>
      <c r="H207" s="1468" t="str">
        <f>IF('Historical DATA'!CZ198="","",'Historical DATA'!CZ198)</f>
        <v/>
      </c>
      <c r="I207" s="1468" t="str">
        <f>IF('Historical DATA'!DA198="","",'Historical DATA'!DA198)</f>
        <v/>
      </c>
      <c r="J207" s="1469" t="str">
        <f>IF('Historical DATA'!DB198="","",'Historical DATA'!DB198)</f>
        <v/>
      </c>
      <c r="K207" s="1477" t="str">
        <f>IF('Historical DATA'!DC198="","",'Historical DATA'!DC198)</f>
        <v/>
      </c>
    </row>
    <row r="208" spans="2:11">
      <c r="B208" s="1476" t="str">
        <f>IF('Historical DATA'!B199="","",'Historical DATA'!B199)</f>
        <v/>
      </c>
      <c r="C208" s="1466" t="str">
        <f>IF('Historical DATA'!CU199="","",'Historical DATA'!CU199)</f>
        <v/>
      </c>
      <c r="D208" s="1467" t="str">
        <f>IF('Historical DATA'!CV199="","",'Historical DATA'!CV199)</f>
        <v/>
      </c>
      <c r="E208" s="1520" t="str">
        <f>IF('Historical DATA'!CW199="","",'Historical DATA'!CW199)</f>
        <v/>
      </c>
      <c r="F208" s="1468" t="str">
        <f>IF('Historical DATA'!CX199="","",'Historical DATA'!CX199)</f>
        <v/>
      </c>
      <c r="G208" s="1518" t="str">
        <f>IF('Historical DATA'!CY199="","",'Historical DATA'!CY199)</f>
        <v/>
      </c>
      <c r="H208" s="1468" t="str">
        <f>IF('Historical DATA'!CZ199="","",'Historical DATA'!CZ199)</f>
        <v/>
      </c>
      <c r="I208" s="1468" t="str">
        <f>IF('Historical DATA'!DA199="","",'Historical DATA'!DA199)</f>
        <v/>
      </c>
      <c r="J208" s="1469" t="str">
        <f>IF('Historical DATA'!DB199="","",'Historical DATA'!DB199)</f>
        <v/>
      </c>
      <c r="K208" s="1477" t="str">
        <f>IF('Historical DATA'!DC199="","",'Historical DATA'!DC199)</f>
        <v/>
      </c>
    </row>
    <row r="209" spans="2:11">
      <c r="B209" s="1476" t="str">
        <f>IF('Historical DATA'!B200="","",'Historical DATA'!B200)</f>
        <v/>
      </c>
      <c r="C209" s="1466" t="str">
        <f>IF('Historical DATA'!CU200="","",'Historical DATA'!CU200)</f>
        <v/>
      </c>
      <c r="D209" s="1467" t="str">
        <f>IF('Historical DATA'!CV200="","",'Historical DATA'!CV200)</f>
        <v/>
      </c>
      <c r="E209" s="1520" t="str">
        <f>IF('Historical DATA'!CW200="","",'Historical DATA'!CW200)</f>
        <v/>
      </c>
      <c r="F209" s="1468" t="str">
        <f>IF('Historical DATA'!CX200="","",'Historical DATA'!CX200)</f>
        <v/>
      </c>
      <c r="G209" s="1518" t="str">
        <f>IF('Historical DATA'!CY200="","",'Historical DATA'!CY200)</f>
        <v/>
      </c>
      <c r="H209" s="1468" t="str">
        <f>IF('Historical DATA'!CZ200="","",'Historical DATA'!CZ200)</f>
        <v/>
      </c>
      <c r="I209" s="1468" t="str">
        <f>IF('Historical DATA'!DA200="","",'Historical DATA'!DA200)</f>
        <v/>
      </c>
      <c r="J209" s="1469" t="str">
        <f>IF('Historical DATA'!DB200="","",'Historical DATA'!DB200)</f>
        <v/>
      </c>
      <c r="K209" s="1477" t="str">
        <f>IF('Historical DATA'!DC200="","",'Historical DATA'!DC200)</f>
        <v/>
      </c>
    </row>
    <row r="210" spans="2:11">
      <c r="B210" s="1476" t="str">
        <f>IF('Historical DATA'!B201="","",'Historical DATA'!B201)</f>
        <v/>
      </c>
      <c r="C210" s="1466" t="str">
        <f>IF('Historical DATA'!CU201="","",'Historical DATA'!CU201)</f>
        <v/>
      </c>
      <c r="D210" s="1467" t="str">
        <f>IF('Historical DATA'!CV201="","",'Historical DATA'!CV201)</f>
        <v/>
      </c>
      <c r="E210" s="1520" t="str">
        <f>IF('Historical DATA'!CW201="","",'Historical DATA'!CW201)</f>
        <v/>
      </c>
      <c r="F210" s="1468" t="str">
        <f>IF('Historical DATA'!CX201="","",'Historical DATA'!CX201)</f>
        <v/>
      </c>
      <c r="G210" s="1518" t="str">
        <f>IF('Historical DATA'!CY201="","",'Historical DATA'!CY201)</f>
        <v/>
      </c>
      <c r="H210" s="1468" t="str">
        <f>IF('Historical DATA'!CZ201="","",'Historical DATA'!CZ201)</f>
        <v/>
      </c>
      <c r="I210" s="1468" t="str">
        <f>IF('Historical DATA'!DA201="","",'Historical DATA'!DA201)</f>
        <v/>
      </c>
      <c r="J210" s="1469" t="str">
        <f>IF('Historical DATA'!DB201="","",'Historical DATA'!DB201)</f>
        <v/>
      </c>
      <c r="K210" s="1477" t="str">
        <f>IF('Historical DATA'!DC201="","",'Historical DATA'!DC201)</f>
        <v/>
      </c>
    </row>
    <row r="211" spans="2:11">
      <c r="B211" s="1476" t="str">
        <f>IF('Historical DATA'!B202="","",'Historical DATA'!B202)</f>
        <v/>
      </c>
      <c r="C211" s="1466" t="str">
        <f>IF('Historical DATA'!CU202="","",'Historical DATA'!CU202)</f>
        <v/>
      </c>
      <c r="D211" s="1467" t="str">
        <f>IF('Historical DATA'!CV202="","",'Historical DATA'!CV202)</f>
        <v/>
      </c>
      <c r="E211" s="1520" t="str">
        <f>IF('Historical DATA'!CW202="","",'Historical DATA'!CW202)</f>
        <v/>
      </c>
      <c r="F211" s="1468" t="str">
        <f>IF('Historical DATA'!CX202="","",'Historical DATA'!CX202)</f>
        <v/>
      </c>
      <c r="G211" s="1518" t="str">
        <f>IF('Historical DATA'!CY202="","",'Historical DATA'!CY202)</f>
        <v/>
      </c>
      <c r="H211" s="1468" t="str">
        <f>IF('Historical DATA'!CZ202="","",'Historical DATA'!CZ202)</f>
        <v/>
      </c>
      <c r="I211" s="1468" t="str">
        <f>IF('Historical DATA'!DA202="","",'Historical DATA'!DA202)</f>
        <v/>
      </c>
      <c r="J211" s="1469" t="str">
        <f>IF('Historical DATA'!DB202="","",'Historical DATA'!DB202)</f>
        <v/>
      </c>
      <c r="K211" s="1477" t="str">
        <f>IF('Historical DATA'!DC202="","",'Historical DATA'!DC202)</f>
        <v/>
      </c>
    </row>
    <row r="212" spans="2:11">
      <c r="B212" s="1476" t="str">
        <f>IF('Historical DATA'!B203="","",'Historical DATA'!B203)</f>
        <v/>
      </c>
      <c r="C212" s="1466" t="str">
        <f>IF('Historical DATA'!CU203="","",'Historical DATA'!CU203)</f>
        <v/>
      </c>
      <c r="D212" s="1467" t="str">
        <f>IF('Historical DATA'!CV203="","",'Historical DATA'!CV203)</f>
        <v/>
      </c>
      <c r="E212" s="1520" t="str">
        <f>IF('Historical DATA'!CW203="","",'Historical DATA'!CW203)</f>
        <v/>
      </c>
      <c r="F212" s="1468" t="str">
        <f>IF('Historical DATA'!CX203="","",'Historical DATA'!CX203)</f>
        <v/>
      </c>
      <c r="G212" s="1518" t="str">
        <f>IF('Historical DATA'!CY203="","",'Historical DATA'!CY203)</f>
        <v/>
      </c>
      <c r="H212" s="1468" t="str">
        <f>IF('Historical DATA'!CZ203="","",'Historical DATA'!CZ203)</f>
        <v/>
      </c>
      <c r="I212" s="1468" t="str">
        <f>IF('Historical DATA'!DA203="","",'Historical DATA'!DA203)</f>
        <v/>
      </c>
      <c r="J212" s="1469" t="str">
        <f>IF('Historical DATA'!DB203="","",'Historical DATA'!DB203)</f>
        <v/>
      </c>
      <c r="K212" s="1477" t="str">
        <f>IF('Historical DATA'!DC203="","",'Historical DATA'!DC203)</f>
        <v/>
      </c>
    </row>
    <row r="213" spans="2:11">
      <c r="B213" s="1476" t="str">
        <f>IF('Historical DATA'!B204="","",'Historical DATA'!B204)</f>
        <v/>
      </c>
      <c r="C213" s="1466" t="str">
        <f>IF('Historical DATA'!CU204="","",'Historical DATA'!CU204)</f>
        <v/>
      </c>
      <c r="D213" s="1467" t="str">
        <f>IF('Historical DATA'!CV204="","",'Historical DATA'!CV204)</f>
        <v/>
      </c>
      <c r="E213" s="1520" t="str">
        <f>IF('Historical DATA'!CW204="","",'Historical DATA'!CW204)</f>
        <v/>
      </c>
      <c r="F213" s="1468" t="str">
        <f>IF('Historical DATA'!CX204="","",'Historical DATA'!CX204)</f>
        <v/>
      </c>
      <c r="G213" s="1518" t="str">
        <f>IF('Historical DATA'!CY204="","",'Historical DATA'!CY204)</f>
        <v/>
      </c>
      <c r="H213" s="1468" t="str">
        <f>IF('Historical DATA'!CZ204="","",'Historical DATA'!CZ204)</f>
        <v/>
      </c>
      <c r="I213" s="1468" t="str">
        <f>IF('Historical DATA'!DA204="","",'Historical DATA'!DA204)</f>
        <v/>
      </c>
      <c r="J213" s="1469" t="str">
        <f>IF('Historical DATA'!DB204="","",'Historical DATA'!DB204)</f>
        <v/>
      </c>
      <c r="K213" s="1477" t="str">
        <f>IF('Historical DATA'!DC204="","",'Historical DATA'!DC204)</f>
        <v/>
      </c>
    </row>
    <row r="214" spans="2:11">
      <c r="B214" s="1476" t="str">
        <f>IF('Historical DATA'!B205="","",'Historical DATA'!B205)</f>
        <v/>
      </c>
      <c r="C214" s="1466" t="str">
        <f>IF('Historical DATA'!CU205="","",'Historical DATA'!CU205)</f>
        <v/>
      </c>
      <c r="D214" s="1467" t="str">
        <f>IF('Historical DATA'!CV205="","",'Historical DATA'!CV205)</f>
        <v/>
      </c>
      <c r="E214" s="1520" t="str">
        <f>IF('Historical DATA'!CW205="","",'Historical DATA'!CW205)</f>
        <v/>
      </c>
      <c r="F214" s="1468" t="str">
        <f>IF('Historical DATA'!CX205="","",'Historical DATA'!CX205)</f>
        <v/>
      </c>
      <c r="G214" s="1518" t="str">
        <f>IF('Historical DATA'!CY205="","",'Historical DATA'!CY205)</f>
        <v/>
      </c>
      <c r="H214" s="1468" t="str">
        <f>IF('Historical DATA'!CZ205="","",'Historical DATA'!CZ205)</f>
        <v/>
      </c>
      <c r="I214" s="1468" t="str">
        <f>IF('Historical DATA'!DA205="","",'Historical DATA'!DA205)</f>
        <v/>
      </c>
      <c r="J214" s="1469" t="str">
        <f>IF('Historical DATA'!DB205="","",'Historical DATA'!DB205)</f>
        <v/>
      </c>
      <c r="K214" s="1477" t="str">
        <f>IF('Historical DATA'!DC205="","",'Historical DATA'!DC205)</f>
        <v/>
      </c>
    </row>
    <row r="215" spans="2:11">
      <c r="B215" s="1476" t="str">
        <f>IF('Historical DATA'!B206="","",'Historical DATA'!B206)</f>
        <v/>
      </c>
      <c r="C215" s="1466" t="str">
        <f>IF('Historical DATA'!CU206="","",'Historical DATA'!CU206)</f>
        <v/>
      </c>
      <c r="D215" s="1467" t="str">
        <f>IF('Historical DATA'!CV206="","",'Historical DATA'!CV206)</f>
        <v/>
      </c>
      <c r="E215" s="1520" t="str">
        <f>IF('Historical DATA'!CW206="","",'Historical DATA'!CW206)</f>
        <v/>
      </c>
      <c r="F215" s="1468" t="str">
        <f>IF('Historical DATA'!CX206="","",'Historical DATA'!CX206)</f>
        <v/>
      </c>
      <c r="G215" s="1518" t="str">
        <f>IF('Historical DATA'!CY206="","",'Historical DATA'!CY206)</f>
        <v/>
      </c>
      <c r="H215" s="1468" t="str">
        <f>IF('Historical DATA'!CZ206="","",'Historical DATA'!CZ206)</f>
        <v/>
      </c>
      <c r="I215" s="1468" t="str">
        <f>IF('Historical DATA'!DA206="","",'Historical DATA'!DA206)</f>
        <v/>
      </c>
      <c r="J215" s="1469" t="str">
        <f>IF('Historical DATA'!DB206="","",'Historical DATA'!DB206)</f>
        <v/>
      </c>
      <c r="K215" s="1477" t="str">
        <f>IF('Historical DATA'!DC206="","",'Historical DATA'!DC206)</f>
        <v/>
      </c>
    </row>
    <row r="216" spans="2:11">
      <c r="B216" s="1476" t="str">
        <f>IF('Historical DATA'!B207="","",'Historical DATA'!B207)</f>
        <v/>
      </c>
      <c r="C216" s="1466" t="str">
        <f>IF('Historical DATA'!CU207="","",'Historical DATA'!CU207)</f>
        <v/>
      </c>
      <c r="D216" s="1467" t="str">
        <f>IF('Historical DATA'!CV207="","",'Historical DATA'!CV207)</f>
        <v/>
      </c>
      <c r="E216" s="1520" t="str">
        <f>IF('Historical DATA'!CW207="","",'Historical DATA'!CW207)</f>
        <v/>
      </c>
      <c r="F216" s="1468" t="str">
        <f>IF('Historical DATA'!CX207="","",'Historical DATA'!CX207)</f>
        <v/>
      </c>
      <c r="G216" s="1518" t="str">
        <f>IF('Historical DATA'!CY207="","",'Historical DATA'!CY207)</f>
        <v/>
      </c>
      <c r="H216" s="1468" t="str">
        <f>IF('Historical DATA'!CZ207="","",'Historical DATA'!CZ207)</f>
        <v/>
      </c>
      <c r="I216" s="1468" t="str">
        <f>IF('Historical DATA'!DA207="","",'Historical DATA'!DA207)</f>
        <v/>
      </c>
      <c r="J216" s="1469" t="str">
        <f>IF('Historical DATA'!DB207="","",'Historical DATA'!DB207)</f>
        <v/>
      </c>
      <c r="K216" s="1477" t="str">
        <f>IF('Historical DATA'!DC207="","",'Historical DATA'!DC207)</f>
        <v/>
      </c>
    </row>
    <row r="217" spans="2:11">
      <c r="B217" s="1476" t="str">
        <f>IF('Historical DATA'!B208="","",'Historical DATA'!B208)</f>
        <v/>
      </c>
      <c r="C217" s="1466" t="str">
        <f>IF('Historical DATA'!CU208="","",'Historical DATA'!CU208)</f>
        <v/>
      </c>
      <c r="D217" s="1467" t="str">
        <f>IF('Historical DATA'!CV208="","",'Historical DATA'!CV208)</f>
        <v/>
      </c>
      <c r="E217" s="1520" t="str">
        <f>IF('Historical DATA'!CW208="","",'Historical DATA'!CW208)</f>
        <v/>
      </c>
      <c r="F217" s="1468" t="str">
        <f>IF('Historical DATA'!CX208="","",'Historical DATA'!CX208)</f>
        <v/>
      </c>
      <c r="G217" s="1518" t="str">
        <f>IF('Historical DATA'!CY208="","",'Historical DATA'!CY208)</f>
        <v/>
      </c>
      <c r="H217" s="1468" t="str">
        <f>IF('Historical DATA'!CZ208="","",'Historical DATA'!CZ208)</f>
        <v/>
      </c>
      <c r="I217" s="1468" t="str">
        <f>IF('Historical DATA'!DA208="","",'Historical DATA'!DA208)</f>
        <v/>
      </c>
      <c r="J217" s="1469" t="str">
        <f>IF('Historical DATA'!DB208="","",'Historical DATA'!DB208)</f>
        <v/>
      </c>
      <c r="K217" s="1477" t="str">
        <f>IF('Historical DATA'!DC208="","",'Historical DATA'!DC208)</f>
        <v/>
      </c>
    </row>
    <row r="218" spans="2:11">
      <c r="B218" s="1476" t="str">
        <f>IF('Historical DATA'!B209="","",'Historical DATA'!B209)</f>
        <v/>
      </c>
      <c r="C218" s="1466" t="str">
        <f>IF('Historical DATA'!CU209="","",'Historical DATA'!CU209)</f>
        <v/>
      </c>
      <c r="D218" s="1467" t="str">
        <f>IF('Historical DATA'!CV209="","",'Historical DATA'!CV209)</f>
        <v/>
      </c>
      <c r="E218" s="1520" t="str">
        <f>IF('Historical DATA'!CW209="","",'Historical DATA'!CW209)</f>
        <v/>
      </c>
      <c r="F218" s="1468" t="str">
        <f>IF('Historical DATA'!CX209="","",'Historical DATA'!CX209)</f>
        <v/>
      </c>
      <c r="G218" s="1518" t="str">
        <f>IF('Historical DATA'!CY209="","",'Historical DATA'!CY209)</f>
        <v/>
      </c>
      <c r="H218" s="1468" t="str">
        <f>IF('Historical DATA'!CZ209="","",'Historical DATA'!CZ209)</f>
        <v/>
      </c>
      <c r="I218" s="1468" t="str">
        <f>IF('Historical DATA'!DA209="","",'Historical DATA'!DA209)</f>
        <v/>
      </c>
      <c r="J218" s="1469" t="str">
        <f>IF('Historical DATA'!DB209="","",'Historical DATA'!DB209)</f>
        <v/>
      </c>
      <c r="K218" s="1477" t="str">
        <f>IF('Historical DATA'!DC209="","",'Historical DATA'!DC209)</f>
        <v/>
      </c>
    </row>
    <row r="219" spans="2:11">
      <c r="B219" s="1476" t="str">
        <f>IF('Historical DATA'!B210="","",'Historical DATA'!B210)</f>
        <v/>
      </c>
      <c r="C219" s="1466" t="str">
        <f>IF('Historical DATA'!CU210="","",'Historical DATA'!CU210)</f>
        <v/>
      </c>
      <c r="D219" s="1467" t="str">
        <f>IF('Historical DATA'!CV210="","",'Historical DATA'!CV210)</f>
        <v/>
      </c>
      <c r="E219" s="1520" t="str">
        <f>IF('Historical DATA'!CW210="","",'Historical DATA'!CW210)</f>
        <v/>
      </c>
      <c r="F219" s="1468" t="str">
        <f>IF('Historical DATA'!CX210="","",'Historical DATA'!CX210)</f>
        <v/>
      </c>
      <c r="G219" s="1518" t="str">
        <f>IF('Historical DATA'!CY210="","",'Historical DATA'!CY210)</f>
        <v/>
      </c>
      <c r="H219" s="1468" t="str">
        <f>IF('Historical DATA'!CZ210="","",'Historical DATA'!CZ210)</f>
        <v/>
      </c>
      <c r="I219" s="1468" t="str">
        <f>IF('Historical DATA'!DA210="","",'Historical DATA'!DA210)</f>
        <v/>
      </c>
      <c r="J219" s="1469" t="str">
        <f>IF('Historical DATA'!DB210="","",'Historical DATA'!DB210)</f>
        <v/>
      </c>
      <c r="K219" s="1477" t="str">
        <f>IF('Historical DATA'!DC210="","",'Historical DATA'!DC210)</f>
        <v/>
      </c>
    </row>
    <row r="220" spans="2:11">
      <c r="B220" s="1476" t="str">
        <f>IF('Historical DATA'!B211="","",'Historical DATA'!B211)</f>
        <v/>
      </c>
      <c r="C220" s="1466" t="str">
        <f>IF('Historical DATA'!CU211="","",'Historical DATA'!CU211)</f>
        <v/>
      </c>
      <c r="D220" s="1467" t="str">
        <f>IF('Historical DATA'!CV211="","",'Historical DATA'!CV211)</f>
        <v/>
      </c>
      <c r="E220" s="1520" t="str">
        <f>IF('Historical DATA'!CW211="","",'Historical DATA'!CW211)</f>
        <v/>
      </c>
      <c r="F220" s="1468" t="str">
        <f>IF('Historical DATA'!CX211="","",'Historical DATA'!CX211)</f>
        <v/>
      </c>
      <c r="G220" s="1518" t="str">
        <f>IF('Historical DATA'!CY211="","",'Historical DATA'!CY211)</f>
        <v/>
      </c>
      <c r="H220" s="1468" t="str">
        <f>IF('Historical DATA'!CZ211="","",'Historical DATA'!CZ211)</f>
        <v/>
      </c>
      <c r="I220" s="1468" t="str">
        <f>IF('Historical DATA'!DA211="","",'Historical DATA'!DA211)</f>
        <v/>
      </c>
      <c r="J220" s="1469" t="str">
        <f>IF('Historical DATA'!DB211="","",'Historical DATA'!DB211)</f>
        <v/>
      </c>
      <c r="K220" s="1477" t="str">
        <f>IF('Historical DATA'!DC211="","",'Historical DATA'!DC211)</f>
        <v/>
      </c>
    </row>
    <row r="221" spans="2:11">
      <c r="B221" s="1476" t="str">
        <f>IF('Historical DATA'!B212="","",'Historical DATA'!B212)</f>
        <v/>
      </c>
      <c r="C221" s="1466" t="str">
        <f>IF('Historical DATA'!CU212="","",'Historical DATA'!CU212)</f>
        <v/>
      </c>
      <c r="D221" s="1467" t="str">
        <f>IF('Historical DATA'!CV212="","",'Historical DATA'!CV212)</f>
        <v/>
      </c>
      <c r="E221" s="1520" t="str">
        <f>IF('Historical DATA'!CW212="","",'Historical DATA'!CW212)</f>
        <v/>
      </c>
      <c r="F221" s="1468" t="str">
        <f>IF('Historical DATA'!CX212="","",'Historical DATA'!CX212)</f>
        <v/>
      </c>
      <c r="G221" s="1518" t="str">
        <f>IF('Historical DATA'!CY212="","",'Historical DATA'!CY212)</f>
        <v/>
      </c>
      <c r="H221" s="1468" t="str">
        <f>IF('Historical DATA'!CZ212="","",'Historical DATA'!CZ212)</f>
        <v/>
      </c>
      <c r="I221" s="1468" t="str">
        <f>IF('Historical DATA'!DA212="","",'Historical DATA'!DA212)</f>
        <v/>
      </c>
      <c r="J221" s="1469" t="str">
        <f>IF('Historical DATA'!DB212="","",'Historical DATA'!DB212)</f>
        <v/>
      </c>
      <c r="K221" s="1477"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zoomScale="85" zoomScaleNormal="85" workbookViewId="0">
      <selection activeCell="F25" sqref="F25"/>
    </sheetView>
  </sheetViews>
  <sheetFormatPr defaultColWidth="11.453125" defaultRowHeight="13"/>
  <cols>
    <col min="1" max="1" width="1.81640625" style="280" customWidth="1"/>
    <col min="2" max="2" width="15.81640625" style="317" customWidth="1"/>
    <col min="3" max="3" width="2.81640625" style="280" customWidth="1"/>
    <col min="4" max="4" width="31.26953125" style="280" bestFit="1" customWidth="1"/>
    <col min="5" max="5" width="22.1796875" style="280" customWidth="1"/>
    <col min="6" max="6" width="21.26953125" style="280" bestFit="1" customWidth="1"/>
    <col min="7" max="7" width="26.1796875" style="280" bestFit="1" customWidth="1"/>
    <col min="8" max="8" width="21.453125" style="318" customWidth="1"/>
    <col min="9" max="9" width="21.453125" style="291" customWidth="1"/>
    <col min="10" max="10" width="18.81640625" style="280" customWidth="1"/>
    <col min="11" max="11" width="2.81640625" style="280" customWidth="1"/>
    <col min="12" max="12" width="31.26953125" style="280" bestFit="1" customWidth="1"/>
    <col min="13" max="13" width="20.1796875" style="280" bestFit="1" customWidth="1"/>
    <col min="14" max="18" width="18.81640625" style="280" customWidth="1"/>
    <col min="19" max="19" width="2.81640625" style="280" customWidth="1"/>
    <col min="20" max="20" width="31.81640625" style="280" bestFit="1" customWidth="1"/>
    <col min="21" max="21" width="24.453125" style="280" bestFit="1" customWidth="1"/>
    <col min="22" max="22" width="18.81640625" style="280" customWidth="1"/>
    <col min="23" max="23" width="24.54296875" style="280" bestFit="1" customWidth="1"/>
    <col min="24" max="24" width="21.81640625" style="318" customWidth="1"/>
    <col min="25" max="25" width="18.81640625" style="291" customWidth="1"/>
    <col min="26" max="26" width="2.81640625" style="280" customWidth="1"/>
    <col min="27" max="27" width="25.54296875" style="280" bestFit="1" customWidth="1"/>
    <col min="28" max="32" width="21.1796875" style="280" customWidth="1"/>
    <col min="33" max="16384" width="11.453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99</v>
      </c>
      <c r="AF4" s="1213">
        <f>'00 - Cover'!F16</f>
        <v>45991</v>
      </c>
    </row>
    <row r="5" spans="2:53" ht="16.5" customHeight="1">
      <c r="B5" s="280"/>
      <c r="H5" s="280"/>
      <c r="X5" s="280"/>
      <c r="AE5" s="1213" t="s">
        <v>4</v>
      </c>
      <c r="AF5" s="1213">
        <f>'00 - Cover'!F19</f>
        <v>46009</v>
      </c>
    </row>
    <row r="6" spans="2:53" ht="16.5" customHeight="1">
      <c r="B6" s="280"/>
      <c r="H6" s="280"/>
      <c r="X6" s="280"/>
      <c r="AE6" s="1213" t="s">
        <v>5</v>
      </c>
      <c r="AF6" s="1213">
        <f>'00 - Cover'!F20</f>
        <v>46020</v>
      </c>
    </row>
    <row r="7" spans="2:53" ht="11.25" customHeight="1">
      <c r="B7" s="280"/>
      <c r="H7" s="280"/>
      <c r="X7" s="280"/>
    </row>
    <row r="8" spans="2:53" ht="11.25" customHeight="1">
      <c r="B8" s="280"/>
      <c r="H8" s="280"/>
      <c r="X8" s="280"/>
    </row>
    <row r="9" spans="2:53" ht="14.25" customHeight="1">
      <c r="B9" s="280"/>
      <c r="H9" s="280"/>
      <c r="X9" s="280"/>
    </row>
    <row r="10" spans="2:53" ht="15.5">
      <c r="B10" s="1948" t="s">
        <v>2006</v>
      </c>
      <c r="C10" s="1949"/>
      <c r="D10" s="1949"/>
      <c r="E10" s="1949"/>
      <c r="F10" s="1949"/>
      <c r="G10" s="1949"/>
      <c r="H10" s="1949"/>
      <c r="I10" s="1949"/>
      <c r="J10" s="1949"/>
      <c r="K10" s="1949"/>
      <c r="L10" s="1949"/>
      <c r="M10" s="1949"/>
      <c r="N10" s="1949"/>
      <c r="O10" s="1949"/>
      <c r="P10" s="1949"/>
      <c r="Q10" s="1949"/>
      <c r="R10" s="1949"/>
      <c r="S10" s="1949"/>
      <c r="T10" s="1949"/>
      <c r="U10" s="1949"/>
      <c r="V10" s="1949"/>
      <c r="W10" s="1949"/>
      <c r="X10" s="1949"/>
      <c r="Y10" s="1949"/>
      <c r="Z10" s="1949"/>
      <c r="AA10" s="1949"/>
      <c r="AB10" s="1949"/>
      <c r="AC10" s="1949"/>
      <c r="AD10" s="1949"/>
      <c r="AE10" s="1949"/>
      <c r="AF10" s="1949"/>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117</v>
      </c>
      <c r="E12" s="283" t="s">
        <v>118</v>
      </c>
      <c r="F12" s="281"/>
      <c r="G12" s="281"/>
      <c r="H12" s="281"/>
      <c r="I12" s="292"/>
      <c r="J12" s="281"/>
      <c r="K12" s="281"/>
      <c r="L12" s="282" t="s">
        <v>117</v>
      </c>
      <c r="M12" s="283" t="s">
        <v>2053</v>
      </c>
      <c r="N12" s="281"/>
      <c r="O12" s="281"/>
      <c r="P12" s="281"/>
      <c r="Q12" s="281"/>
      <c r="R12" s="281"/>
      <c r="S12" s="281"/>
      <c r="T12" s="282" t="s">
        <v>117</v>
      </c>
      <c r="U12" s="1582" t="s">
        <v>119</v>
      </c>
      <c r="X12" s="280"/>
      <c r="Y12" s="292"/>
      <c r="Z12" s="281"/>
      <c r="AA12" s="282" t="s">
        <v>117</v>
      </c>
      <c r="AB12" s="283" t="s">
        <v>120</v>
      </c>
    </row>
    <row r="13" spans="2:53" s="284" customFormat="1" ht="12" customHeight="1">
      <c r="C13" s="285"/>
      <c r="D13" s="286" t="s">
        <v>121</v>
      </c>
      <c r="E13" s="1577">
        <v>100000</v>
      </c>
      <c r="F13" s="285"/>
      <c r="G13" s="285"/>
      <c r="H13" s="285"/>
      <c r="I13" s="1483"/>
      <c r="J13" s="285"/>
      <c r="K13" s="285"/>
      <c r="L13" s="286" t="s">
        <v>121</v>
      </c>
      <c r="M13" s="1577">
        <v>100000</v>
      </c>
      <c r="N13" s="285"/>
      <c r="O13" s="285"/>
      <c r="P13" s="285"/>
      <c r="Q13" s="285"/>
      <c r="R13" s="285"/>
      <c r="S13" s="285"/>
      <c r="T13" s="286" t="s">
        <v>121</v>
      </c>
      <c r="U13" s="1583">
        <v>100000</v>
      </c>
      <c r="Y13" s="1483"/>
      <c r="Z13" s="285"/>
      <c r="AA13" s="1478" t="s">
        <v>121</v>
      </c>
      <c r="AB13" s="1479">
        <v>150</v>
      </c>
      <c r="AU13" s="287"/>
      <c r="AX13" s="287"/>
      <c r="BA13" s="287"/>
    </row>
    <row r="14" spans="2:53" ht="12" customHeight="1">
      <c r="B14" s="281"/>
      <c r="C14" s="281"/>
      <c r="D14" s="288" t="s">
        <v>122</v>
      </c>
      <c r="E14" s="1578">
        <v>1</v>
      </c>
      <c r="F14" s="281"/>
      <c r="G14" s="281"/>
      <c r="H14" s="281"/>
      <c r="I14" s="292"/>
      <c r="J14" s="281"/>
      <c r="K14" s="281"/>
      <c r="L14" s="288" t="s">
        <v>122</v>
      </c>
      <c r="M14" s="1578">
        <v>1</v>
      </c>
      <c r="N14" s="281"/>
      <c r="O14" s="281"/>
      <c r="P14" s="281"/>
      <c r="Q14" s="281"/>
      <c r="R14" s="281"/>
      <c r="S14" s="281"/>
      <c r="T14" s="288" t="s">
        <v>122</v>
      </c>
      <c r="U14" s="1578">
        <v>1</v>
      </c>
      <c r="X14" s="280"/>
      <c r="Y14" s="292"/>
      <c r="Z14" s="281"/>
      <c r="AA14" s="1478" t="s">
        <v>122</v>
      </c>
      <c r="AB14" s="1480">
        <v>1</v>
      </c>
    </row>
    <row r="15" spans="2:53" ht="12" customHeight="1">
      <c r="B15" s="281"/>
      <c r="C15" s="281"/>
      <c r="D15" s="289" t="s">
        <v>123</v>
      </c>
      <c r="E15" s="1579">
        <f>'12 - Notes Interest'!I17</f>
        <v>6.0000000000000001E-3</v>
      </c>
      <c r="F15" s="281"/>
      <c r="G15" s="281"/>
      <c r="H15" s="281"/>
      <c r="I15" s="292"/>
      <c r="J15" s="281"/>
      <c r="K15" s="281"/>
      <c r="L15" s="289" t="s">
        <v>123</v>
      </c>
      <c r="M15" s="1579">
        <f>+E15</f>
        <v>6.0000000000000001E-3</v>
      </c>
      <c r="N15" s="281"/>
      <c r="O15" s="281"/>
      <c r="P15" s="281"/>
      <c r="Q15" s="281"/>
      <c r="R15" s="281"/>
      <c r="S15" s="281"/>
      <c r="T15" s="289" t="s">
        <v>123</v>
      </c>
      <c r="U15" s="1579">
        <f>'12 - Notes Interest'!AA17</f>
        <v>1.4999999999999999E-2</v>
      </c>
      <c r="X15" s="280"/>
      <c r="Y15" s="292"/>
      <c r="Z15" s="281"/>
      <c r="AA15" s="1481" t="s">
        <v>132</v>
      </c>
      <c r="AB15" s="1482">
        <v>300</v>
      </c>
    </row>
    <row r="16" spans="2:53" ht="12" customHeight="1">
      <c r="B16" s="281"/>
      <c r="C16" s="281"/>
      <c r="D16" s="289" t="s">
        <v>296</v>
      </c>
      <c r="E16" s="1580">
        <v>7773200000</v>
      </c>
      <c r="F16" s="281"/>
      <c r="G16" s="281"/>
      <c r="H16" s="281"/>
      <c r="I16" s="292"/>
      <c r="J16" s="281"/>
      <c r="K16" s="281"/>
      <c r="L16" s="289" t="s">
        <v>296</v>
      </c>
      <c r="M16" s="1580">
        <v>4034000000</v>
      </c>
      <c r="N16" s="281"/>
      <c r="O16" s="281"/>
      <c r="P16" s="281"/>
      <c r="Q16" s="281"/>
      <c r="R16" s="281"/>
      <c r="S16" s="281"/>
      <c r="T16" s="289" t="s">
        <v>1135</v>
      </c>
      <c r="U16" s="1580">
        <v>580800000</v>
      </c>
      <c r="X16" s="280"/>
      <c r="Y16" s="292"/>
      <c r="Z16" s="281"/>
    </row>
    <row r="17" spans="1:32" ht="12" customHeight="1">
      <c r="B17" s="291"/>
      <c r="C17" s="281"/>
      <c r="D17" s="289" t="s">
        <v>124</v>
      </c>
      <c r="E17" s="1581" t="s">
        <v>1304</v>
      </c>
      <c r="F17" s="281"/>
      <c r="G17" s="292"/>
      <c r="H17" s="281"/>
      <c r="I17" s="292"/>
      <c r="J17" s="281"/>
      <c r="K17" s="281"/>
      <c r="L17" s="289" t="s">
        <v>124</v>
      </c>
      <c r="M17" s="1581" t="s">
        <v>2066</v>
      </c>
      <c r="N17" s="281"/>
      <c r="O17" s="281"/>
      <c r="P17" s="281"/>
      <c r="Q17" s="281"/>
      <c r="R17" s="281"/>
      <c r="S17" s="281"/>
      <c r="T17" s="290" t="s">
        <v>126</v>
      </c>
      <c r="U17" s="294" t="s">
        <v>128</v>
      </c>
      <c r="V17" s="281"/>
      <c r="W17" s="293"/>
      <c r="X17" s="293"/>
      <c r="Y17" s="292"/>
      <c r="Z17" s="281"/>
    </row>
    <row r="18" spans="1:32" ht="12" customHeight="1">
      <c r="B18" s="291"/>
      <c r="C18" s="281"/>
      <c r="D18" s="290" t="s">
        <v>126</v>
      </c>
      <c r="E18" s="294" t="s">
        <v>127</v>
      </c>
      <c r="F18" s="281"/>
      <c r="G18" s="292"/>
      <c r="H18" s="281"/>
      <c r="I18" s="292"/>
      <c r="J18" s="281"/>
      <c r="K18" s="281"/>
      <c r="L18" s="290" t="s">
        <v>126</v>
      </c>
      <c r="M18" s="294" t="s">
        <v>127</v>
      </c>
      <c r="N18" s="281"/>
      <c r="O18" s="281"/>
      <c r="P18" s="281"/>
      <c r="Q18" s="281"/>
      <c r="R18" s="281"/>
      <c r="S18" s="281"/>
      <c r="U18" s="293"/>
      <c r="V18" s="293"/>
      <c r="W18" s="292"/>
      <c r="X18" s="281"/>
      <c r="Y18" s="280"/>
    </row>
    <row r="19" spans="1:32" ht="12" customHeight="1">
      <c r="B19" s="291"/>
      <c r="C19" s="281"/>
      <c r="D19" s="290" t="s">
        <v>2054</v>
      </c>
      <c r="E19" s="294">
        <f>+D25/(D25+L25)</f>
        <v>0.63437901342010261</v>
      </c>
      <c r="F19" s="281"/>
      <c r="G19" s="292"/>
      <c r="H19" s="281"/>
      <c r="I19" s="292"/>
      <c r="J19" s="281"/>
      <c r="K19" s="281"/>
      <c r="L19" s="290" t="s">
        <v>2054</v>
      </c>
      <c r="M19" s="294">
        <f>1-E19</f>
        <v>0.36562098657989739</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50" t="s">
        <v>5</v>
      </c>
      <c r="C22" s="297"/>
      <c r="D22" s="1939" t="s">
        <v>118</v>
      </c>
      <c r="E22" s="1940"/>
      <c r="F22" s="1940"/>
      <c r="G22" s="1940"/>
      <c r="H22" s="1940"/>
      <c r="I22" s="1940"/>
      <c r="J22" s="1941"/>
      <c r="K22" s="297"/>
      <c r="L22" s="1939" t="s">
        <v>2053</v>
      </c>
      <c r="M22" s="1940"/>
      <c r="N22" s="1940"/>
      <c r="O22" s="1940"/>
      <c r="P22" s="1940"/>
      <c r="Q22" s="1940"/>
      <c r="R22" s="1941"/>
      <c r="S22" s="297"/>
      <c r="T22" s="1953" t="s">
        <v>119</v>
      </c>
      <c r="U22" s="1954"/>
      <c r="V22" s="1954"/>
      <c r="W22" s="1954"/>
      <c r="X22" s="1954"/>
      <c r="Y22" s="1955"/>
      <c r="Z22" s="297"/>
      <c r="AA22" s="1939" t="s">
        <v>130</v>
      </c>
      <c r="AB22" s="1940"/>
      <c r="AC22" s="1940"/>
      <c r="AD22" s="1940"/>
      <c r="AE22" s="1940"/>
      <c r="AF22" s="1941"/>
    </row>
    <row r="23" spans="1:32" ht="25.5" customHeight="1" thickBot="1">
      <c r="B23" s="1951"/>
      <c r="C23" s="298"/>
      <c r="D23" s="1942" t="s">
        <v>131</v>
      </c>
      <c r="E23" s="1942" t="s">
        <v>132</v>
      </c>
      <c r="F23" s="1942" t="s">
        <v>1048</v>
      </c>
      <c r="G23" s="1942" t="s">
        <v>134</v>
      </c>
      <c r="H23" s="1942" t="s">
        <v>135</v>
      </c>
      <c r="I23" s="1944" t="s">
        <v>136</v>
      </c>
      <c r="J23" s="1946" t="s">
        <v>137</v>
      </c>
      <c r="K23" s="298"/>
      <c r="L23" s="1942" t="s">
        <v>131</v>
      </c>
      <c r="M23" s="1942" t="s">
        <v>132</v>
      </c>
      <c r="N23" s="1942" t="s">
        <v>1048</v>
      </c>
      <c r="O23" s="1942" t="s">
        <v>134</v>
      </c>
      <c r="P23" s="1942" t="s">
        <v>135</v>
      </c>
      <c r="Q23" s="1944" t="s">
        <v>136</v>
      </c>
      <c r="R23" s="1946" t="s">
        <v>137</v>
      </c>
      <c r="S23" s="298"/>
      <c r="T23" s="1956" t="s">
        <v>131</v>
      </c>
      <c r="U23" s="1942" t="s">
        <v>132</v>
      </c>
      <c r="V23" s="1942" t="s">
        <v>133</v>
      </c>
      <c r="W23" s="1942" t="s">
        <v>134</v>
      </c>
      <c r="X23" s="1942" t="s">
        <v>138</v>
      </c>
      <c r="Y23" s="1958" t="s">
        <v>137</v>
      </c>
      <c r="Z23" s="298"/>
      <c r="AA23" s="1942" t="s">
        <v>139</v>
      </c>
      <c r="AB23" s="1942" t="s">
        <v>132</v>
      </c>
      <c r="AC23" s="1942" t="s">
        <v>133</v>
      </c>
      <c r="AD23" s="1942" t="s">
        <v>140</v>
      </c>
      <c r="AE23" s="1942" t="s">
        <v>141</v>
      </c>
      <c r="AF23" s="1942" t="s">
        <v>142</v>
      </c>
    </row>
    <row r="24" spans="1:32" ht="25.5" customHeight="1" thickTop="1">
      <c r="B24" s="1952"/>
      <c r="C24" s="298"/>
      <c r="D24" s="1943"/>
      <c r="E24" s="1943"/>
      <c r="F24" s="1943"/>
      <c r="G24" s="1943"/>
      <c r="H24" s="1943"/>
      <c r="I24" s="1945"/>
      <c r="J24" s="1947"/>
      <c r="K24" s="298"/>
      <c r="L24" s="1943"/>
      <c r="M24" s="1943"/>
      <c r="N24" s="1943"/>
      <c r="O24" s="1943"/>
      <c r="P24" s="1943"/>
      <c r="Q24" s="1945"/>
      <c r="R24" s="1947"/>
      <c r="S24" s="298"/>
      <c r="T24" s="1957"/>
      <c r="U24" s="1943"/>
      <c r="V24" s="1943"/>
      <c r="W24" s="1943"/>
      <c r="X24" s="1943"/>
      <c r="Y24" s="1959"/>
      <c r="Z24" s="298"/>
      <c r="AA24" s="1943"/>
      <c r="AB24" s="1943"/>
      <c r="AC24" s="1943"/>
      <c r="AD24" s="1943"/>
      <c r="AE24" s="1943"/>
      <c r="AF24" s="1943"/>
    </row>
    <row r="25" spans="1:32" s="302" customFormat="1" ht="11.5">
      <c r="A25" s="299">
        <v>22</v>
      </c>
      <c r="B25" s="300">
        <f>'00 - Cover'!F20</f>
        <v>46020</v>
      </c>
      <c r="C25" s="301"/>
      <c r="D25" s="1410">
        <f>G26</f>
        <v>6931327460.6000004</v>
      </c>
      <c r="E25" s="1384">
        <v>0</v>
      </c>
      <c r="F25" s="1410">
        <f>IF('00 - Cover'!F30="Yes",0,'11bis - Notes Calculation'!AD17)</f>
        <v>54650259.919999994</v>
      </c>
      <c r="G25" s="1384">
        <f>D25+E25-F25</f>
        <v>6876677200.6800003</v>
      </c>
      <c r="H25" s="1522">
        <v>77732</v>
      </c>
      <c r="I25" s="1412">
        <f>F25/H25</f>
        <v>703.06</v>
      </c>
      <c r="J25" s="1411">
        <f>G25/H25</f>
        <v>88466.49</v>
      </c>
      <c r="K25" s="301"/>
      <c r="L25" s="1410">
        <f>O26</f>
        <v>3994833894</v>
      </c>
      <c r="M25" s="1384">
        <v>0</v>
      </c>
      <c r="N25" s="1410">
        <f>IF('00 - Cover'!F30="Yes",0,'11bis - Notes Calculation'!AH17)</f>
        <v>31497472</v>
      </c>
      <c r="O25" s="1384">
        <f>L25+M25-N25</f>
        <v>3963336422</v>
      </c>
      <c r="P25" s="1522">
        <v>40340</v>
      </c>
      <c r="Q25" s="1412">
        <f>N25/P25</f>
        <v>780.8</v>
      </c>
      <c r="R25" s="1411">
        <f>O25/P25</f>
        <v>98248.3</v>
      </c>
      <c r="S25" s="301"/>
      <c r="T25" s="1413">
        <f>W26</f>
        <v>575061115.20000005</v>
      </c>
      <c r="U25" s="1384">
        <v>0</v>
      </c>
      <c r="V25" s="1384">
        <f>+'11bis - Notes Calculation'!AM17-'11bis - Notes Calculation'!AR17</f>
        <v>4534073.28</v>
      </c>
      <c r="W25" s="1384">
        <f>T25+U25-V25</f>
        <v>570527041.92000008</v>
      </c>
      <c r="X25" s="1386">
        <v>5808</v>
      </c>
      <c r="Y25" s="1414">
        <f>W25/X25</f>
        <v>98231.24000000002</v>
      </c>
      <c r="Z25" s="298"/>
      <c r="AA25" s="1410">
        <f>AD26</f>
        <v>300</v>
      </c>
      <c r="AB25" s="1384">
        <v>0</v>
      </c>
      <c r="AC25" s="1384">
        <v>0</v>
      </c>
      <c r="AD25" s="1384">
        <f>AA25+AB25-AC25</f>
        <v>300</v>
      </c>
      <c r="AE25" s="1386">
        <v>2</v>
      </c>
      <c r="AF25" s="1411">
        <f>AD25/AE25</f>
        <v>150</v>
      </c>
    </row>
    <row r="26" spans="1:32" s="311" customFormat="1" ht="12.5">
      <c r="A26" s="303">
        <f>A25-1</f>
        <v>21</v>
      </c>
      <c r="B26" s="137">
        <f>IF('Historical DATA'!B4="","",'Historical DATA'!B4)</f>
        <v>45988</v>
      </c>
      <c r="C26" s="304"/>
      <c r="D26" s="316">
        <f>IF('Historical DATA'!O4="","",'Historical DATA'!O4)</f>
        <v>6999283884.2800007</v>
      </c>
      <c r="E26" s="307">
        <f>IF('Historical DATA'!P4="","",'Historical DATA'!P4)</f>
        <v>0</v>
      </c>
      <c r="F26" s="307">
        <f>IF('Historical DATA'!Q4="","",'Historical DATA'!Q4)</f>
        <v>67956423.680000007</v>
      </c>
      <c r="G26" s="308">
        <f>IF('Historical DATA'!R4="","",'Historical DATA'!R4)</f>
        <v>6931327460.6000004</v>
      </c>
      <c r="H26" s="309">
        <f>IF('Historical DATA'!S4="","",'Historical DATA'!S4)</f>
        <v>77732</v>
      </c>
      <c r="I26" s="1487">
        <f>IF('Historical DATA'!T4="","",'Historical DATA'!T4)</f>
        <v>874.24000000000012</v>
      </c>
      <c r="J26" s="310">
        <f>IF('Historical DATA'!U4="","",'Historical DATA'!U4)</f>
        <v>89169.55</v>
      </c>
      <c r="K26" s="305"/>
      <c r="L26" s="316">
        <f>IF('Historical DATA'!V4="","",'Historical DATA'!V4)</f>
        <v>4034000000</v>
      </c>
      <c r="M26" s="316">
        <f>IF('Historical DATA'!W4="","",'Historical DATA'!W4)</f>
        <v>0</v>
      </c>
      <c r="N26" s="316">
        <f>IF('Historical DATA'!X4="","",'Historical DATA'!X4)</f>
        <v>39166106</v>
      </c>
      <c r="O26" s="308">
        <f>IF('Historical DATA'!Y4="","",'Historical DATA'!Y4)</f>
        <v>3994833894</v>
      </c>
      <c r="P26" s="1852">
        <f>IF('Historical DATA'!Z4="","",'Historical DATA'!Z4)</f>
        <v>40340</v>
      </c>
      <c r="Q26" s="316">
        <f>IF('Historical DATA'!AA4="","",'Historical DATA'!AA4)</f>
        <v>970.9</v>
      </c>
      <c r="R26" s="316">
        <f>IF('Historical DATA'!AB4="","",'Historical DATA'!AB4)</f>
        <v>99029.1</v>
      </c>
      <c r="S26" s="305"/>
      <c r="T26" s="1415">
        <f>IF('Historical DATA'!AC4="","",'Historical DATA'!AC4)</f>
        <v>580800000</v>
      </c>
      <c r="U26" s="307">
        <f>IF('Historical DATA'!AD4="","",'Historical DATA'!AD4)</f>
        <v>0</v>
      </c>
      <c r="V26" s="307">
        <f>IF('Historical DATA'!AE4="","",'Historical DATA'!AE4)</f>
        <v>5738884.7999999998</v>
      </c>
      <c r="W26" s="308">
        <f>IF('Historical DATA'!AF4="","",'Historical DATA'!AF4)</f>
        <v>575061115.20000005</v>
      </c>
      <c r="X26" s="309">
        <f>IF('Historical DATA'!AG4="","",'Historical DATA'!AG4)</f>
        <v>5808</v>
      </c>
      <c r="Y26" s="1484">
        <f>IF('Historical DATA'!AH4="","",'Historical DATA'!AH4)</f>
        <v>99011.900000000009</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ht="12.5">
      <c r="A27" s="312">
        <f>A26-1</f>
        <v>20</v>
      </c>
      <c r="B27" s="137">
        <f>IF('Historical DATA'!B5="","",'Historical DATA'!B5)</f>
        <v>45957</v>
      </c>
      <c r="C27" s="313"/>
      <c r="D27" s="316">
        <f>IF('Historical DATA'!O5="","",'Historical DATA'!O5)</f>
        <v>7059232357.3200006</v>
      </c>
      <c r="E27" s="307">
        <f>IF('Historical DATA'!P5="","",'Historical DATA'!P5)</f>
        <v>0</v>
      </c>
      <c r="F27" s="307">
        <f>IF('Historical DATA'!Q5="","",'Historical DATA'!Q5)</f>
        <v>59948473.039999999</v>
      </c>
      <c r="G27" s="308">
        <f>IF('Historical DATA'!R5="","",'Historical DATA'!R5)</f>
        <v>6999283884.2800007</v>
      </c>
      <c r="H27" s="309">
        <f>IF('Historical DATA'!S5="","",'Historical DATA'!S5)</f>
        <v>77732</v>
      </c>
      <c r="I27" s="1487">
        <f>IF('Historical DATA'!T5="","",'Historical DATA'!T5)</f>
        <v>771.22</v>
      </c>
      <c r="J27" s="310">
        <f>IF('Historical DATA'!U5="","",'Historical DATA'!U5)</f>
        <v>90043.790000000008</v>
      </c>
      <c r="K27" s="305"/>
      <c r="L27" s="316">
        <f>IF('Historical DATA'!V5="","",'Historical DATA'!V5)</f>
        <v>0</v>
      </c>
      <c r="M27" s="316">
        <f>IF('Historical DATA'!W5="","",'Historical DATA'!W5)</f>
        <v>4034000000</v>
      </c>
      <c r="N27" s="316">
        <f>IF('Historical DATA'!X5="","",'Historical DATA'!X5)</f>
        <v>0</v>
      </c>
      <c r="O27" s="308">
        <f>IF('Historical DATA'!Y5="","",'Historical DATA'!Y5)</f>
        <v>4034000000</v>
      </c>
      <c r="P27" s="316">
        <f>IF('Historical DATA'!Z5="","",'Historical DATA'!Z5)</f>
        <v>40340</v>
      </c>
      <c r="Q27" s="316">
        <f>IF('Historical DATA'!AA5="","",'Historical DATA'!AA5)</f>
        <v>0</v>
      </c>
      <c r="R27" s="316">
        <f>IF('Historical DATA'!AB5="","",'Historical DATA'!AB5)</f>
        <v>100000</v>
      </c>
      <c r="S27" s="305"/>
      <c r="T27" s="1415">
        <f>IF('Historical DATA'!AC5="","",'Historical DATA'!AC5)</f>
        <v>371538582.36000001</v>
      </c>
      <c r="U27" s="307">
        <f>IF('Historical DATA'!AD5="","",'Historical DATA'!AD5)</f>
        <v>580800000</v>
      </c>
      <c r="V27" s="307">
        <f>IF('Historical DATA'!AE5="","",'Historical DATA'!AE5)</f>
        <v>371538582.36000001</v>
      </c>
      <c r="W27" s="308">
        <f>IF('Historical DATA'!AF5="","",'Historical DATA'!AF5)</f>
        <v>580800000</v>
      </c>
      <c r="X27" s="309">
        <f>IF('Historical DATA'!AG5="","",'Historical DATA'!AG5)</f>
        <v>5808</v>
      </c>
      <c r="Y27" s="1484">
        <f>IF('Historical DATA'!AH5="","",'Historical DATA'!AH5)</f>
        <v>100000</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ht="12.5">
      <c r="A28" s="312">
        <f t="shared" ref="A28:A91" si="0">A27-1</f>
        <v>19</v>
      </c>
      <c r="B28" s="137">
        <f>IF('Historical DATA'!B6="","",'Historical DATA'!B6)</f>
        <v>45929</v>
      </c>
      <c r="C28" s="313"/>
      <c r="D28" s="316">
        <f>IF('Historical DATA'!O6="","",'Historical DATA'!O6)</f>
        <v>7126332174.3600006</v>
      </c>
      <c r="E28" s="307">
        <f>IF('Historical DATA'!P6="","",'Historical DATA'!P6)</f>
        <v>0</v>
      </c>
      <c r="F28" s="307">
        <f>IF('Historical DATA'!Q6="","",'Historical DATA'!Q6)</f>
        <v>67099817.039999999</v>
      </c>
      <c r="G28" s="308">
        <f>IF('Historical DATA'!R6="","",'Historical DATA'!R6)</f>
        <v>7059232357.3200006</v>
      </c>
      <c r="H28" s="309">
        <f>IF('Historical DATA'!S6="","",'Historical DATA'!S6)</f>
        <v>77732</v>
      </c>
      <c r="I28" s="1487">
        <f>IF('Historical DATA'!T6="","",'Historical DATA'!T6)</f>
        <v>863.22</v>
      </c>
      <c r="J28" s="310">
        <f>IF('Historical DATA'!U6="","",'Historical DATA'!U6)</f>
        <v>90815.010000000009</v>
      </c>
      <c r="K28" s="305"/>
      <c r="L28" s="316" t="str">
        <f>IF('Historical DATA'!V6="","",'Historical DATA'!V6)</f>
        <v/>
      </c>
      <c r="M28" s="316" t="str">
        <f>IF('Historical DATA'!W6="","",'Historical DATA'!W6)</f>
        <v/>
      </c>
      <c r="N28" s="316" t="str">
        <f>IF('Historical DATA'!X6="","",'Historical DATA'!X6)</f>
        <v/>
      </c>
      <c r="O28" s="308" t="str">
        <f>IF('Historical DATA'!Y6="","",'Historical DATA'!Y6)</f>
        <v/>
      </c>
      <c r="P28" s="316" t="str">
        <f>IF('Historical DATA'!Z6="","",'Historical DATA'!Z6)</f>
        <v/>
      </c>
      <c r="Q28" s="316" t="str">
        <f>IF('Historical DATA'!AA6="","",'Historical DATA'!AA6)</f>
        <v/>
      </c>
      <c r="R28" s="316" t="str">
        <f>IF('Historical DATA'!AB6="","",'Historical DATA'!AB6)</f>
        <v/>
      </c>
      <c r="S28" s="305"/>
      <c r="T28" s="1415">
        <f>IF('Historical DATA'!AC6="","",'Historical DATA'!AC6)</f>
        <v>375070142.04000002</v>
      </c>
      <c r="U28" s="307">
        <f>IF('Historical DATA'!AD6="","",'Historical DATA'!AD6)</f>
        <v>0</v>
      </c>
      <c r="V28" s="307">
        <f>IF('Historical DATA'!AE6="","",'Historical DATA'!AE6)</f>
        <v>3531559.6799999997</v>
      </c>
      <c r="W28" s="308">
        <f>IF('Historical DATA'!AF6="","",'Historical DATA'!AF6)</f>
        <v>371538582.36000001</v>
      </c>
      <c r="X28" s="309">
        <f>IF('Historical DATA'!AG6="","",'Historical DATA'!AG6)</f>
        <v>4092</v>
      </c>
      <c r="Y28" s="1484">
        <f>IF('Historical DATA'!AH6="","",'Historical DATA'!AH6)</f>
        <v>90796.33</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ht="12.5">
      <c r="A29" s="312">
        <f t="shared" si="0"/>
        <v>18</v>
      </c>
      <c r="B29" s="137">
        <f>IF('Historical DATA'!B7="","",'Historical DATA'!B7)</f>
        <v>45896</v>
      </c>
      <c r="C29" s="313"/>
      <c r="D29" s="316">
        <f>IF('Historical DATA'!O7="","",'Historical DATA'!O7)</f>
        <v>7191505015.1200008</v>
      </c>
      <c r="E29" s="307">
        <f>IF('Historical DATA'!P7="","",'Historical DATA'!P7)</f>
        <v>0</v>
      </c>
      <c r="F29" s="307">
        <f>IF('Historical DATA'!Q7="","",'Historical DATA'!Q7)</f>
        <v>65172840.759999998</v>
      </c>
      <c r="G29" s="308">
        <f>IF('Historical DATA'!R7="","",'Historical DATA'!R7)</f>
        <v>7126332174.3600006</v>
      </c>
      <c r="H29" s="309">
        <f>IF('Historical DATA'!S7="","",'Historical DATA'!S7)</f>
        <v>77732</v>
      </c>
      <c r="I29" s="1487">
        <f>IF('Historical DATA'!T7="","",'Historical DATA'!T7)</f>
        <v>838.43</v>
      </c>
      <c r="J29" s="310">
        <f>IF('Historical DATA'!U7="","",'Historical DATA'!U7)</f>
        <v>91678.23000000001</v>
      </c>
      <c r="K29" s="305"/>
      <c r="L29" s="316" t="str">
        <f>IF('Historical DATA'!V7="","",'Historical DATA'!V7)</f>
        <v/>
      </c>
      <c r="M29" s="316" t="str">
        <f>IF('Historical DATA'!W7="","",'Historical DATA'!W7)</f>
        <v/>
      </c>
      <c r="N29" s="316" t="str">
        <f>IF('Historical DATA'!X7="","",'Historical DATA'!X7)</f>
        <v/>
      </c>
      <c r="O29" s="308" t="str">
        <f>IF('Historical DATA'!Y7="","",'Historical DATA'!Y7)</f>
        <v/>
      </c>
      <c r="P29" s="316" t="str">
        <f>IF('Historical DATA'!Z7="","",'Historical DATA'!Z7)</f>
        <v/>
      </c>
      <c r="Q29" s="316" t="str">
        <f>IF('Historical DATA'!AA7="","",'Historical DATA'!AA7)</f>
        <v/>
      </c>
      <c r="R29" s="316" t="str">
        <f>IF('Historical DATA'!AB7="","",'Historical DATA'!AB7)</f>
        <v/>
      </c>
      <c r="S29" s="305"/>
      <c r="T29" s="1415">
        <f>IF('Historical DATA'!AC7="","",'Historical DATA'!AC7)</f>
        <v>378500261.04000002</v>
      </c>
      <c r="U29" s="307">
        <f>IF('Historical DATA'!AD7="","",'Historical DATA'!AD7)</f>
        <v>0</v>
      </c>
      <c r="V29" s="307">
        <f>IF('Historical DATA'!AE7="","",'Historical DATA'!AE7)</f>
        <v>3430119</v>
      </c>
      <c r="W29" s="308">
        <f>IF('Historical DATA'!AF7="","",'Historical DATA'!AF7)</f>
        <v>375070142.04000002</v>
      </c>
      <c r="X29" s="309">
        <f>IF('Historical DATA'!AG7="","",'Historical DATA'!AG7)</f>
        <v>4092</v>
      </c>
      <c r="Y29" s="1484">
        <f>IF('Historical DATA'!AH7="","",'Historical DATA'!AH7)</f>
        <v>91659.37000000001</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ht="12.5">
      <c r="A30" s="312">
        <f t="shared" si="0"/>
        <v>17</v>
      </c>
      <c r="B30" s="137">
        <f>IF('Historical DATA'!B8="","",'Historical DATA'!B8)</f>
        <v>45866</v>
      </c>
      <c r="C30" s="304"/>
      <c r="D30" s="316">
        <f>IF('Historical DATA'!O8="","",'Historical DATA'!O8)</f>
        <v>7253417775.8000011</v>
      </c>
      <c r="E30" s="307">
        <f>IF('Historical DATA'!P8="","",'Historical DATA'!P8)</f>
        <v>0</v>
      </c>
      <c r="F30" s="307">
        <f>IF('Historical DATA'!Q8="","",'Historical DATA'!Q8)</f>
        <v>61912760.68</v>
      </c>
      <c r="G30" s="308">
        <f>IF('Historical DATA'!R8="","",'Historical DATA'!R8)</f>
        <v>7191505015.1200008</v>
      </c>
      <c r="H30" s="309">
        <f>IF('Historical DATA'!S8="","",'Historical DATA'!S8)</f>
        <v>77732</v>
      </c>
      <c r="I30" s="1487">
        <f>IF('Historical DATA'!T8="","",'Historical DATA'!T8)</f>
        <v>796.49</v>
      </c>
      <c r="J30" s="310">
        <f>IF('Historical DATA'!U8="","",'Historical DATA'!U8)</f>
        <v>92516.660000000018</v>
      </c>
      <c r="K30" s="305"/>
      <c r="L30" s="316" t="str">
        <f>IF('Historical DATA'!V8="","",'Historical DATA'!V8)</f>
        <v/>
      </c>
      <c r="M30" s="316" t="str">
        <f>IF('Historical DATA'!W8="","",'Historical DATA'!W8)</f>
        <v/>
      </c>
      <c r="N30" s="316" t="str">
        <f>IF('Historical DATA'!X8="","",'Historical DATA'!X8)</f>
        <v/>
      </c>
      <c r="O30" s="308" t="str">
        <f>IF('Historical DATA'!Y8="","",'Historical DATA'!Y8)</f>
        <v/>
      </c>
      <c r="P30" s="316" t="str">
        <f>IF('Historical DATA'!Z8="","",'Historical DATA'!Z8)</f>
        <v/>
      </c>
      <c r="Q30" s="316" t="str">
        <f>IF('Historical DATA'!AA8="","",'Historical DATA'!AA8)</f>
        <v/>
      </c>
      <c r="R30" s="316" t="str">
        <f>IF('Historical DATA'!AB8="","",'Historical DATA'!AB8)</f>
        <v/>
      </c>
      <c r="S30" s="305"/>
      <c r="T30" s="1415">
        <f>IF('Historical DATA'!AC8="","",'Historical DATA'!AC8)</f>
        <v>381758802.48000002</v>
      </c>
      <c r="U30" s="307">
        <f>IF('Historical DATA'!AD8="","",'Historical DATA'!AD8)</f>
        <v>0</v>
      </c>
      <c r="V30" s="307">
        <f>IF('Historical DATA'!AE8="","",'Historical DATA'!AE8)</f>
        <v>3258541.4400000004</v>
      </c>
      <c r="W30" s="308">
        <f>IF('Historical DATA'!AF8="","",'Historical DATA'!AF8)</f>
        <v>378500261.04000002</v>
      </c>
      <c r="X30" s="309">
        <f>IF('Historical DATA'!AG8="","",'Historical DATA'!AG8)</f>
        <v>4092</v>
      </c>
      <c r="Y30" s="1484">
        <f>IF('Historical DATA'!AH8="","",'Historical DATA'!AH8)</f>
        <v>92497.62000000001</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ht="12.5">
      <c r="A31" s="312">
        <f t="shared" si="0"/>
        <v>16</v>
      </c>
      <c r="B31" s="137">
        <f>IF('Historical DATA'!B9="","",'Historical DATA'!B9)</f>
        <v>45835</v>
      </c>
      <c r="C31" s="304"/>
      <c r="D31" s="316">
        <f>IF('Historical DATA'!O9="","",'Historical DATA'!O9)</f>
        <v>7315831130.5600014</v>
      </c>
      <c r="E31" s="307">
        <f>IF('Historical DATA'!P9="","",'Historical DATA'!P9)</f>
        <v>0</v>
      </c>
      <c r="F31" s="307">
        <f>IF('Historical DATA'!Q9="","",'Historical DATA'!Q9)</f>
        <v>62413354.759999998</v>
      </c>
      <c r="G31" s="308">
        <f>IF('Historical DATA'!R9="","",'Historical DATA'!R9)</f>
        <v>7253417775.8000011</v>
      </c>
      <c r="H31" s="309">
        <f>IF('Historical DATA'!S9="","",'Historical DATA'!S9)</f>
        <v>77732</v>
      </c>
      <c r="I31" s="1487">
        <f>IF('Historical DATA'!T9="","",'Historical DATA'!T9)</f>
        <v>802.93</v>
      </c>
      <c r="J31" s="310">
        <f>IF('Historical DATA'!U9="","",'Historical DATA'!U9)</f>
        <v>93313.150000000009</v>
      </c>
      <c r="K31" s="305"/>
      <c r="L31" s="316" t="str">
        <f>IF('Historical DATA'!V9="","",'Historical DATA'!V9)</f>
        <v/>
      </c>
      <c r="M31" s="316" t="str">
        <f>IF('Historical DATA'!W9="","",'Historical DATA'!W9)</f>
        <v/>
      </c>
      <c r="N31" s="316" t="str">
        <f>IF('Historical DATA'!X9="","",'Historical DATA'!X9)</f>
        <v/>
      </c>
      <c r="O31" s="308" t="str">
        <f>IF('Historical DATA'!Y9="","",'Historical DATA'!Y9)</f>
        <v/>
      </c>
      <c r="P31" s="316" t="str">
        <f>IF('Historical DATA'!Z9="","",'Historical DATA'!Z9)</f>
        <v/>
      </c>
      <c r="Q31" s="316" t="str">
        <f>IF('Historical DATA'!AA9="","",'Historical DATA'!AA9)</f>
        <v/>
      </c>
      <c r="R31" s="316" t="str">
        <f>IF('Historical DATA'!AB9="","",'Historical DATA'!AB9)</f>
        <v/>
      </c>
      <c r="S31" s="305"/>
      <c r="T31" s="1415">
        <f>IF('Historical DATA'!AC9="","",'Historical DATA'!AC9)</f>
        <v>385043737.31999999</v>
      </c>
      <c r="U31" s="307">
        <f>IF('Historical DATA'!AD9="","",'Historical DATA'!AD9)</f>
        <v>0</v>
      </c>
      <c r="V31" s="307">
        <f>IF('Historical DATA'!AE9="","",'Historical DATA'!AE9)</f>
        <v>3284934.84</v>
      </c>
      <c r="W31" s="308">
        <f>IF('Historical DATA'!AF9="","",'Historical DATA'!AF9)</f>
        <v>381758802.48000002</v>
      </c>
      <c r="X31" s="309">
        <f>IF('Historical DATA'!AG9="","",'Historical DATA'!AG9)</f>
        <v>4092</v>
      </c>
      <c r="Y31" s="1484">
        <f>IF('Historical DATA'!AH9="","",'Historical DATA'!AH9)</f>
        <v>93293.94</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ht="12.5">
      <c r="A32" s="312">
        <f t="shared" si="0"/>
        <v>15</v>
      </c>
      <c r="B32" s="137">
        <f>IF('Historical DATA'!B10="","",'Historical DATA'!B10)</f>
        <v>45804</v>
      </c>
      <c r="C32" s="304"/>
      <c r="D32" s="316">
        <f>IF('Historical DATA'!O10="","",'Historical DATA'!O10)</f>
        <v>7374455827.6400013</v>
      </c>
      <c r="E32" s="307">
        <f>IF('Historical DATA'!P10="","",'Historical DATA'!P10)</f>
        <v>0</v>
      </c>
      <c r="F32" s="307">
        <f>IF('Historical DATA'!Q10="","",'Historical DATA'!Q10)</f>
        <v>58624697.080000006</v>
      </c>
      <c r="G32" s="308">
        <f>IF('Historical DATA'!R10="","",'Historical DATA'!R10)</f>
        <v>7315831130.5600014</v>
      </c>
      <c r="H32" s="309">
        <f>IF('Historical DATA'!S10="","",'Historical DATA'!S10)</f>
        <v>77732</v>
      </c>
      <c r="I32" s="1487">
        <f>IF('Historical DATA'!T10="","",'Historical DATA'!T10)</f>
        <v>754.19</v>
      </c>
      <c r="J32" s="310">
        <f>IF('Historical DATA'!U10="","",'Historical DATA'!U10)</f>
        <v>94116.080000000016</v>
      </c>
      <c r="K32" s="305"/>
      <c r="L32" s="316" t="str">
        <f>IF('Historical DATA'!V10="","",'Historical DATA'!V10)</f>
        <v/>
      </c>
      <c r="M32" s="316" t="str">
        <f>IF('Historical DATA'!W10="","",'Historical DATA'!W10)</f>
        <v/>
      </c>
      <c r="N32" s="316" t="str">
        <f>IF('Historical DATA'!X10="","",'Historical DATA'!X10)</f>
        <v/>
      </c>
      <c r="O32" s="308" t="str">
        <f>IF('Historical DATA'!Y10="","",'Historical DATA'!Y10)</f>
        <v/>
      </c>
      <c r="P32" s="316" t="str">
        <f>IF('Historical DATA'!Z10="","",'Historical DATA'!Z10)</f>
        <v/>
      </c>
      <c r="Q32" s="316" t="str">
        <f>IF('Historical DATA'!AA10="","",'Historical DATA'!AA10)</f>
        <v/>
      </c>
      <c r="R32" s="316" t="str">
        <f>IF('Historical DATA'!AB10="","",'Historical DATA'!AB10)</f>
        <v/>
      </c>
      <c r="S32" s="305"/>
      <c r="T32" s="1415">
        <f>IF('Historical DATA'!AC10="","",'Historical DATA'!AC10)</f>
        <v>388129228.07999998</v>
      </c>
      <c r="U32" s="307">
        <f>IF('Historical DATA'!AD10="","",'Historical DATA'!AD10)</f>
        <v>0</v>
      </c>
      <c r="V32" s="307">
        <f>IF('Historical DATA'!AE10="","",'Historical DATA'!AE10)</f>
        <v>3085490.76</v>
      </c>
      <c r="W32" s="308">
        <f>IF('Historical DATA'!AF10="","",'Historical DATA'!AF10)</f>
        <v>385043737.31999999</v>
      </c>
      <c r="X32" s="309">
        <f>IF('Historical DATA'!AG10="","",'Historical DATA'!AG10)</f>
        <v>4092</v>
      </c>
      <c r="Y32" s="1484">
        <f>IF('Historical DATA'!AH10="","",'Historical DATA'!AH10)</f>
        <v>94096.709999999992</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ht="12.5">
      <c r="A33" s="312">
        <f t="shared" si="0"/>
        <v>14</v>
      </c>
      <c r="B33" s="137">
        <f>IF('Historical DATA'!B11="","",'Historical DATA'!B11)</f>
        <v>45775</v>
      </c>
      <c r="C33" s="314"/>
      <c r="D33" s="316">
        <f>IF('Historical DATA'!O11="","",'Historical DATA'!O11)</f>
        <v>7430749342.0400009</v>
      </c>
      <c r="E33" s="307">
        <f>IF('Historical DATA'!P11="","",'Historical DATA'!P11)</f>
        <v>0</v>
      </c>
      <c r="F33" s="307">
        <f>IF('Historical DATA'!Q11="","",'Historical DATA'!Q11)</f>
        <v>56293514.400000006</v>
      </c>
      <c r="G33" s="308">
        <f>IF('Historical DATA'!R11="","",'Historical DATA'!R11)</f>
        <v>7374455827.6400013</v>
      </c>
      <c r="H33" s="309">
        <f>IF('Historical DATA'!S11="","",'Historical DATA'!S11)</f>
        <v>77732</v>
      </c>
      <c r="I33" s="1487">
        <f>IF('Historical DATA'!T11="","",'Historical DATA'!T11)</f>
        <v>724.2</v>
      </c>
      <c r="J33" s="310">
        <f>IF('Historical DATA'!U11="","",'Historical DATA'!U11)</f>
        <v>94870.270000000019</v>
      </c>
      <c r="K33" s="315"/>
      <c r="L33" s="316" t="str">
        <f>IF('Historical DATA'!V11="","",'Historical DATA'!V11)</f>
        <v/>
      </c>
      <c r="M33" s="316" t="str">
        <f>IF('Historical DATA'!W11="","",'Historical DATA'!W11)</f>
        <v/>
      </c>
      <c r="N33" s="316" t="str">
        <f>IF('Historical DATA'!X11="","",'Historical DATA'!X11)</f>
        <v/>
      </c>
      <c r="O33" s="308" t="str">
        <f>IF('Historical DATA'!Y11="","",'Historical DATA'!Y11)</f>
        <v/>
      </c>
      <c r="P33" s="316" t="str">
        <f>IF('Historical DATA'!Z11="","",'Historical DATA'!Z11)</f>
        <v/>
      </c>
      <c r="Q33" s="316" t="str">
        <f>IF('Historical DATA'!AA11="","",'Historical DATA'!AA11)</f>
        <v/>
      </c>
      <c r="R33" s="316" t="str">
        <f>IF('Historical DATA'!AB11="","",'Historical DATA'!AB11)</f>
        <v/>
      </c>
      <c r="S33" s="315"/>
      <c r="T33" s="1415">
        <f>IF('Historical DATA'!AC11="","",'Historical DATA'!AC11)</f>
        <v>391092040.68000001</v>
      </c>
      <c r="U33" s="307">
        <f>IF('Historical DATA'!AD11="","",'Historical DATA'!AD11)</f>
        <v>0</v>
      </c>
      <c r="V33" s="307">
        <f>IF('Historical DATA'!AE11="","",'Historical DATA'!AE11)</f>
        <v>2962812.5999999996</v>
      </c>
      <c r="W33" s="308">
        <f>IF('Historical DATA'!AF11="","",'Historical DATA'!AF11)</f>
        <v>388129228.07999998</v>
      </c>
      <c r="X33" s="309">
        <f>IF('Historical DATA'!AG11="","",'Historical DATA'!AG11)</f>
        <v>4092</v>
      </c>
      <c r="Y33" s="1484">
        <f>IF('Historical DATA'!AH11="","",'Historical DATA'!AH11)</f>
        <v>94850.739999999991</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ht="12.5">
      <c r="A34" s="312">
        <f t="shared" si="0"/>
        <v>13</v>
      </c>
      <c r="B34" s="137">
        <f>IF('Historical DATA'!B12="","",'Historical DATA'!B12)</f>
        <v>45743</v>
      </c>
      <c r="C34" s="314"/>
      <c r="D34" s="316">
        <f>IF('Historical DATA'!O12="","",'Historical DATA'!O12)</f>
        <v>7487993518.8000011</v>
      </c>
      <c r="E34" s="307">
        <f>IF('Historical DATA'!P12="","",'Historical DATA'!P12)</f>
        <v>0</v>
      </c>
      <c r="F34" s="307">
        <f>IF('Historical DATA'!Q12="","",'Historical DATA'!Q12)</f>
        <v>57244176.759999998</v>
      </c>
      <c r="G34" s="308">
        <f>IF('Historical DATA'!R12="","",'Historical DATA'!R12)</f>
        <v>7430749342.0400009</v>
      </c>
      <c r="H34" s="309">
        <f>IF('Historical DATA'!S12="","",'Historical DATA'!S12)</f>
        <v>77732</v>
      </c>
      <c r="I34" s="1487">
        <f>IF('Historical DATA'!T12="","",'Historical DATA'!T12)</f>
        <v>736.43</v>
      </c>
      <c r="J34" s="310">
        <f>IF('Historical DATA'!U12="","",'Historical DATA'!U12)</f>
        <v>95594.470000000016</v>
      </c>
      <c r="K34" s="315"/>
      <c r="L34" s="316" t="str">
        <f>IF('Historical DATA'!V12="","",'Historical DATA'!V12)</f>
        <v/>
      </c>
      <c r="M34" s="316" t="str">
        <f>IF('Historical DATA'!W12="","",'Historical DATA'!W12)</f>
        <v/>
      </c>
      <c r="N34" s="316" t="str">
        <f>IF('Historical DATA'!X12="","",'Historical DATA'!X12)</f>
        <v/>
      </c>
      <c r="O34" s="308" t="str">
        <f>IF('Historical DATA'!Y12="","",'Historical DATA'!Y12)</f>
        <v/>
      </c>
      <c r="P34" s="316" t="str">
        <f>IF('Historical DATA'!Z12="","",'Historical DATA'!Z12)</f>
        <v/>
      </c>
      <c r="Q34" s="316" t="str">
        <f>IF('Historical DATA'!AA12="","",'Historical DATA'!AA12)</f>
        <v/>
      </c>
      <c r="R34" s="316" t="str">
        <f>IF('Historical DATA'!AB12="","",'Historical DATA'!AB12)</f>
        <v/>
      </c>
      <c r="S34" s="315"/>
      <c r="T34" s="1415">
        <f>IF('Historical DATA'!AC12="","",'Historical DATA'!AC12)</f>
        <v>394104898.44</v>
      </c>
      <c r="U34" s="307">
        <f>IF('Historical DATA'!AD12="","",'Historical DATA'!AD12)</f>
        <v>0</v>
      </c>
      <c r="V34" s="307">
        <f>IF('Historical DATA'!AE12="","",'Historical DATA'!AE12)</f>
        <v>3012857.76</v>
      </c>
      <c r="W34" s="308">
        <f>IF('Historical DATA'!AF12="","",'Historical DATA'!AF12)</f>
        <v>391092040.68000001</v>
      </c>
      <c r="X34" s="309">
        <f>IF('Historical DATA'!AG12="","",'Historical DATA'!AG12)</f>
        <v>4092</v>
      </c>
      <c r="Y34" s="1484">
        <f>IF('Historical DATA'!AH12="","",'Historical DATA'!AH12)</f>
        <v>95574.790000000008</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ht="12.5">
      <c r="A35" s="312">
        <f t="shared" si="0"/>
        <v>12</v>
      </c>
      <c r="B35" s="137">
        <f>IF('Historical DATA'!B13="","",'Historical DATA'!B13)</f>
        <v>45715</v>
      </c>
      <c r="C35" s="314"/>
      <c r="D35" s="316">
        <f>IF('Historical DATA'!O13="","",'Historical DATA'!O13)</f>
        <v>7545120320.2400007</v>
      </c>
      <c r="E35" s="307">
        <f>IF('Historical DATA'!P13="","",'Historical DATA'!P13)</f>
        <v>0</v>
      </c>
      <c r="F35" s="307">
        <f>IF('Historical DATA'!Q13="","",'Historical DATA'!Q13)</f>
        <v>57126801.439999998</v>
      </c>
      <c r="G35" s="308">
        <f>IF('Historical DATA'!R13="","",'Historical DATA'!R13)</f>
        <v>7487993518.8000011</v>
      </c>
      <c r="H35" s="309">
        <f>IF('Historical DATA'!S13="","",'Historical DATA'!S13)</f>
        <v>77732</v>
      </c>
      <c r="I35" s="1487">
        <f>IF('Historical DATA'!T13="","",'Historical DATA'!T13)</f>
        <v>734.92</v>
      </c>
      <c r="J35" s="310">
        <f>IF('Historical DATA'!U13="","",'Historical DATA'!U13)</f>
        <v>96330.900000000009</v>
      </c>
      <c r="K35" s="315"/>
      <c r="L35" s="316" t="str">
        <f>IF('Historical DATA'!V13="","",'Historical DATA'!V13)</f>
        <v/>
      </c>
      <c r="M35" s="316" t="str">
        <f>IF('Historical DATA'!W13="","",'Historical DATA'!W13)</f>
        <v/>
      </c>
      <c r="N35" s="316" t="str">
        <f>IF('Historical DATA'!X13="","",'Historical DATA'!X13)</f>
        <v/>
      </c>
      <c r="O35" s="308" t="str">
        <f>IF('Historical DATA'!Y13="","",'Historical DATA'!Y13)</f>
        <v/>
      </c>
      <c r="P35" s="316" t="str">
        <f>IF('Historical DATA'!Z13="","",'Historical DATA'!Z13)</f>
        <v/>
      </c>
      <c r="Q35" s="316" t="str">
        <f>IF('Historical DATA'!AA13="","",'Historical DATA'!AA13)</f>
        <v/>
      </c>
      <c r="R35" s="316" t="str">
        <f>IF('Historical DATA'!AB13="","",'Historical DATA'!AB13)</f>
        <v/>
      </c>
      <c r="S35" s="315"/>
      <c r="T35" s="1415">
        <f>IF('Historical DATA'!AC13="","",'Historical DATA'!AC13)</f>
        <v>397111618.19999999</v>
      </c>
      <c r="U35" s="307">
        <f>IF('Historical DATA'!AD13="","",'Historical DATA'!AD13)</f>
        <v>0</v>
      </c>
      <c r="V35" s="307">
        <f>IF('Historical DATA'!AE13="","",'Historical DATA'!AE13)</f>
        <v>3006719.76</v>
      </c>
      <c r="W35" s="308">
        <f>IF('Historical DATA'!AF13="","",'Historical DATA'!AF13)</f>
        <v>394104898.44</v>
      </c>
      <c r="X35" s="309">
        <f>IF('Historical DATA'!AG13="","",'Historical DATA'!AG13)</f>
        <v>4092</v>
      </c>
      <c r="Y35" s="1484">
        <f>IF('Historical DATA'!AH13="","",'Historical DATA'!AH13)</f>
        <v>96311.069999999992</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ht="12.5">
      <c r="A36" s="312">
        <f t="shared" si="0"/>
        <v>11</v>
      </c>
      <c r="B36" s="137">
        <f>IF('Historical DATA'!B14="","",'Historical DATA'!B14)</f>
        <v>45684</v>
      </c>
      <c r="C36" s="314"/>
      <c r="D36" s="316">
        <f>IF('Historical DATA'!O14="","",'Historical DATA'!O14)</f>
        <v>7659544933.5200005</v>
      </c>
      <c r="E36" s="307">
        <f>IF('Historical DATA'!P14="","",'Historical DATA'!P14)</f>
        <v>0</v>
      </c>
      <c r="F36" s="307">
        <f>IF('Historical DATA'!Q14="","",'Historical DATA'!Q14)</f>
        <v>114424613.28</v>
      </c>
      <c r="G36" s="308">
        <f>IF('Historical DATA'!R14="","",'Historical DATA'!R14)</f>
        <v>7545120320.2400007</v>
      </c>
      <c r="H36" s="309">
        <f>IF('Historical DATA'!S14="","",'Historical DATA'!S14)</f>
        <v>77732</v>
      </c>
      <c r="I36" s="1487">
        <f>IF('Historical DATA'!T14="","",'Historical DATA'!T14)</f>
        <v>1472.04</v>
      </c>
      <c r="J36" s="310">
        <f>IF('Historical DATA'!U14="","",'Historical DATA'!U14)</f>
        <v>97065.82</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5">
        <f>IF('Historical DATA'!AC14="","",'Historical DATA'!AC14)</f>
        <v>403133937.36000001</v>
      </c>
      <c r="U36" s="307">
        <f>IF('Historical DATA'!AD14="","",'Historical DATA'!AD14)</f>
        <v>0</v>
      </c>
      <c r="V36" s="307">
        <f>IF('Historical DATA'!AE14="","",'Historical DATA'!AE14)</f>
        <v>6022319.1600000001</v>
      </c>
      <c r="W36" s="308">
        <f>IF('Historical DATA'!AF14="","",'Historical DATA'!AF14)</f>
        <v>397111618.19999999</v>
      </c>
      <c r="X36" s="309">
        <f>IF('Historical DATA'!AG14="","",'Historical DATA'!AG14)</f>
        <v>4092</v>
      </c>
      <c r="Y36" s="1484">
        <f>IF('Historical DATA'!AH14="","",'Historical DATA'!AH14)</f>
        <v>97045.849999999991</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ht="12.5">
      <c r="A37" s="312">
        <f t="shared" si="0"/>
        <v>10</v>
      </c>
      <c r="B37" s="137">
        <f>IF('Historical DATA'!B15="","",'Historical DATA'!B15)</f>
        <v>45653</v>
      </c>
      <c r="C37" s="314"/>
      <c r="D37" s="316">
        <f>IF('Historical DATA'!O15="","",'Historical DATA'!O15)</f>
        <v>7714759527.7600002</v>
      </c>
      <c r="E37" s="307">
        <f>IF('Historical DATA'!P15="","",'Historical DATA'!P15)</f>
        <v>0</v>
      </c>
      <c r="F37" s="307">
        <f>IF('Historical DATA'!Q15="","",'Historical DATA'!Q15)</f>
        <v>55214594.240000002</v>
      </c>
      <c r="G37" s="308">
        <f>IF('Historical DATA'!R15="","",'Historical DATA'!R15)</f>
        <v>7659544933.5200005</v>
      </c>
      <c r="H37" s="309">
        <f>IF('Historical DATA'!S15="","",'Historical DATA'!S15)</f>
        <v>77732</v>
      </c>
      <c r="I37" s="1487">
        <f>IF('Historical DATA'!T15="","",'Historical DATA'!T15)</f>
        <v>710.32</v>
      </c>
      <c r="J37" s="310">
        <f>IF('Historical DATA'!U15="","",'Historical DATA'!U15)</f>
        <v>98537.86</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5">
        <f>IF('Historical DATA'!AC15="","",'Historical DATA'!AC15)</f>
        <v>406039953</v>
      </c>
      <c r="U37" s="307">
        <f>IF('Historical DATA'!AD15="","",'Historical DATA'!AD15)</f>
        <v>0</v>
      </c>
      <c r="V37" s="307">
        <f>IF('Historical DATA'!AE15="","",'Historical DATA'!AE15)</f>
        <v>2906015.6399999997</v>
      </c>
      <c r="W37" s="308">
        <f>IF('Historical DATA'!AF15="","",'Historical DATA'!AF15)</f>
        <v>403133937.36000001</v>
      </c>
      <c r="X37" s="309">
        <f>IF('Historical DATA'!AG15="","",'Historical DATA'!AG15)</f>
        <v>4092</v>
      </c>
      <c r="Y37" s="1484">
        <f>IF('Historical DATA'!AH15="","",'Historical DATA'!AH15)</f>
        <v>98517.58</v>
      </c>
      <c r="Z37" s="315"/>
      <c r="AA37" s="306">
        <f>IF('Historical DATA'!AI15="","",'Historical DATA'!AI15)</f>
        <v>300</v>
      </c>
      <c r="AB37" s="307">
        <f>IF('Historical DATA'!AJ15="","",'Historical DATA'!AJ15)</f>
        <v>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ht="12.5">
      <c r="A38" s="312">
        <f t="shared" si="0"/>
        <v>9</v>
      </c>
      <c r="B38" s="137">
        <f>IF('Historical DATA'!B16="","",'Historical DATA'!B16)</f>
        <v>45623</v>
      </c>
      <c r="C38" s="314"/>
      <c r="D38" s="316">
        <f>IF('Historical DATA'!O16="","",'Historical DATA'!O16)</f>
        <v>7773200000</v>
      </c>
      <c r="E38" s="307">
        <f>IF('Historical DATA'!P16="","",'Historical DATA'!P16)</f>
        <v>0</v>
      </c>
      <c r="F38" s="307">
        <f>IF('Historical DATA'!Q16="","",'Historical DATA'!Q16)</f>
        <v>58440472.240000002</v>
      </c>
      <c r="G38" s="308">
        <f>IF('Historical DATA'!R16="","",'Historical DATA'!R16)</f>
        <v>7714759527.7600002</v>
      </c>
      <c r="H38" s="309">
        <f>IF('Historical DATA'!S16="","",'Historical DATA'!S16)</f>
        <v>77732</v>
      </c>
      <c r="I38" s="1487">
        <f>IF('Historical DATA'!T16="","",'Historical DATA'!T16)</f>
        <v>751.82</v>
      </c>
      <c r="J38" s="310">
        <f>IF('Historical DATA'!U16="","",'Historical DATA'!U16)</f>
        <v>99248.180000000008</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5">
        <f>IF('Historical DATA'!AC16="","",'Historical DATA'!AC16)</f>
        <v>409200000</v>
      </c>
      <c r="U38" s="307">
        <f>IF('Historical DATA'!AD16="","",'Historical DATA'!AD16)</f>
        <v>0</v>
      </c>
      <c r="V38" s="307">
        <f>IF('Historical DATA'!AE16="","",'Historical DATA'!AE16)</f>
        <v>3160047</v>
      </c>
      <c r="W38" s="308">
        <f>IF('Historical DATA'!AF16="","",'Historical DATA'!AF16)</f>
        <v>406039953</v>
      </c>
      <c r="X38" s="309">
        <f>IF('Historical DATA'!AG16="","",'Historical DATA'!AG16)</f>
        <v>4092</v>
      </c>
      <c r="Y38" s="1484">
        <f>IF('Historical DATA'!AH16="","",'Historical DATA'!AH16)</f>
        <v>99227.75</v>
      </c>
      <c r="Z38" s="315"/>
      <c r="AA38" s="306">
        <f>IF('Historical DATA'!AI16="","",'Historical DATA'!AI16)</f>
        <v>300</v>
      </c>
      <c r="AB38" s="307">
        <f>IF('Historical DATA'!AJ16="","",'Historical DATA'!AJ16)</f>
        <v>0</v>
      </c>
      <c r="AC38" s="307">
        <f>IF('Historical DATA'!AK16="","",'Historical DATA'!AK16)</f>
        <v>0</v>
      </c>
      <c r="AD38" s="308">
        <f>IF('Historical DATA'!AL16="","",'Historical DATA'!AL16)</f>
        <v>300</v>
      </c>
      <c r="AE38" s="309">
        <f>IF('Historical DATA'!AM16="","",'Historical DATA'!AM16)</f>
        <v>2</v>
      </c>
      <c r="AF38" s="310">
        <f>IF('Historical DATA'!AN16="","",'Historical DATA'!AN16)</f>
        <v>150</v>
      </c>
    </row>
    <row r="39" spans="1:32" s="311" customFormat="1" ht="12.5">
      <c r="A39" s="312">
        <f t="shared" si="0"/>
        <v>8</v>
      </c>
      <c r="B39" s="137">
        <f>IF('Historical DATA'!B17="","",'Historical DATA'!B17)</f>
        <v>45588</v>
      </c>
      <c r="C39" s="314"/>
      <c r="D39" s="316">
        <f>IF('Historical DATA'!O17="","",'Historical DATA'!O17)</f>
        <v>0</v>
      </c>
      <c r="E39" s="307">
        <f>IF('Historical DATA'!P17="","",'Historical DATA'!P17)</f>
        <v>7773200000</v>
      </c>
      <c r="F39" s="307">
        <f>IF('Historical DATA'!Q17="","",'Historical DATA'!Q17)</f>
        <v>0</v>
      </c>
      <c r="G39" s="308">
        <f>IF('Historical DATA'!R17="","",'Historical DATA'!R17)</f>
        <v>7773200000</v>
      </c>
      <c r="H39" s="309">
        <f>IF('Historical DATA'!S17="","",'Historical DATA'!S17)</f>
        <v>77732</v>
      </c>
      <c r="I39" s="1487">
        <f>IF('Historical DATA'!T17="","",'Historical DATA'!T17)</f>
        <v>0</v>
      </c>
      <c r="J39" s="310">
        <f>IF('Historical DATA'!U17="","",'Historical DATA'!U17)</f>
        <v>100000</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5">
        <f>IF('Historical DATA'!AC17="","",'Historical DATA'!AC17)</f>
        <v>0</v>
      </c>
      <c r="U39" s="307">
        <f>IF('Historical DATA'!AD17="","",'Historical DATA'!AD17)</f>
        <v>409200000</v>
      </c>
      <c r="V39" s="307">
        <f>IF('Historical DATA'!AE17="","",'Historical DATA'!AE17)</f>
        <v>0</v>
      </c>
      <c r="W39" s="308">
        <f>IF('Historical DATA'!AF17="","",'Historical DATA'!AF17)</f>
        <v>409200000</v>
      </c>
      <c r="X39" s="309">
        <f>IF('Historical DATA'!AG17="","",'Historical DATA'!AG17)</f>
        <v>4092</v>
      </c>
      <c r="Y39" s="1484">
        <f>IF('Historical DATA'!AH17="","",'Historical DATA'!AH17)</f>
        <v>100000</v>
      </c>
      <c r="Z39" s="315"/>
      <c r="AA39" s="306">
        <f>IF('Historical DATA'!AI17="","",'Historical DATA'!AI17)</f>
        <v>0</v>
      </c>
      <c r="AB39" s="307">
        <f>IF('Historical DATA'!AJ17="","",'Historical DATA'!AJ17)</f>
        <v>300</v>
      </c>
      <c r="AC39" s="307">
        <f>IF('Historical DATA'!AK17="","",'Historical DATA'!AK17)</f>
        <v>0</v>
      </c>
      <c r="AD39" s="308">
        <f>IF('Historical DATA'!AL17="","",'Historical DATA'!AL17)</f>
        <v>300</v>
      </c>
      <c r="AE39" s="309">
        <f>IF('Historical DATA'!AM17="","",'Historical DATA'!AM17)</f>
        <v>2</v>
      </c>
      <c r="AF39" s="310">
        <f>IF('Historical DATA'!AN17="","",'Historical DATA'!AN17)</f>
        <v>150</v>
      </c>
    </row>
    <row r="40" spans="1:32" s="311" customFormat="1" ht="12.5">
      <c r="A40" s="312">
        <f t="shared" si="0"/>
        <v>7</v>
      </c>
      <c r="B40" s="137" t="str">
        <f>IF('Historical DATA'!B18="","",'Historical DATA'!B18)</f>
        <v/>
      </c>
      <c r="C40" s="314"/>
      <c r="D40" s="316" t="str">
        <f>IF('Historical DATA'!O18="","",'Historical DATA'!O18)</f>
        <v/>
      </c>
      <c r="E40" s="307" t="str">
        <f>IF('Historical DATA'!P18="","",'Historical DATA'!P18)</f>
        <v/>
      </c>
      <c r="F40" s="307" t="str">
        <f>IF('Historical DATA'!Q18="","",'Historical DATA'!Q18)</f>
        <v/>
      </c>
      <c r="G40" s="308" t="str">
        <f>IF('Historical DATA'!R18="","",'Historical DATA'!R18)</f>
        <v/>
      </c>
      <c r="H40" s="309" t="str">
        <f>IF('Historical DATA'!S18="","",'Historical DATA'!S18)</f>
        <v/>
      </c>
      <c r="I40" s="1487" t="str">
        <f>IF('Historical DATA'!T18="","",'Historical DATA'!T18)</f>
        <v/>
      </c>
      <c r="J40" s="310" t="str">
        <f>IF('Historical DATA'!U18="","",'Historical DATA'!U18)</f>
        <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5" t="str">
        <f>IF('Historical DATA'!AC18="","",'Historical DATA'!AC18)</f>
        <v/>
      </c>
      <c r="U40" s="307" t="str">
        <f>IF('Historical DATA'!AD18="","",'Historical DATA'!AD18)</f>
        <v/>
      </c>
      <c r="V40" s="307" t="str">
        <f>IF('Historical DATA'!AE18="","",'Historical DATA'!AE18)</f>
        <v/>
      </c>
      <c r="W40" s="308" t="str">
        <f>IF('Historical DATA'!AF18="","",'Historical DATA'!AF18)</f>
        <v/>
      </c>
      <c r="X40" s="309" t="str">
        <f>IF('Historical DATA'!AG18="","",'Historical DATA'!AG18)</f>
        <v/>
      </c>
      <c r="Y40" s="1484" t="str">
        <f>IF('Historical DATA'!AH18="","",'Historical DATA'!AH18)</f>
        <v/>
      </c>
      <c r="Z40" s="315"/>
      <c r="AA40" s="306" t="str">
        <f>IF('Historical DATA'!AI18="","",'Historical DATA'!AI18)</f>
        <v/>
      </c>
      <c r="AB40" s="307" t="str">
        <f>IF('Historical DATA'!AJ18="","",'Historical DATA'!AJ18)</f>
        <v/>
      </c>
      <c r="AC40" s="307" t="str">
        <f>IF('Historical DATA'!AK18="","",'Historical DATA'!AK18)</f>
        <v/>
      </c>
      <c r="AD40" s="308" t="str">
        <f>IF('Historical DATA'!AL18="","",'Historical DATA'!AL18)</f>
        <v/>
      </c>
      <c r="AE40" s="309" t="str">
        <f>IF('Historical DATA'!AM18="","",'Historical DATA'!AM18)</f>
        <v/>
      </c>
      <c r="AF40" s="310" t="str">
        <f>IF('Historical DATA'!AN18="","",'Historical DATA'!AN18)</f>
        <v/>
      </c>
    </row>
    <row r="41" spans="1:32" s="311" customFormat="1" ht="12.5">
      <c r="A41" s="312">
        <f t="shared" si="0"/>
        <v>6</v>
      </c>
      <c r="B41" s="137" t="str">
        <f>IF('Historical DATA'!B19="","",'Historical DATA'!B19)</f>
        <v/>
      </c>
      <c r="C41" s="314"/>
      <c r="D41" s="316" t="str">
        <f>IF('Historical DATA'!O19="","",'Historical DATA'!O19)</f>
        <v/>
      </c>
      <c r="E41" s="307" t="str">
        <f>IF('Historical DATA'!P19="","",'Historical DATA'!P19)</f>
        <v/>
      </c>
      <c r="F41" s="307" t="str">
        <f>IF('Historical DATA'!Q19="","",'Historical DATA'!Q19)</f>
        <v/>
      </c>
      <c r="G41" s="308" t="str">
        <f>IF('Historical DATA'!R19="","",'Historical DATA'!R19)</f>
        <v/>
      </c>
      <c r="H41" s="309" t="str">
        <f>IF('Historical DATA'!S19="","",'Historical DATA'!S19)</f>
        <v/>
      </c>
      <c r="I41" s="1487" t="str">
        <f>IF('Historical DATA'!T19="","",'Historical DATA'!T19)</f>
        <v/>
      </c>
      <c r="J41" s="310" t="str">
        <f>IF('Historical DATA'!U19="","",'Historical DATA'!U19)</f>
        <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5" t="str">
        <f>IF('Historical DATA'!AC19="","",'Historical DATA'!AC19)</f>
        <v/>
      </c>
      <c r="U41" s="307" t="str">
        <f>IF('Historical DATA'!AD19="","",'Historical DATA'!AD19)</f>
        <v/>
      </c>
      <c r="V41" s="307" t="str">
        <f>IF('Historical DATA'!AE19="","",'Historical DATA'!AE19)</f>
        <v/>
      </c>
      <c r="W41" s="308" t="str">
        <f>IF('Historical DATA'!AF19="","",'Historical DATA'!AF19)</f>
        <v/>
      </c>
      <c r="X41" s="309" t="str">
        <f>IF('Historical DATA'!AG19="","",'Historical DATA'!AG19)</f>
        <v/>
      </c>
      <c r="Y41" s="1484" t="str">
        <f>IF('Historical DATA'!AH19="","",'Historical DATA'!AH19)</f>
        <v/>
      </c>
      <c r="Z41" s="315"/>
      <c r="AA41" s="306" t="str">
        <f>IF('Historical DATA'!AI19="","",'Historical DATA'!AI19)</f>
        <v/>
      </c>
      <c r="AB41" s="307" t="str">
        <f>IF('Historical DATA'!AJ19="","",'Historical DATA'!AJ19)</f>
        <v/>
      </c>
      <c r="AC41" s="307" t="str">
        <f>IF('Historical DATA'!AK19="","",'Historical DATA'!AK19)</f>
        <v/>
      </c>
      <c r="AD41" s="308" t="str">
        <f>IF('Historical DATA'!AL19="","",'Historical DATA'!AL19)</f>
        <v/>
      </c>
      <c r="AE41" s="309" t="str">
        <f>IF('Historical DATA'!AM19="","",'Historical DATA'!AM19)</f>
        <v/>
      </c>
      <c r="AF41" s="310" t="str">
        <f>IF('Historical DATA'!AN19="","",'Historical DATA'!AN19)</f>
        <v/>
      </c>
    </row>
    <row r="42" spans="1:32" s="311" customFormat="1" ht="12.5">
      <c r="A42" s="312">
        <f t="shared" si="0"/>
        <v>5</v>
      </c>
      <c r="B42" s="137" t="str">
        <f>IF('Historical DATA'!B20="","",'Historical DATA'!B20)</f>
        <v/>
      </c>
      <c r="C42" s="314"/>
      <c r="D42" s="316" t="str">
        <f>IF('Historical DATA'!O20="","",'Historical DATA'!O20)</f>
        <v/>
      </c>
      <c r="E42" s="307" t="str">
        <f>IF('Historical DATA'!P20="","",'Historical DATA'!P20)</f>
        <v/>
      </c>
      <c r="F42" s="307" t="str">
        <f>IF('Historical DATA'!Q20="","",'Historical DATA'!Q20)</f>
        <v/>
      </c>
      <c r="G42" s="308" t="str">
        <f>IF('Historical DATA'!R20="","",'Historical DATA'!R20)</f>
        <v/>
      </c>
      <c r="H42" s="309" t="str">
        <f>IF('Historical DATA'!S20="","",'Historical DATA'!S20)</f>
        <v/>
      </c>
      <c r="I42" s="1487" t="str">
        <f>IF('Historical DATA'!T20="","",'Historical DATA'!T20)</f>
        <v/>
      </c>
      <c r="J42" s="310" t="str">
        <f>IF('Historical DATA'!U20="","",'Historical DATA'!U20)</f>
        <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5" t="str">
        <f>IF('Historical DATA'!AC20="","",'Historical DATA'!AC20)</f>
        <v/>
      </c>
      <c r="U42" s="307" t="str">
        <f>IF('Historical DATA'!AD20="","",'Historical DATA'!AD20)</f>
        <v/>
      </c>
      <c r="V42" s="307" t="str">
        <f>IF('Historical DATA'!AE20="","",'Historical DATA'!AE20)</f>
        <v/>
      </c>
      <c r="W42" s="308" t="str">
        <f>IF('Historical DATA'!AF20="","",'Historical DATA'!AF20)</f>
        <v/>
      </c>
      <c r="X42" s="309" t="str">
        <f>IF('Historical DATA'!AG20="","",'Historical DATA'!AG20)</f>
        <v/>
      </c>
      <c r="Y42" s="1484" t="str">
        <f>IF('Historical DATA'!AH20="","",'Historical DATA'!AH20)</f>
        <v/>
      </c>
      <c r="Z42" s="315"/>
      <c r="AA42" s="306" t="str">
        <f>IF('Historical DATA'!AI20="","",'Historical DATA'!AI20)</f>
        <v/>
      </c>
      <c r="AB42" s="307" t="str">
        <f>IF('Historical DATA'!AJ20="","",'Historical DATA'!AJ20)</f>
        <v/>
      </c>
      <c r="AC42" s="307" t="str">
        <f>IF('Historical DATA'!AK20="","",'Historical DATA'!AK20)</f>
        <v/>
      </c>
      <c r="AD42" s="308" t="str">
        <f>IF('Historical DATA'!AL20="","",'Historical DATA'!AL20)</f>
        <v/>
      </c>
      <c r="AE42" s="309" t="str">
        <f>IF('Historical DATA'!AM20="","",'Historical DATA'!AM20)</f>
        <v/>
      </c>
      <c r="AF42" s="310" t="str">
        <f>IF('Historical DATA'!AN20="","",'Historical DATA'!AN20)</f>
        <v/>
      </c>
    </row>
    <row r="43" spans="1:32" s="311" customFormat="1" ht="12.5">
      <c r="A43" s="312">
        <f t="shared" si="0"/>
        <v>4</v>
      </c>
      <c r="B43" s="137" t="str">
        <f>IF('Historical DATA'!B21="","",'Historical DATA'!B21)</f>
        <v/>
      </c>
      <c r="C43" s="314"/>
      <c r="D43" s="316" t="str">
        <f>IF('Historical DATA'!O21="","",'Historical DATA'!O21)</f>
        <v/>
      </c>
      <c r="E43" s="307" t="str">
        <f>IF('Historical DATA'!P21="","",'Historical DATA'!P21)</f>
        <v/>
      </c>
      <c r="F43" s="307" t="str">
        <f>IF('Historical DATA'!Q21="","",'Historical DATA'!Q21)</f>
        <v/>
      </c>
      <c r="G43" s="308" t="str">
        <f>IF('Historical DATA'!R21="","",'Historical DATA'!R21)</f>
        <v/>
      </c>
      <c r="H43" s="309" t="str">
        <f>IF('Historical DATA'!S21="","",'Historical DATA'!S21)</f>
        <v/>
      </c>
      <c r="I43" s="1487" t="str">
        <f>IF('Historical DATA'!T21="","",'Historical DATA'!T21)</f>
        <v/>
      </c>
      <c r="J43" s="310" t="str">
        <f>IF('Historical DATA'!U21="","",'Historical DATA'!U21)</f>
        <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5" t="str">
        <f>IF('Historical DATA'!AC21="","",'Historical DATA'!AC21)</f>
        <v/>
      </c>
      <c r="U43" s="307" t="str">
        <f>IF('Historical DATA'!AD21="","",'Historical DATA'!AD21)</f>
        <v/>
      </c>
      <c r="V43" s="307" t="str">
        <f>IF('Historical DATA'!AE21="","",'Historical DATA'!AE21)</f>
        <v/>
      </c>
      <c r="W43" s="308" t="str">
        <f>IF('Historical DATA'!AF21="","",'Historical DATA'!AF21)</f>
        <v/>
      </c>
      <c r="X43" s="309" t="str">
        <f>IF('Historical DATA'!AG21="","",'Historical DATA'!AG21)</f>
        <v/>
      </c>
      <c r="Y43" s="1484" t="str">
        <f>IF('Historical DATA'!AH21="","",'Historical DATA'!AH21)</f>
        <v/>
      </c>
      <c r="Z43" s="315"/>
      <c r="AA43" s="306" t="str">
        <f>IF('Historical DATA'!AI21="","",'Historical DATA'!AI21)</f>
        <v/>
      </c>
      <c r="AB43" s="307" t="str">
        <f>IF('Historical DATA'!AJ21="","",'Historical DATA'!AJ21)</f>
        <v/>
      </c>
      <c r="AC43" s="307" t="str">
        <f>IF('Historical DATA'!AK21="","",'Historical DATA'!AK21)</f>
        <v/>
      </c>
      <c r="AD43" s="308" t="str">
        <f>IF('Historical DATA'!AL21="","",'Historical DATA'!AL21)</f>
        <v/>
      </c>
      <c r="AE43" s="309" t="str">
        <f>IF('Historical DATA'!AM21="","",'Historical DATA'!AM21)</f>
        <v/>
      </c>
      <c r="AF43" s="310" t="str">
        <f>IF('Historical DATA'!AN21="","",'Historical DATA'!AN21)</f>
        <v/>
      </c>
    </row>
    <row r="44" spans="1:32" s="311" customFormat="1" ht="12.5">
      <c r="A44" s="312">
        <f t="shared" si="0"/>
        <v>3</v>
      </c>
      <c r="B44" s="137" t="str">
        <f>IF('Historical DATA'!B22="","",'Historical DATA'!B22)</f>
        <v/>
      </c>
      <c r="C44" s="314"/>
      <c r="D44" s="316" t="str">
        <f>IF('Historical DATA'!O22="","",'Historical DATA'!O22)</f>
        <v/>
      </c>
      <c r="E44" s="307" t="str">
        <f>IF('Historical DATA'!P22="","",'Historical DATA'!P22)</f>
        <v/>
      </c>
      <c r="F44" s="307" t="str">
        <f>IF('Historical DATA'!Q22="","",'Historical DATA'!Q22)</f>
        <v/>
      </c>
      <c r="G44" s="308" t="str">
        <f>IF('Historical DATA'!R22="","",'Historical DATA'!R22)</f>
        <v/>
      </c>
      <c r="H44" s="309" t="str">
        <f>IF('Historical DATA'!S22="","",'Historical DATA'!S22)</f>
        <v/>
      </c>
      <c r="I44" s="1487" t="str">
        <f>IF('Historical DATA'!T22="","",'Historical DATA'!T22)</f>
        <v/>
      </c>
      <c r="J44" s="310" t="str">
        <f>IF('Historical DATA'!U22="","",'Historical DATA'!U22)</f>
        <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5" t="str">
        <f>IF('Historical DATA'!AC22="","",'Historical DATA'!AC22)</f>
        <v/>
      </c>
      <c r="U44" s="307" t="str">
        <f>IF('Historical DATA'!AD22="","",'Historical DATA'!AD22)</f>
        <v/>
      </c>
      <c r="V44" s="307" t="str">
        <f>IF('Historical DATA'!AE22="","",'Historical DATA'!AE22)</f>
        <v/>
      </c>
      <c r="W44" s="308" t="str">
        <f>IF('Historical DATA'!AF22="","",'Historical DATA'!AF22)</f>
        <v/>
      </c>
      <c r="X44" s="309" t="str">
        <f>IF('Historical DATA'!AG22="","",'Historical DATA'!AG22)</f>
        <v/>
      </c>
      <c r="Y44" s="1484" t="str">
        <f>IF('Historical DATA'!AH22="","",'Historical DATA'!AH22)</f>
        <v/>
      </c>
      <c r="Z44" s="315"/>
      <c r="AA44" s="306" t="str">
        <f>IF('Historical DATA'!AI22="","",'Historical DATA'!AI22)</f>
        <v/>
      </c>
      <c r="AB44" s="307" t="str">
        <f>IF('Historical DATA'!AJ22="","",'Historical DATA'!AJ22)</f>
        <v/>
      </c>
      <c r="AC44" s="307" t="str">
        <f>IF('Historical DATA'!AK22="","",'Historical DATA'!AK22)</f>
        <v/>
      </c>
      <c r="AD44" s="308" t="str">
        <f>IF('Historical DATA'!AL22="","",'Historical DATA'!AL22)</f>
        <v/>
      </c>
      <c r="AE44" s="309" t="str">
        <f>IF('Historical DATA'!AM22="","",'Historical DATA'!AM22)</f>
        <v/>
      </c>
      <c r="AF44" s="310" t="str">
        <f>IF('Historical DATA'!AN22="","",'Historical DATA'!AN22)</f>
        <v/>
      </c>
    </row>
    <row r="45" spans="1:32" s="296" customFormat="1">
      <c r="A45" s="312">
        <f t="shared" si="0"/>
        <v>2</v>
      </c>
      <c r="B45" s="137" t="str">
        <f>IF('Historical DATA'!B23="","",'Historical DATA'!B23)</f>
        <v/>
      </c>
      <c r="C45" s="314"/>
      <c r="D45" s="316" t="str">
        <f>IF('Historical DATA'!O23="","",'Historical DATA'!O23)</f>
        <v/>
      </c>
      <c r="E45" s="307" t="str">
        <f>IF('Historical DATA'!P23="","",'Historical DATA'!P23)</f>
        <v/>
      </c>
      <c r="F45" s="307" t="str">
        <f>IF('Historical DATA'!Q23="","",'Historical DATA'!Q23)</f>
        <v/>
      </c>
      <c r="G45" s="308" t="str">
        <f>IF('Historical DATA'!R23="","",'Historical DATA'!R23)</f>
        <v/>
      </c>
      <c r="H45" s="309" t="str">
        <f>IF('Historical DATA'!S23="","",'Historical DATA'!S23)</f>
        <v/>
      </c>
      <c r="I45" s="1487" t="str">
        <f>IF('Historical DATA'!T23="","",'Historical DATA'!T23)</f>
        <v/>
      </c>
      <c r="J45" s="310" t="str">
        <f>IF('Historical DATA'!U23="","",'Historical DATA'!U23)</f>
        <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5" t="str">
        <f>IF('Historical DATA'!AC23="","",'Historical DATA'!AC23)</f>
        <v/>
      </c>
      <c r="U45" s="307" t="str">
        <f>IF('Historical DATA'!AD23="","",'Historical DATA'!AD23)</f>
        <v/>
      </c>
      <c r="V45" s="307" t="str">
        <f>IF('Historical DATA'!AE23="","",'Historical DATA'!AE23)</f>
        <v/>
      </c>
      <c r="W45" s="308" t="str">
        <f>IF('Historical DATA'!AF23="","",'Historical DATA'!AF23)</f>
        <v/>
      </c>
      <c r="X45" s="309" t="str">
        <f>IF('Historical DATA'!AG23="","",'Historical DATA'!AG23)</f>
        <v/>
      </c>
      <c r="Y45" s="1484" t="str">
        <f>IF('Historical DATA'!AH23="","",'Historical DATA'!AH23)</f>
        <v/>
      </c>
      <c r="Z45" s="315"/>
      <c r="AA45" s="306" t="str">
        <f>IF('Historical DATA'!AI23="","",'Historical DATA'!AI23)</f>
        <v/>
      </c>
      <c r="AB45" s="307" t="str">
        <f>IF('Historical DATA'!AJ23="","",'Historical DATA'!AJ23)</f>
        <v/>
      </c>
      <c r="AC45" s="307" t="str">
        <f>IF('Historical DATA'!AK23="","",'Historical DATA'!AK23)</f>
        <v/>
      </c>
      <c r="AD45" s="308" t="str">
        <f>IF('Historical DATA'!AL23="","",'Historical DATA'!AL23)</f>
        <v/>
      </c>
      <c r="AE45" s="309" t="str">
        <f>IF('Historical DATA'!AM23="","",'Historical DATA'!AM23)</f>
        <v/>
      </c>
      <c r="AF45" s="310" t="str">
        <f>IF('Historical DATA'!AN23="","",'Historical DATA'!AN23)</f>
        <v/>
      </c>
    </row>
    <row r="46" spans="1:32" s="296" customFormat="1">
      <c r="A46" s="312">
        <f t="shared" si="0"/>
        <v>1</v>
      </c>
      <c r="B46" s="137" t="str">
        <f>IF('Historical DATA'!B24="","",'Historical DATA'!B24)</f>
        <v/>
      </c>
      <c r="C46" s="314"/>
      <c r="D46" s="316" t="str">
        <f>IF('Historical DATA'!O24="","",'Historical DATA'!O24)</f>
        <v/>
      </c>
      <c r="E46" s="307" t="str">
        <f>IF('Historical DATA'!P24="","",'Historical DATA'!P24)</f>
        <v/>
      </c>
      <c r="F46" s="307" t="str">
        <f>IF('Historical DATA'!Q24="","",'Historical DATA'!Q24)</f>
        <v/>
      </c>
      <c r="G46" s="308" t="str">
        <f>IF('Historical DATA'!R24="","",'Historical DATA'!R24)</f>
        <v/>
      </c>
      <c r="H46" s="309" t="str">
        <f>IF('Historical DATA'!S24="","",'Historical DATA'!S24)</f>
        <v/>
      </c>
      <c r="I46" s="1487" t="str">
        <f>IF('Historical DATA'!T24="","",'Historical DATA'!T24)</f>
        <v/>
      </c>
      <c r="J46" s="310" t="str">
        <f>IF('Historical DATA'!U24="","",'Historical DATA'!U24)</f>
        <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5" t="str">
        <f>IF('Historical DATA'!AC24="","",'Historical DATA'!AC24)</f>
        <v/>
      </c>
      <c r="U46" s="307" t="str">
        <f>IF('Historical DATA'!AD24="","",'Historical DATA'!AD24)</f>
        <v/>
      </c>
      <c r="V46" s="307" t="str">
        <f>IF('Historical DATA'!AE24="","",'Historical DATA'!AE24)</f>
        <v/>
      </c>
      <c r="W46" s="308" t="str">
        <f>IF('Historical DATA'!AF24="","",'Historical DATA'!AF24)</f>
        <v/>
      </c>
      <c r="X46" s="309" t="str">
        <f>IF('Historical DATA'!AG24="","",'Historical DATA'!AG24)</f>
        <v/>
      </c>
      <c r="Y46" s="1484" t="str">
        <f>IF('Historical DATA'!AH24="","",'Historical DATA'!AH24)</f>
        <v/>
      </c>
      <c r="Z46" s="315"/>
      <c r="AA46" s="306" t="str">
        <f>IF('Historical DATA'!AI24="","",'Historical DATA'!AI24)</f>
        <v/>
      </c>
      <c r="AB46" s="307" t="str">
        <f>IF('Historical DATA'!AJ24="","",'Historical DATA'!AJ24)</f>
        <v/>
      </c>
      <c r="AC46" s="307" t="str">
        <f>IF('Historical DATA'!AK24="","",'Historical DATA'!AK24)</f>
        <v/>
      </c>
      <c r="AD46" s="308" t="str">
        <f>IF('Historical DATA'!AL24="","",'Historical DATA'!AL24)</f>
        <v/>
      </c>
      <c r="AE46" s="309" t="str">
        <f>IF('Historical DATA'!AM24="","",'Historical DATA'!AM24)</f>
        <v/>
      </c>
      <c r="AF46" s="310" t="str">
        <f>IF('Historical DATA'!AN24="","",'Historical DATA'!AN24)</f>
        <v/>
      </c>
    </row>
    <row r="47" spans="1:32" s="296" customFormat="1">
      <c r="A47" s="312">
        <f t="shared" si="0"/>
        <v>0</v>
      </c>
      <c r="B47" s="137" t="str">
        <f>IF('Historical DATA'!B25="","",'Historical DATA'!B25)</f>
        <v/>
      </c>
      <c r="C47" s="314"/>
      <c r="D47" s="316" t="str">
        <f>IF('Historical DATA'!O25="","",'Historical DATA'!O25)</f>
        <v/>
      </c>
      <c r="E47" s="307" t="str">
        <f>IF('Historical DATA'!P25="","",'Historical DATA'!P25)</f>
        <v/>
      </c>
      <c r="F47" s="307" t="str">
        <f>IF('Historical DATA'!Q25="","",'Historical DATA'!Q25)</f>
        <v/>
      </c>
      <c r="G47" s="308" t="str">
        <f>IF('Historical DATA'!R25="","",'Historical DATA'!R25)</f>
        <v/>
      </c>
      <c r="H47" s="309" t="str">
        <f>IF('Historical DATA'!S25="","",'Historical DATA'!S25)</f>
        <v/>
      </c>
      <c r="I47" s="1487" t="str">
        <f>IF('Historical DATA'!T25="","",'Historical DATA'!T25)</f>
        <v/>
      </c>
      <c r="J47" s="310" t="str">
        <f>IF('Historical DATA'!U25="","",'Historical DATA'!U25)</f>
        <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5" t="str">
        <f>IF('Historical DATA'!AC25="","",'Historical DATA'!AC25)</f>
        <v/>
      </c>
      <c r="U47" s="307" t="str">
        <f>IF('Historical DATA'!AD25="","",'Historical DATA'!AD25)</f>
        <v/>
      </c>
      <c r="V47" s="307" t="str">
        <f>IF('Historical DATA'!AE25="","",'Historical DATA'!AE25)</f>
        <v/>
      </c>
      <c r="W47" s="308" t="str">
        <f>IF('Historical DATA'!AF25="","",'Historical DATA'!AF25)</f>
        <v/>
      </c>
      <c r="X47" s="309" t="str">
        <f>IF('Historical DATA'!AG25="","",'Historical DATA'!AG25)</f>
        <v/>
      </c>
      <c r="Y47" s="1484" t="str">
        <f>IF('Historical DATA'!AH25="","",'Historical DATA'!AH25)</f>
        <v/>
      </c>
      <c r="Z47" s="315"/>
      <c r="AA47" s="306" t="str">
        <f>IF('Historical DATA'!AI25="","",'Historical DATA'!AI25)</f>
        <v/>
      </c>
      <c r="AB47" s="307" t="str">
        <f>IF('Historical DATA'!AJ25="","",'Historical DATA'!AJ25)</f>
        <v/>
      </c>
      <c r="AC47" s="307" t="str">
        <f>IF('Historical DATA'!AK25="","",'Historical DATA'!AK25)</f>
        <v/>
      </c>
      <c r="AD47" s="308" t="str">
        <f>IF('Historical DATA'!AL25="","",'Historical DATA'!AL25)</f>
        <v/>
      </c>
      <c r="AE47" s="309" t="str">
        <f>IF('Historical DATA'!AM25="","",'Historical DATA'!AM25)</f>
        <v/>
      </c>
      <c r="AF47" s="310" t="str">
        <f>IF('Historical DATA'!AN25="","",'Historical DATA'!AN25)</f>
        <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7"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5"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4"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7"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5"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4"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7"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5"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4"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7"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5"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4"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7"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5"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4"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7"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5"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4"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7"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5"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4"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7"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5"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4"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7"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5"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4"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7"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5"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4"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7"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5"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4"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7"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5"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4"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7"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5"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4"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7"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5"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4"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7"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5"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4"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7"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5"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4"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7"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5"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4"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7"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5"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4"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7"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5"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4"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7"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5"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4"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7"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5"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4"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7"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5"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4"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7"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5"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4"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7"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5"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4"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7"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5"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4"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7"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5"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4"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7"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5"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4"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7"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5"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4"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7"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5"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4"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7"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5"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4"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7"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5"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4"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7"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5"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4"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7"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5"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4"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7"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5"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4"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7"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5"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4"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7"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5"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4"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7"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5"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4"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7"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5"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4"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7"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5"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4"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7" t="str">
        <f>IF('Historical DATA'!T65="","",'Historical DATA'!T65)</f>
        <v/>
      </c>
      <c r="J87" s="310" t="str">
        <f>IF('Historical DATA'!U65="","",'Historical DATA'!U65)</f>
        <v/>
      </c>
      <c r="K87" s="315"/>
      <c r="L87" s="305"/>
      <c r="M87" s="305"/>
      <c r="N87" s="305"/>
      <c r="O87" s="305"/>
      <c r="P87" s="305"/>
      <c r="Q87" s="305"/>
      <c r="R87" s="305"/>
      <c r="S87" s="315"/>
      <c r="T87" s="1415"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4"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7" t="str">
        <f>IF('Historical DATA'!T66="","",'Historical DATA'!T66)</f>
        <v/>
      </c>
      <c r="J88" s="310" t="str">
        <f>IF('Historical DATA'!U66="","",'Historical DATA'!U66)</f>
        <v/>
      </c>
      <c r="K88" s="315"/>
      <c r="L88" s="305"/>
      <c r="M88" s="305"/>
      <c r="N88" s="305"/>
      <c r="O88" s="305"/>
      <c r="P88" s="305"/>
      <c r="Q88" s="305"/>
      <c r="R88" s="305"/>
      <c r="S88" s="315"/>
      <c r="T88" s="1415"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4"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7" t="str">
        <f>IF('Historical DATA'!T67="","",'Historical DATA'!T67)</f>
        <v/>
      </c>
      <c r="J89" s="310" t="str">
        <f>IF('Historical DATA'!U67="","",'Historical DATA'!U67)</f>
        <v/>
      </c>
      <c r="K89" s="315"/>
      <c r="L89" s="305"/>
      <c r="M89" s="305"/>
      <c r="N89" s="305"/>
      <c r="O89" s="305"/>
      <c r="P89" s="305"/>
      <c r="Q89" s="305"/>
      <c r="R89" s="305"/>
      <c r="S89" s="315"/>
      <c r="T89" s="1415"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4"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7" t="str">
        <f>IF('Historical DATA'!T68="","",'Historical DATA'!T68)</f>
        <v/>
      </c>
      <c r="J90" s="310" t="str">
        <f>IF('Historical DATA'!U68="","",'Historical DATA'!U68)</f>
        <v/>
      </c>
      <c r="K90" s="315"/>
      <c r="L90" s="305"/>
      <c r="M90" s="305"/>
      <c r="N90" s="305"/>
      <c r="O90" s="305"/>
      <c r="P90" s="305"/>
      <c r="Q90" s="305"/>
      <c r="R90" s="305"/>
      <c r="S90" s="315"/>
      <c r="T90" s="1415"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4"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7" t="str">
        <f>IF('Historical DATA'!T69="","",'Historical DATA'!T69)</f>
        <v/>
      </c>
      <c r="J91" s="310" t="str">
        <f>IF('Historical DATA'!U69="","",'Historical DATA'!U69)</f>
        <v/>
      </c>
      <c r="K91" s="315"/>
      <c r="L91" s="305"/>
      <c r="M91" s="305"/>
      <c r="N91" s="305"/>
      <c r="O91" s="305"/>
      <c r="P91" s="305"/>
      <c r="Q91" s="305"/>
      <c r="R91" s="305"/>
      <c r="S91" s="315"/>
      <c r="T91" s="1415"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4"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7" t="str">
        <f>IF('Historical DATA'!T70="","",'Historical DATA'!T70)</f>
        <v/>
      </c>
      <c r="J92" s="310" t="str">
        <f>IF('Historical DATA'!U70="","",'Historical DATA'!U70)</f>
        <v/>
      </c>
      <c r="K92" s="315"/>
      <c r="L92" s="305"/>
      <c r="M92" s="305"/>
      <c r="N92" s="305"/>
      <c r="O92" s="305"/>
      <c r="P92" s="305"/>
      <c r="Q92" s="305"/>
      <c r="R92" s="305"/>
      <c r="S92" s="315"/>
      <c r="T92" s="1415"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4"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7" t="str">
        <f>IF('Historical DATA'!T71="","",'Historical DATA'!T71)</f>
        <v/>
      </c>
      <c r="J93" s="310" t="str">
        <f>IF('Historical DATA'!U71="","",'Historical DATA'!U71)</f>
        <v/>
      </c>
      <c r="K93" s="315"/>
      <c r="L93" s="305"/>
      <c r="M93" s="305"/>
      <c r="N93" s="305"/>
      <c r="O93" s="305"/>
      <c r="P93" s="305"/>
      <c r="Q93" s="305"/>
      <c r="R93" s="305"/>
      <c r="S93" s="315"/>
      <c r="T93" s="1415"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4"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7" t="str">
        <f>IF('Historical DATA'!T72="","",'Historical DATA'!T72)</f>
        <v/>
      </c>
      <c r="J94" s="310" t="str">
        <f>IF('Historical DATA'!U72="","",'Historical DATA'!U72)</f>
        <v/>
      </c>
      <c r="K94" s="315"/>
      <c r="L94" s="305"/>
      <c r="M94" s="305"/>
      <c r="N94" s="305"/>
      <c r="O94" s="305"/>
      <c r="P94" s="305"/>
      <c r="Q94" s="305"/>
      <c r="R94" s="305"/>
      <c r="S94" s="315"/>
      <c r="T94" s="1415"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4"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7" t="str">
        <f>IF('Historical DATA'!T73="","",'Historical DATA'!T73)</f>
        <v/>
      </c>
      <c r="J95" s="310" t="str">
        <f>IF('Historical DATA'!U73="","",'Historical DATA'!U73)</f>
        <v/>
      </c>
      <c r="K95" s="315"/>
      <c r="L95" s="305"/>
      <c r="M95" s="305"/>
      <c r="N95" s="305"/>
      <c r="O95" s="305"/>
      <c r="P95" s="305"/>
      <c r="Q95" s="305"/>
      <c r="R95" s="305"/>
      <c r="S95" s="315"/>
      <c r="T95" s="1415"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4"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7" t="str">
        <f>IF('Historical DATA'!T74="","",'Historical DATA'!T74)</f>
        <v/>
      </c>
      <c r="J96" s="310" t="str">
        <f>IF('Historical DATA'!U74="","",'Historical DATA'!U74)</f>
        <v/>
      </c>
      <c r="K96" s="315"/>
      <c r="L96" s="305"/>
      <c r="M96" s="305"/>
      <c r="N96" s="305"/>
      <c r="O96" s="305"/>
      <c r="P96" s="305"/>
      <c r="Q96" s="305"/>
      <c r="R96" s="305"/>
      <c r="S96" s="315"/>
      <c r="T96" s="1415"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4"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7" t="str">
        <f>IF('Historical DATA'!T75="","",'Historical DATA'!T75)</f>
        <v/>
      </c>
      <c r="J97" s="310" t="str">
        <f>IF('Historical DATA'!U75="","",'Historical DATA'!U75)</f>
        <v/>
      </c>
      <c r="K97" s="315"/>
      <c r="L97" s="305"/>
      <c r="M97" s="305"/>
      <c r="N97" s="305"/>
      <c r="O97" s="305"/>
      <c r="P97" s="305"/>
      <c r="Q97" s="305"/>
      <c r="R97" s="305"/>
      <c r="S97" s="315"/>
      <c r="T97" s="1415"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4"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7" t="str">
        <f>IF('Historical DATA'!T76="","",'Historical DATA'!T76)</f>
        <v/>
      </c>
      <c r="J98" s="310" t="str">
        <f>IF('Historical DATA'!U76="","",'Historical DATA'!U76)</f>
        <v/>
      </c>
      <c r="K98" s="315"/>
      <c r="L98" s="305"/>
      <c r="M98" s="305"/>
      <c r="N98" s="305"/>
      <c r="O98" s="305"/>
      <c r="P98" s="305"/>
      <c r="Q98" s="305"/>
      <c r="R98" s="305"/>
      <c r="S98" s="315"/>
      <c r="T98" s="1415"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4"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7" t="str">
        <f>IF('Historical DATA'!T77="","",'Historical DATA'!T77)</f>
        <v/>
      </c>
      <c r="J99" s="310" t="str">
        <f>IF('Historical DATA'!U77="","",'Historical DATA'!U77)</f>
        <v/>
      </c>
      <c r="K99" s="315"/>
      <c r="L99" s="305"/>
      <c r="M99" s="305"/>
      <c r="N99" s="305"/>
      <c r="O99" s="305"/>
      <c r="P99" s="305"/>
      <c r="Q99" s="305"/>
      <c r="R99" s="305"/>
      <c r="S99" s="315"/>
      <c r="T99" s="1415"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4"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7" t="str">
        <f>IF('Historical DATA'!T78="","",'Historical DATA'!T78)</f>
        <v/>
      </c>
      <c r="J100" s="310" t="str">
        <f>IF('Historical DATA'!U78="","",'Historical DATA'!U78)</f>
        <v/>
      </c>
      <c r="K100" s="315"/>
      <c r="L100" s="305"/>
      <c r="M100" s="305"/>
      <c r="N100" s="305"/>
      <c r="O100" s="305"/>
      <c r="P100" s="305"/>
      <c r="Q100" s="305"/>
      <c r="R100" s="305"/>
      <c r="S100" s="315"/>
      <c r="T100" s="1415"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4"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7" t="str">
        <f>IF('Historical DATA'!T79="","",'Historical DATA'!T79)</f>
        <v/>
      </c>
      <c r="J101" s="310" t="str">
        <f>IF('Historical DATA'!U79="","",'Historical DATA'!U79)</f>
        <v/>
      </c>
      <c r="K101" s="315"/>
      <c r="L101" s="305"/>
      <c r="M101" s="305"/>
      <c r="N101" s="305"/>
      <c r="O101" s="305"/>
      <c r="P101" s="305"/>
      <c r="Q101" s="305"/>
      <c r="R101" s="305"/>
      <c r="S101" s="315"/>
      <c r="T101" s="1415"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4"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7" t="str">
        <f>IF('Historical DATA'!T80="","",'Historical DATA'!T80)</f>
        <v/>
      </c>
      <c r="J102" s="310" t="str">
        <f>IF('Historical DATA'!U80="","",'Historical DATA'!U80)</f>
        <v/>
      </c>
      <c r="K102" s="315"/>
      <c r="L102" s="305"/>
      <c r="M102" s="305"/>
      <c r="N102" s="305"/>
      <c r="O102" s="305"/>
      <c r="P102" s="305"/>
      <c r="Q102" s="305"/>
      <c r="R102" s="305"/>
      <c r="S102" s="315"/>
      <c r="T102" s="1415"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4"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7" t="str">
        <f>IF('Historical DATA'!T81="","",'Historical DATA'!T81)</f>
        <v/>
      </c>
      <c r="J103" s="310" t="str">
        <f>IF('Historical DATA'!U81="","",'Historical DATA'!U81)</f>
        <v/>
      </c>
      <c r="K103" s="315"/>
      <c r="L103" s="305"/>
      <c r="M103" s="305"/>
      <c r="N103" s="305"/>
      <c r="O103" s="305"/>
      <c r="P103" s="305"/>
      <c r="Q103" s="305"/>
      <c r="R103" s="305"/>
      <c r="S103" s="315"/>
      <c r="T103" s="1415"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4"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7" t="str">
        <f>IF('Historical DATA'!T82="","",'Historical DATA'!T82)</f>
        <v/>
      </c>
      <c r="J104" s="310" t="str">
        <f>IF('Historical DATA'!U82="","",'Historical DATA'!U82)</f>
        <v/>
      </c>
      <c r="K104" s="315"/>
      <c r="L104" s="305"/>
      <c r="M104" s="305"/>
      <c r="N104" s="305"/>
      <c r="O104" s="305"/>
      <c r="P104" s="305"/>
      <c r="Q104" s="305"/>
      <c r="R104" s="305"/>
      <c r="S104" s="315"/>
      <c r="T104" s="1415"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4"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7" t="str">
        <f>IF('Historical DATA'!T83="","",'Historical DATA'!T83)</f>
        <v/>
      </c>
      <c r="J105" s="310" t="str">
        <f>IF('Historical DATA'!U83="","",'Historical DATA'!U83)</f>
        <v/>
      </c>
      <c r="K105" s="315"/>
      <c r="L105" s="305"/>
      <c r="M105" s="305"/>
      <c r="N105" s="305"/>
      <c r="O105" s="305"/>
      <c r="P105" s="305"/>
      <c r="Q105" s="305"/>
      <c r="R105" s="305"/>
      <c r="S105" s="315"/>
      <c r="T105" s="1415"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4"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7" t="str">
        <f>IF('Historical DATA'!T84="","",'Historical DATA'!T84)</f>
        <v/>
      </c>
      <c r="J106" s="310" t="str">
        <f>IF('Historical DATA'!U84="","",'Historical DATA'!U84)</f>
        <v/>
      </c>
      <c r="K106" s="315"/>
      <c r="L106" s="305"/>
      <c r="M106" s="305"/>
      <c r="N106" s="305"/>
      <c r="O106" s="305"/>
      <c r="P106" s="305"/>
      <c r="Q106" s="305"/>
      <c r="R106" s="305"/>
      <c r="S106" s="315"/>
      <c r="T106" s="1415"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4"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7" t="str">
        <f>IF('Historical DATA'!T85="","",'Historical DATA'!T85)</f>
        <v/>
      </c>
      <c r="J107" s="310" t="str">
        <f>IF('Historical DATA'!U85="","",'Historical DATA'!U85)</f>
        <v/>
      </c>
      <c r="K107" s="315"/>
      <c r="L107" s="305"/>
      <c r="M107" s="305"/>
      <c r="N107" s="305"/>
      <c r="O107" s="305"/>
      <c r="P107" s="305"/>
      <c r="Q107" s="305"/>
      <c r="R107" s="305"/>
      <c r="S107" s="315"/>
      <c r="T107" s="1415"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4"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7" t="str">
        <f>IF('Historical DATA'!T86="","",'Historical DATA'!T86)</f>
        <v/>
      </c>
      <c r="J108" s="310" t="str">
        <f>IF('Historical DATA'!U86="","",'Historical DATA'!U86)</f>
        <v/>
      </c>
      <c r="K108" s="315"/>
      <c r="L108" s="305"/>
      <c r="M108" s="305"/>
      <c r="N108" s="305"/>
      <c r="O108" s="305"/>
      <c r="P108" s="305"/>
      <c r="Q108" s="305"/>
      <c r="R108" s="305"/>
      <c r="S108" s="315"/>
      <c r="T108" s="1415"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4"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7" t="str">
        <f>IF('Historical DATA'!T87="","",'Historical DATA'!T87)</f>
        <v/>
      </c>
      <c r="J109" s="310" t="str">
        <f>IF('Historical DATA'!U87="","",'Historical DATA'!U87)</f>
        <v/>
      </c>
      <c r="K109" s="315"/>
      <c r="L109" s="305"/>
      <c r="M109" s="305"/>
      <c r="N109" s="305"/>
      <c r="O109" s="305"/>
      <c r="P109" s="305"/>
      <c r="Q109" s="305"/>
      <c r="R109" s="305"/>
      <c r="S109" s="315"/>
      <c r="T109" s="1415"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4"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7" t="str">
        <f>IF('Historical DATA'!T88="","",'Historical DATA'!T88)</f>
        <v/>
      </c>
      <c r="J110" s="310" t="str">
        <f>IF('Historical DATA'!U88="","",'Historical DATA'!U88)</f>
        <v/>
      </c>
      <c r="K110" s="315"/>
      <c r="L110" s="305"/>
      <c r="M110" s="305"/>
      <c r="N110" s="305"/>
      <c r="O110" s="305"/>
      <c r="P110" s="305"/>
      <c r="Q110" s="305"/>
      <c r="R110" s="305"/>
      <c r="S110" s="315"/>
      <c r="T110" s="1415"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4"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7" t="str">
        <f>IF('Historical DATA'!T89="","",'Historical DATA'!T89)</f>
        <v/>
      </c>
      <c r="J111" s="310" t="str">
        <f>IF('Historical DATA'!U89="","",'Historical DATA'!U89)</f>
        <v/>
      </c>
      <c r="K111" s="315"/>
      <c r="L111" s="305"/>
      <c r="M111" s="305"/>
      <c r="N111" s="305"/>
      <c r="O111" s="305"/>
      <c r="P111" s="305"/>
      <c r="Q111" s="305"/>
      <c r="R111" s="305"/>
      <c r="S111" s="315"/>
      <c r="T111" s="1415"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4"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7" t="str">
        <f>IF('Historical DATA'!T90="","",'Historical DATA'!T90)</f>
        <v/>
      </c>
      <c r="J112" s="310" t="str">
        <f>IF('Historical DATA'!U90="","",'Historical DATA'!U90)</f>
        <v/>
      </c>
      <c r="K112" s="315"/>
      <c r="L112" s="305"/>
      <c r="M112" s="305"/>
      <c r="N112" s="305"/>
      <c r="O112" s="305"/>
      <c r="P112" s="305"/>
      <c r="Q112" s="305"/>
      <c r="R112" s="305"/>
      <c r="S112" s="315"/>
      <c r="T112" s="1415"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4"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7" t="str">
        <f>IF('Historical DATA'!T91="","",'Historical DATA'!T91)</f>
        <v/>
      </c>
      <c r="J113" s="310" t="str">
        <f>IF('Historical DATA'!U91="","",'Historical DATA'!U91)</f>
        <v/>
      </c>
      <c r="K113" s="315"/>
      <c r="L113" s="305"/>
      <c r="M113" s="305"/>
      <c r="N113" s="305"/>
      <c r="O113" s="305"/>
      <c r="P113" s="305"/>
      <c r="Q113" s="305"/>
      <c r="R113" s="305"/>
      <c r="S113" s="315"/>
      <c r="T113" s="1415"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4"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7" t="str">
        <f>IF('Historical DATA'!T92="","",'Historical DATA'!T92)</f>
        <v/>
      </c>
      <c r="J114" s="310" t="str">
        <f>IF('Historical DATA'!U92="","",'Historical DATA'!U92)</f>
        <v/>
      </c>
      <c r="K114" s="315"/>
      <c r="L114" s="305"/>
      <c r="M114" s="305"/>
      <c r="N114" s="305"/>
      <c r="O114" s="305"/>
      <c r="P114" s="305"/>
      <c r="Q114" s="305"/>
      <c r="R114" s="305"/>
      <c r="S114" s="315"/>
      <c r="T114" s="1415"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4"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7" t="str">
        <f>IF('Historical DATA'!T93="","",'Historical DATA'!T93)</f>
        <v/>
      </c>
      <c r="J115" s="310" t="str">
        <f>IF('Historical DATA'!U93="","",'Historical DATA'!U93)</f>
        <v/>
      </c>
      <c r="K115" s="315"/>
      <c r="L115" s="305"/>
      <c r="M115" s="305"/>
      <c r="N115" s="305"/>
      <c r="O115" s="305"/>
      <c r="P115" s="305"/>
      <c r="Q115" s="305"/>
      <c r="R115" s="305"/>
      <c r="S115" s="315"/>
      <c r="T115" s="1415"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4"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7" t="str">
        <f>IF('Historical DATA'!T94="","",'Historical DATA'!T94)</f>
        <v/>
      </c>
      <c r="J116" s="310" t="str">
        <f>IF('Historical DATA'!U94="","",'Historical DATA'!U94)</f>
        <v/>
      </c>
      <c r="K116" s="315"/>
      <c r="L116" s="305"/>
      <c r="M116" s="305"/>
      <c r="N116" s="305"/>
      <c r="O116" s="305"/>
      <c r="P116" s="305"/>
      <c r="Q116" s="305"/>
      <c r="R116" s="305"/>
      <c r="S116" s="315"/>
      <c r="T116" s="1415"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4"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7" t="str">
        <f>IF('Historical DATA'!T95="","",'Historical DATA'!T95)</f>
        <v/>
      </c>
      <c r="J117" s="310" t="str">
        <f>IF('Historical DATA'!U95="","",'Historical DATA'!U95)</f>
        <v/>
      </c>
      <c r="K117" s="315"/>
      <c r="L117" s="305"/>
      <c r="M117" s="305"/>
      <c r="N117" s="305"/>
      <c r="O117" s="305"/>
      <c r="P117" s="305"/>
      <c r="Q117" s="305"/>
      <c r="R117" s="305"/>
      <c r="S117" s="315"/>
      <c r="T117" s="1415"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4"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7" t="str">
        <f>IF('Historical DATA'!T96="","",'Historical DATA'!T96)</f>
        <v/>
      </c>
      <c r="J118" s="310" t="str">
        <f>IF('Historical DATA'!U96="","",'Historical DATA'!U96)</f>
        <v/>
      </c>
      <c r="K118" s="315"/>
      <c r="L118" s="305"/>
      <c r="M118" s="305"/>
      <c r="N118" s="305"/>
      <c r="O118" s="305"/>
      <c r="P118" s="305"/>
      <c r="Q118" s="305"/>
      <c r="R118" s="305"/>
      <c r="S118" s="315"/>
      <c r="T118" s="1415"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4"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7" t="str">
        <f>IF('Historical DATA'!T97="","",'Historical DATA'!T97)</f>
        <v/>
      </c>
      <c r="J119" s="310" t="str">
        <f>IF('Historical DATA'!U97="","",'Historical DATA'!U97)</f>
        <v/>
      </c>
      <c r="K119" s="315"/>
      <c r="L119" s="305"/>
      <c r="M119" s="305"/>
      <c r="N119" s="305"/>
      <c r="O119" s="305"/>
      <c r="P119" s="305"/>
      <c r="Q119" s="305"/>
      <c r="R119" s="305"/>
      <c r="S119" s="315"/>
      <c r="T119" s="1415"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4"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7" t="str">
        <f>IF('Historical DATA'!T98="","",'Historical DATA'!T98)</f>
        <v/>
      </c>
      <c r="J120" s="310" t="str">
        <f>IF('Historical DATA'!U98="","",'Historical DATA'!U98)</f>
        <v/>
      </c>
      <c r="K120" s="315"/>
      <c r="L120" s="305"/>
      <c r="M120" s="305"/>
      <c r="N120" s="305"/>
      <c r="O120" s="305"/>
      <c r="P120" s="305"/>
      <c r="Q120" s="305"/>
      <c r="R120" s="305"/>
      <c r="S120" s="315"/>
      <c r="T120" s="1415"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4"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7" t="str">
        <f>IF('Historical DATA'!T99="","",'Historical DATA'!T99)</f>
        <v/>
      </c>
      <c r="J121" s="310" t="str">
        <f>IF('Historical DATA'!U99="","",'Historical DATA'!U99)</f>
        <v/>
      </c>
      <c r="K121" s="315"/>
      <c r="L121" s="305"/>
      <c r="M121" s="305"/>
      <c r="N121" s="305"/>
      <c r="O121" s="305"/>
      <c r="P121" s="305"/>
      <c r="Q121" s="305"/>
      <c r="R121" s="305"/>
      <c r="S121" s="315"/>
      <c r="T121" s="1415"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4"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7" t="str">
        <f>IF('Historical DATA'!T100="","",'Historical DATA'!T100)</f>
        <v/>
      </c>
      <c r="J122" s="310" t="str">
        <f>IF('Historical DATA'!U100="","",'Historical DATA'!U100)</f>
        <v/>
      </c>
      <c r="K122" s="315"/>
      <c r="L122" s="305"/>
      <c r="M122" s="305"/>
      <c r="N122" s="305"/>
      <c r="O122" s="305"/>
      <c r="P122" s="305"/>
      <c r="Q122" s="305"/>
      <c r="R122" s="305"/>
      <c r="S122" s="315"/>
      <c r="T122" s="1415"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4"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7" t="str">
        <f>IF('Historical DATA'!T101="","",'Historical DATA'!T101)</f>
        <v/>
      </c>
      <c r="J123" s="310" t="str">
        <f>IF('Historical DATA'!U101="","",'Historical DATA'!U101)</f>
        <v/>
      </c>
      <c r="K123" s="315"/>
      <c r="L123" s="305"/>
      <c r="M123" s="305"/>
      <c r="N123" s="305"/>
      <c r="O123" s="305"/>
      <c r="P123" s="305"/>
      <c r="Q123" s="305"/>
      <c r="R123" s="305"/>
      <c r="S123" s="315"/>
      <c r="T123" s="1415"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4"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7" t="str">
        <f>IF('Historical DATA'!T102="","",'Historical DATA'!T102)</f>
        <v/>
      </c>
      <c r="J124" s="310" t="str">
        <f>IF('Historical DATA'!U102="","",'Historical DATA'!U102)</f>
        <v/>
      </c>
      <c r="K124" s="315"/>
      <c r="L124" s="305"/>
      <c r="M124" s="305"/>
      <c r="N124" s="305"/>
      <c r="O124" s="305"/>
      <c r="P124" s="305"/>
      <c r="Q124" s="305"/>
      <c r="R124" s="305"/>
      <c r="S124" s="315"/>
      <c r="T124" s="1415"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4"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7" t="str">
        <f>IF('Historical DATA'!T103="","",'Historical DATA'!T103)</f>
        <v/>
      </c>
      <c r="J125" s="310" t="str">
        <f>IF('Historical DATA'!U103="","",'Historical DATA'!U103)</f>
        <v/>
      </c>
      <c r="K125" s="315"/>
      <c r="L125" s="305"/>
      <c r="M125" s="305"/>
      <c r="N125" s="305"/>
      <c r="O125" s="305"/>
      <c r="P125" s="305"/>
      <c r="Q125" s="305"/>
      <c r="R125" s="305"/>
      <c r="S125" s="315"/>
      <c r="T125" s="1415"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4"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7" t="str">
        <f>IF('Historical DATA'!T104="","",'Historical DATA'!T104)</f>
        <v/>
      </c>
      <c r="J126" s="310" t="str">
        <f>IF('Historical DATA'!U104="","",'Historical DATA'!U104)</f>
        <v/>
      </c>
      <c r="K126" s="315"/>
      <c r="L126" s="305"/>
      <c r="M126" s="305"/>
      <c r="N126" s="305"/>
      <c r="O126" s="305"/>
      <c r="P126" s="305"/>
      <c r="Q126" s="305"/>
      <c r="R126" s="305"/>
      <c r="S126" s="315"/>
      <c r="T126" s="1415"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4"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7" t="str">
        <f>IF('Historical DATA'!T105="","",'Historical DATA'!T105)</f>
        <v/>
      </c>
      <c r="J127" s="310" t="str">
        <f>IF('Historical DATA'!U105="","",'Historical DATA'!U105)</f>
        <v/>
      </c>
      <c r="K127" s="315"/>
      <c r="L127" s="305"/>
      <c r="M127" s="305"/>
      <c r="N127" s="305"/>
      <c r="O127" s="305"/>
      <c r="P127" s="305"/>
      <c r="Q127" s="305"/>
      <c r="R127" s="305"/>
      <c r="S127" s="315"/>
      <c r="T127" s="1415"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4"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7" t="str">
        <f>IF('Historical DATA'!T106="","",'Historical DATA'!T106)</f>
        <v/>
      </c>
      <c r="J128" s="310" t="str">
        <f>IF('Historical DATA'!U106="","",'Historical DATA'!U106)</f>
        <v/>
      </c>
      <c r="K128" s="315"/>
      <c r="L128" s="305"/>
      <c r="M128" s="305"/>
      <c r="N128" s="305"/>
      <c r="O128" s="305"/>
      <c r="P128" s="305"/>
      <c r="Q128" s="305"/>
      <c r="R128" s="305"/>
      <c r="S128" s="315"/>
      <c r="T128" s="1415"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4"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7" t="str">
        <f>IF('Historical DATA'!T107="","",'Historical DATA'!T107)</f>
        <v/>
      </c>
      <c r="J129" s="310" t="str">
        <f>IF('Historical DATA'!U107="","",'Historical DATA'!U107)</f>
        <v/>
      </c>
      <c r="K129" s="315"/>
      <c r="L129" s="305"/>
      <c r="M129" s="305"/>
      <c r="N129" s="305"/>
      <c r="O129" s="305"/>
      <c r="P129" s="305"/>
      <c r="Q129" s="305"/>
      <c r="R129" s="305"/>
      <c r="S129" s="315"/>
      <c r="T129" s="1415"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4"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7" t="str">
        <f>IF('Historical DATA'!T108="","",'Historical DATA'!T108)</f>
        <v/>
      </c>
      <c r="J130" s="310" t="str">
        <f>IF('Historical DATA'!U108="","",'Historical DATA'!U108)</f>
        <v/>
      </c>
      <c r="K130" s="315"/>
      <c r="L130" s="305"/>
      <c r="M130" s="305"/>
      <c r="N130" s="305"/>
      <c r="O130" s="305"/>
      <c r="P130" s="305"/>
      <c r="Q130" s="305"/>
      <c r="R130" s="305"/>
      <c r="S130" s="315"/>
      <c r="T130" s="1415"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4"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7" t="str">
        <f>IF('Historical DATA'!T109="","",'Historical DATA'!T109)</f>
        <v/>
      </c>
      <c r="J131" s="310" t="str">
        <f>IF('Historical DATA'!U109="","",'Historical DATA'!U109)</f>
        <v/>
      </c>
      <c r="K131" s="315"/>
      <c r="L131" s="305"/>
      <c r="M131" s="305"/>
      <c r="N131" s="305"/>
      <c r="O131" s="305"/>
      <c r="P131" s="305"/>
      <c r="Q131" s="305"/>
      <c r="R131" s="305"/>
      <c r="S131" s="315"/>
      <c r="T131" s="1415"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4"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7" t="str">
        <f>IF('Historical DATA'!T110="","",'Historical DATA'!T110)</f>
        <v/>
      </c>
      <c r="J132" s="310" t="str">
        <f>IF('Historical DATA'!U110="","",'Historical DATA'!U110)</f>
        <v/>
      </c>
      <c r="K132" s="315"/>
      <c r="L132" s="305"/>
      <c r="M132" s="305"/>
      <c r="N132" s="305"/>
      <c r="O132" s="305"/>
      <c r="P132" s="305"/>
      <c r="Q132" s="305"/>
      <c r="R132" s="305"/>
      <c r="S132" s="315"/>
      <c r="T132" s="1415"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4"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7" t="str">
        <f>IF('Historical DATA'!T111="","",'Historical DATA'!T111)</f>
        <v/>
      </c>
      <c r="J133" s="310" t="str">
        <f>IF('Historical DATA'!U111="","",'Historical DATA'!U111)</f>
        <v/>
      </c>
      <c r="K133" s="315"/>
      <c r="L133" s="305"/>
      <c r="M133" s="305"/>
      <c r="N133" s="305"/>
      <c r="O133" s="305"/>
      <c r="P133" s="305"/>
      <c r="Q133" s="305"/>
      <c r="R133" s="305"/>
      <c r="S133" s="315"/>
      <c r="T133" s="1415"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4"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7" t="str">
        <f>IF('Historical DATA'!T112="","",'Historical DATA'!T112)</f>
        <v/>
      </c>
      <c r="J134" s="310" t="str">
        <f>IF('Historical DATA'!U112="","",'Historical DATA'!U112)</f>
        <v/>
      </c>
      <c r="K134" s="315"/>
      <c r="L134" s="305"/>
      <c r="M134" s="305"/>
      <c r="N134" s="305"/>
      <c r="O134" s="305"/>
      <c r="P134" s="305"/>
      <c r="Q134" s="305"/>
      <c r="R134" s="305"/>
      <c r="S134" s="315"/>
      <c r="T134" s="1415"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4"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7" t="str">
        <f>IF('Historical DATA'!T113="","",'Historical DATA'!T113)</f>
        <v/>
      </c>
      <c r="J135" s="310" t="str">
        <f>IF('Historical DATA'!U113="","",'Historical DATA'!U113)</f>
        <v/>
      </c>
      <c r="K135" s="315"/>
      <c r="L135" s="305"/>
      <c r="M135" s="305"/>
      <c r="N135" s="305"/>
      <c r="O135" s="305"/>
      <c r="P135" s="305"/>
      <c r="Q135" s="305"/>
      <c r="R135" s="305"/>
      <c r="S135" s="315"/>
      <c r="T135" s="1415"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4"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7" t="str">
        <f>IF('Historical DATA'!T114="","",'Historical DATA'!T114)</f>
        <v/>
      </c>
      <c r="J136" s="310" t="str">
        <f>IF('Historical DATA'!U114="","",'Historical DATA'!U114)</f>
        <v/>
      </c>
      <c r="K136" s="315"/>
      <c r="L136" s="305"/>
      <c r="M136" s="305"/>
      <c r="N136" s="305"/>
      <c r="O136" s="305"/>
      <c r="P136" s="305"/>
      <c r="Q136" s="305"/>
      <c r="R136" s="305"/>
      <c r="S136" s="315"/>
      <c r="T136" s="1415"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4"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7" t="str">
        <f>IF('Historical DATA'!T115="","",'Historical DATA'!T115)</f>
        <v/>
      </c>
      <c r="J137" s="310" t="str">
        <f>IF('Historical DATA'!U115="","",'Historical DATA'!U115)</f>
        <v/>
      </c>
      <c r="K137" s="315"/>
      <c r="L137" s="305"/>
      <c r="M137" s="305"/>
      <c r="N137" s="305"/>
      <c r="O137" s="305"/>
      <c r="P137" s="305"/>
      <c r="Q137" s="305"/>
      <c r="R137" s="305"/>
      <c r="S137" s="315"/>
      <c r="T137" s="1415"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4"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7" t="str">
        <f>IF('Historical DATA'!T116="","",'Historical DATA'!T116)</f>
        <v/>
      </c>
      <c r="J138" s="310" t="str">
        <f>IF('Historical DATA'!U116="","",'Historical DATA'!U116)</f>
        <v/>
      </c>
      <c r="K138" s="315"/>
      <c r="L138" s="305"/>
      <c r="M138" s="305"/>
      <c r="N138" s="305"/>
      <c r="O138" s="305"/>
      <c r="P138" s="305"/>
      <c r="Q138" s="305"/>
      <c r="R138" s="305"/>
      <c r="S138" s="315"/>
      <c r="T138" s="1415"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4"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7" t="str">
        <f>IF('Historical DATA'!T117="","",'Historical DATA'!T117)</f>
        <v/>
      </c>
      <c r="J139" s="310" t="str">
        <f>IF('Historical DATA'!U117="","",'Historical DATA'!U117)</f>
        <v/>
      </c>
      <c r="K139" s="315"/>
      <c r="L139" s="305"/>
      <c r="M139" s="305"/>
      <c r="N139" s="305"/>
      <c r="O139" s="305"/>
      <c r="P139" s="305"/>
      <c r="Q139" s="305"/>
      <c r="R139" s="305"/>
      <c r="S139" s="315"/>
      <c r="T139" s="1415"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4"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7" t="str">
        <f>IF('Historical DATA'!T118="","",'Historical DATA'!T118)</f>
        <v/>
      </c>
      <c r="J140" s="310" t="str">
        <f>IF('Historical DATA'!U118="","",'Historical DATA'!U118)</f>
        <v/>
      </c>
      <c r="K140" s="315"/>
      <c r="L140" s="305"/>
      <c r="M140" s="305"/>
      <c r="N140" s="305"/>
      <c r="O140" s="305"/>
      <c r="P140" s="305"/>
      <c r="Q140" s="305"/>
      <c r="R140" s="305"/>
      <c r="S140" s="315"/>
      <c r="T140" s="1415"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4"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7" t="str">
        <f>IF('Historical DATA'!T119="","",'Historical DATA'!T119)</f>
        <v/>
      </c>
      <c r="J141" s="310" t="str">
        <f>IF('Historical DATA'!U119="","",'Historical DATA'!U119)</f>
        <v/>
      </c>
      <c r="K141" s="315"/>
      <c r="L141" s="305"/>
      <c r="M141" s="305"/>
      <c r="N141" s="305"/>
      <c r="O141" s="305"/>
      <c r="P141" s="305"/>
      <c r="Q141" s="305"/>
      <c r="R141" s="305"/>
      <c r="S141" s="315"/>
      <c r="T141" s="1415"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4"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7" t="str">
        <f>IF('Historical DATA'!T120="","",'Historical DATA'!T120)</f>
        <v/>
      </c>
      <c r="J142" s="310" t="str">
        <f>IF('Historical DATA'!U120="","",'Historical DATA'!U120)</f>
        <v/>
      </c>
      <c r="K142" s="315"/>
      <c r="L142" s="305"/>
      <c r="M142" s="305"/>
      <c r="N142" s="305"/>
      <c r="O142" s="305"/>
      <c r="P142" s="305"/>
      <c r="Q142" s="305"/>
      <c r="R142" s="305"/>
      <c r="S142" s="315"/>
      <c r="T142" s="1415"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4"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7" t="str">
        <f>IF('Historical DATA'!T121="","",'Historical DATA'!T121)</f>
        <v/>
      </c>
      <c r="J143" s="310" t="str">
        <f>IF('Historical DATA'!U121="","",'Historical DATA'!U121)</f>
        <v/>
      </c>
      <c r="K143" s="315"/>
      <c r="L143" s="305"/>
      <c r="M143" s="305"/>
      <c r="N143" s="305"/>
      <c r="O143" s="305"/>
      <c r="P143" s="305"/>
      <c r="Q143" s="305"/>
      <c r="R143" s="305"/>
      <c r="S143" s="315"/>
      <c r="T143" s="1415"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4"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7" t="str">
        <f>IF('Historical DATA'!T122="","",'Historical DATA'!T122)</f>
        <v/>
      </c>
      <c r="J144" s="310" t="str">
        <f>IF('Historical DATA'!U122="","",'Historical DATA'!U122)</f>
        <v/>
      </c>
      <c r="K144" s="315"/>
      <c r="L144" s="305"/>
      <c r="M144" s="305"/>
      <c r="N144" s="305"/>
      <c r="O144" s="305"/>
      <c r="P144" s="305"/>
      <c r="Q144" s="305"/>
      <c r="R144" s="305"/>
      <c r="S144" s="315"/>
      <c r="T144" s="1415"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4"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7" t="str">
        <f>IF('Historical DATA'!T123="","",'Historical DATA'!T123)</f>
        <v/>
      </c>
      <c r="J145" s="310" t="str">
        <f>IF('Historical DATA'!U123="","",'Historical DATA'!U123)</f>
        <v/>
      </c>
      <c r="K145" s="315"/>
      <c r="L145" s="305"/>
      <c r="M145" s="305"/>
      <c r="N145" s="305"/>
      <c r="O145" s="305"/>
      <c r="P145" s="305"/>
      <c r="Q145" s="305"/>
      <c r="R145" s="305"/>
      <c r="S145" s="315"/>
      <c r="T145" s="1415"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4"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7" t="str">
        <f>IF('Historical DATA'!T124="","",'Historical DATA'!T124)</f>
        <v/>
      </c>
      <c r="J146" s="310" t="str">
        <f>IF('Historical DATA'!U124="","",'Historical DATA'!U124)</f>
        <v/>
      </c>
      <c r="K146" s="315"/>
      <c r="L146" s="305"/>
      <c r="M146" s="305"/>
      <c r="N146" s="305"/>
      <c r="O146" s="305"/>
      <c r="P146" s="305"/>
      <c r="Q146" s="305"/>
      <c r="R146" s="305"/>
      <c r="S146" s="315"/>
      <c r="T146" s="1415"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4"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7" t="str">
        <f>IF('Historical DATA'!T125="","",'Historical DATA'!T125)</f>
        <v/>
      </c>
      <c r="J147" s="310" t="str">
        <f>IF('Historical DATA'!U125="","",'Historical DATA'!U125)</f>
        <v/>
      </c>
      <c r="K147" s="315"/>
      <c r="L147" s="305"/>
      <c r="M147" s="305"/>
      <c r="N147" s="305"/>
      <c r="O147" s="305"/>
      <c r="P147" s="305"/>
      <c r="Q147" s="305"/>
      <c r="R147" s="305"/>
      <c r="S147" s="315"/>
      <c r="T147" s="1415"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4"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7" t="str">
        <f>IF('Historical DATA'!T126="","",'Historical DATA'!T126)</f>
        <v/>
      </c>
      <c r="J148" s="310" t="str">
        <f>IF('Historical DATA'!U126="","",'Historical DATA'!U126)</f>
        <v/>
      </c>
      <c r="K148" s="315"/>
      <c r="L148" s="305"/>
      <c r="M148" s="305"/>
      <c r="N148" s="305"/>
      <c r="O148" s="305"/>
      <c r="P148" s="305"/>
      <c r="Q148" s="305"/>
      <c r="R148" s="305"/>
      <c r="S148" s="315"/>
      <c r="T148" s="1415"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4"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7" t="str">
        <f>IF('Historical DATA'!T127="","",'Historical DATA'!T127)</f>
        <v/>
      </c>
      <c r="J149" s="310" t="str">
        <f>IF('Historical DATA'!U127="","",'Historical DATA'!U127)</f>
        <v/>
      </c>
      <c r="K149" s="315"/>
      <c r="L149" s="305"/>
      <c r="M149" s="305"/>
      <c r="N149" s="305"/>
      <c r="O149" s="305"/>
      <c r="P149" s="305"/>
      <c r="Q149" s="305"/>
      <c r="R149" s="305"/>
      <c r="S149" s="315"/>
      <c r="T149" s="1415"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4"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7" t="str">
        <f>IF('Historical DATA'!T128="","",'Historical DATA'!T128)</f>
        <v/>
      </c>
      <c r="J150" s="310" t="str">
        <f>IF('Historical DATA'!U128="","",'Historical DATA'!U128)</f>
        <v/>
      </c>
      <c r="K150" s="315"/>
      <c r="L150" s="305"/>
      <c r="M150" s="305"/>
      <c r="N150" s="305"/>
      <c r="O150" s="305"/>
      <c r="P150" s="305"/>
      <c r="Q150" s="305"/>
      <c r="R150" s="305"/>
      <c r="S150" s="315"/>
      <c r="T150" s="1415"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4"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7" t="str">
        <f>IF('Historical DATA'!T129="","",'Historical DATA'!T129)</f>
        <v/>
      </c>
      <c r="J151" s="310" t="str">
        <f>IF('Historical DATA'!U129="","",'Historical DATA'!U129)</f>
        <v/>
      </c>
      <c r="K151" s="315"/>
      <c r="L151" s="305"/>
      <c r="M151" s="305"/>
      <c r="N151" s="305"/>
      <c r="O151" s="305"/>
      <c r="P151" s="305"/>
      <c r="Q151" s="305"/>
      <c r="R151" s="305"/>
      <c r="S151" s="315"/>
      <c r="T151" s="1415"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4"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7" t="str">
        <f>IF('Historical DATA'!T130="","",'Historical DATA'!T130)</f>
        <v/>
      </c>
      <c r="J152" s="310" t="str">
        <f>IF('Historical DATA'!U130="","",'Historical DATA'!U130)</f>
        <v/>
      </c>
      <c r="K152" s="315"/>
      <c r="L152" s="305"/>
      <c r="M152" s="305"/>
      <c r="N152" s="305"/>
      <c r="O152" s="305"/>
      <c r="P152" s="305"/>
      <c r="Q152" s="305"/>
      <c r="R152" s="305"/>
      <c r="S152" s="315"/>
      <c r="T152" s="1415"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4"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7" t="str">
        <f>IF('Historical DATA'!T131="","",'Historical DATA'!T131)</f>
        <v/>
      </c>
      <c r="J153" s="310" t="str">
        <f>IF('Historical DATA'!U131="","",'Historical DATA'!U131)</f>
        <v/>
      </c>
      <c r="K153" s="315"/>
      <c r="L153" s="305"/>
      <c r="M153" s="305"/>
      <c r="N153" s="305"/>
      <c r="O153" s="305"/>
      <c r="P153" s="305"/>
      <c r="Q153" s="305"/>
      <c r="R153" s="305"/>
      <c r="S153" s="315"/>
      <c r="T153" s="1415"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4"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7" t="str">
        <f>IF('Historical DATA'!T132="","",'Historical DATA'!T132)</f>
        <v/>
      </c>
      <c r="J154" s="310" t="str">
        <f>IF('Historical DATA'!U132="","",'Historical DATA'!U132)</f>
        <v/>
      </c>
      <c r="K154" s="315"/>
      <c r="L154" s="305"/>
      <c r="M154" s="305"/>
      <c r="N154" s="305"/>
      <c r="O154" s="305"/>
      <c r="P154" s="305"/>
      <c r="Q154" s="305"/>
      <c r="R154" s="305"/>
      <c r="S154" s="315"/>
      <c r="T154" s="1415"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4"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7" t="str">
        <f>IF('Historical DATA'!T133="","",'Historical DATA'!T133)</f>
        <v/>
      </c>
      <c r="J155" s="310" t="str">
        <f>IF('Historical DATA'!U133="","",'Historical DATA'!U133)</f>
        <v/>
      </c>
      <c r="K155" s="315"/>
      <c r="L155" s="305"/>
      <c r="M155" s="305"/>
      <c r="N155" s="305"/>
      <c r="O155" s="305"/>
      <c r="P155" s="305"/>
      <c r="Q155" s="305"/>
      <c r="R155" s="305"/>
      <c r="S155" s="315"/>
      <c r="T155" s="1415"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4"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7" t="str">
        <f>IF('Historical DATA'!T134="","",'Historical DATA'!T134)</f>
        <v/>
      </c>
      <c r="J156" s="310" t="str">
        <f>IF('Historical DATA'!U134="","",'Historical DATA'!U134)</f>
        <v/>
      </c>
      <c r="K156" s="315"/>
      <c r="L156" s="305"/>
      <c r="M156" s="305"/>
      <c r="N156" s="305"/>
      <c r="O156" s="305"/>
      <c r="P156" s="305"/>
      <c r="Q156" s="305"/>
      <c r="R156" s="305"/>
      <c r="S156" s="315"/>
      <c r="T156" s="1415"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4"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7" t="str">
        <f>IF('Historical DATA'!T135="","",'Historical DATA'!T135)</f>
        <v/>
      </c>
      <c r="J157" s="310" t="str">
        <f>IF('Historical DATA'!U135="","",'Historical DATA'!U135)</f>
        <v/>
      </c>
      <c r="K157" s="315"/>
      <c r="L157" s="305"/>
      <c r="M157" s="305"/>
      <c r="N157" s="305"/>
      <c r="O157" s="305"/>
      <c r="P157" s="305"/>
      <c r="Q157" s="305"/>
      <c r="R157" s="305"/>
      <c r="S157" s="315"/>
      <c r="T157" s="1415"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4"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7" t="str">
        <f>IF('Historical DATA'!T136="","",'Historical DATA'!T136)</f>
        <v/>
      </c>
      <c r="J158" s="310" t="str">
        <f>IF('Historical DATA'!U136="","",'Historical DATA'!U136)</f>
        <v/>
      </c>
      <c r="K158" s="315"/>
      <c r="L158" s="305"/>
      <c r="M158" s="305"/>
      <c r="N158" s="305"/>
      <c r="O158" s="305"/>
      <c r="P158" s="305"/>
      <c r="Q158" s="305"/>
      <c r="R158" s="305"/>
      <c r="S158" s="315"/>
      <c r="T158" s="1415"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4"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7" t="str">
        <f>IF('Historical DATA'!T137="","",'Historical DATA'!T137)</f>
        <v/>
      </c>
      <c r="J159" s="310" t="str">
        <f>IF('Historical DATA'!U137="","",'Historical DATA'!U137)</f>
        <v/>
      </c>
      <c r="K159" s="315"/>
      <c r="L159" s="305"/>
      <c r="M159" s="305"/>
      <c r="N159" s="305"/>
      <c r="O159" s="305"/>
      <c r="P159" s="305"/>
      <c r="Q159" s="305"/>
      <c r="R159" s="305"/>
      <c r="S159" s="315"/>
      <c r="T159" s="1415"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4"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7" t="str">
        <f>IF('Historical DATA'!T138="","",'Historical DATA'!T138)</f>
        <v/>
      </c>
      <c r="J160" s="310" t="str">
        <f>IF('Historical DATA'!U138="","",'Historical DATA'!U138)</f>
        <v/>
      </c>
      <c r="K160" s="315"/>
      <c r="L160" s="305"/>
      <c r="M160" s="305"/>
      <c r="N160" s="305"/>
      <c r="O160" s="305"/>
      <c r="P160" s="305"/>
      <c r="Q160" s="305"/>
      <c r="R160" s="305"/>
      <c r="S160" s="315"/>
      <c r="T160" s="1415"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4"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7" t="str">
        <f>IF('Historical DATA'!T139="","",'Historical DATA'!T139)</f>
        <v/>
      </c>
      <c r="J161" s="310" t="str">
        <f>IF('Historical DATA'!U139="","",'Historical DATA'!U139)</f>
        <v/>
      </c>
      <c r="K161" s="315"/>
      <c r="L161" s="305"/>
      <c r="M161" s="305"/>
      <c r="N161" s="305"/>
      <c r="O161" s="305"/>
      <c r="P161" s="305"/>
      <c r="Q161" s="305"/>
      <c r="R161" s="305"/>
      <c r="S161" s="315"/>
      <c r="T161" s="1415"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4"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7" t="str">
        <f>IF('Historical DATA'!T140="","",'Historical DATA'!T140)</f>
        <v/>
      </c>
      <c r="J162" s="310" t="str">
        <f>IF('Historical DATA'!U140="","",'Historical DATA'!U140)</f>
        <v/>
      </c>
      <c r="K162" s="315"/>
      <c r="L162" s="305"/>
      <c r="M162" s="305"/>
      <c r="N162" s="305"/>
      <c r="O162" s="305"/>
      <c r="P162" s="305"/>
      <c r="Q162" s="305"/>
      <c r="R162" s="305"/>
      <c r="S162" s="315"/>
      <c r="T162" s="1415"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4"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7" t="str">
        <f>IF('Historical DATA'!T141="","",'Historical DATA'!T141)</f>
        <v/>
      </c>
      <c r="J163" s="310" t="str">
        <f>IF('Historical DATA'!U141="","",'Historical DATA'!U141)</f>
        <v/>
      </c>
      <c r="K163" s="315"/>
      <c r="L163" s="305"/>
      <c r="M163" s="305"/>
      <c r="N163" s="305"/>
      <c r="O163" s="305"/>
      <c r="P163" s="305"/>
      <c r="Q163" s="305"/>
      <c r="R163" s="305"/>
      <c r="S163" s="315"/>
      <c r="T163" s="1415"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4"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7" t="str">
        <f>IF('Historical DATA'!T142="","",'Historical DATA'!T142)</f>
        <v/>
      </c>
      <c r="J164" s="310" t="str">
        <f>IF('Historical DATA'!U142="","",'Historical DATA'!U142)</f>
        <v/>
      </c>
      <c r="K164" s="315"/>
      <c r="L164" s="305"/>
      <c r="M164" s="305"/>
      <c r="N164" s="305"/>
      <c r="O164" s="305"/>
      <c r="P164" s="305"/>
      <c r="Q164" s="305"/>
      <c r="R164" s="305"/>
      <c r="S164" s="315"/>
      <c r="T164" s="1415"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4"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7" t="str">
        <f>IF('Historical DATA'!T143="","",'Historical DATA'!T143)</f>
        <v/>
      </c>
      <c r="J165" s="310" t="str">
        <f>IF('Historical DATA'!U143="","",'Historical DATA'!U143)</f>
        <v/>
      </c>
      <c r="K165" s="315"/>
      <c r="L165" s="305"/>
      <c r="M165" s="305"/>
      <c r="N165" s="305"/>
      <c r="O165" s="305"/>
      <c r="P165" s="305"/>
      <c r="Q165" s="305"/>
      <c r="R165" s="305"/>
      <c r="S165" s="315"/>
      <c r="T165" s="1415"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4"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7" t="str">
        <f>IF('Historical DATA'!T144="","",'Historical DATA'!T144)</f>
        <v/>
      </c>
      <c r="J166" s="310" t="str">
        <f>IF('Historical DATA'!U144="","",'Historical DATA'!U144)</f>
        <v/>
      </c>
      <c r="K166" s="315"/>
      <c r="L166" s="305"/>
      <c r="M166" s="305"/>
      <c r="N166" s="305"/>
      <c r="O166" s="305"/>
      <c r="P166" s="305"/>
      <c r="Q166" s="305"/>
      <c r="R166" s="305"/>
      <c r="S166" s="315"/>
      <c r="T166" s="1415"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4"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7" t="str">
        <f>IF('Historical DATA'!T145="","",'Historical DATA'!T145)</f>
        <v/>
      </c>
      <c r="J167" s="310" t="str">
        <f>IF('Historical DATA'!U145="","",'Historical DATA'!U145)</f>
        <v/>
      </c>
      <c r="K167" s="315"/>
      <c r="L167" s="305"/>
      <c r="M167" s="305"/>
      <c r="N167" s="305"/>
      <c r="O167" s="305"/>
      <c r="P167" s="305"/>
      <c r="Q167" s="305"/>
      <c r="R167" s="305"/>
      <c r="S167" s="315"/>
      <c r="T167" s="1415"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4"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7" t="str">
        <f>IF('Historical DATA'!T146="","",'Historical DATA'!T146)</f>
        <v/>
      </c>
      <c r="J168" s="310" t="str">
        <f>IF('Historical DATA'!U146="","",'Historical DATA'!U146)</f>
        <v/>
      </c>
      <c r="K168" s="315"/>
      <c r="L168" s="305"/>
      <c r="M168" s="305"/>
      <c r="N168" s="305"/>
      <c r="O168" s="305"/>
      <c r="P168" s="305"/>
      <c r="Q168" s="305"/>
      <c r="R168" s="305"/>
      <c r="S168" s="315"/>
      <c r="T168" s="1415"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4"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7" t="str">
        <f>IF('Historical DATA'!T147="","",'Historical DATA'!T147)</f>
        <v/>
      </c>
      <c r="J169" s="310" t="str">
        <f>IF('Historical DATA'!U147="","",'Historical DATA'!U147)</f>
        <v/>
      </c>
      <c r="K169" s="315"/>
      <c r="L169" s="305"/>
      <c r="M169" s="305"/>
      <c r="N169" s="305"/>
      <c r="O169" s="305"/>
      <c r="P169" s="305"/>
      <c r="Q169" s="305"/>
      <c r="R169" s="305"/>
      <c r="S169" s="315"/>
      <c r="T169" s="1415"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4"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7" t="str">
        <f>IF('Historical DATA'!T148="","",'Historical DATA'!T148)</f>
        <v/>
      </c>
      <c r="J170" s="310" t="str">
        <f>IF('Historical DATA'!U148="","",'Historical DATA'!U148)</f>
        <v/>
      </c>
      <c r="K170" s="315"/>
      <c r="L170" s="305"/>
      <c r="M170" s="305"/>
      <c r="N170" s="305"/>
      <c r="O170" s="305"/>
      <c r="P170" s="305"/>
      <c r="Q170" s="305"/>
      <c r="R170" s="305"/>
      <c r="S170" s="315"/>
      <c r="T170" s="1415"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4"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7" t="str">
        <f>IF('Historical DATA'!T149="","",'Historical DATA'!T149)</f>
        <v/>
      </c>
      <c r="J171" s="310" t="str">
        <f>IF('Historical DATA'!U149="","",'Historical DATA'!U149)</f>
        <v/>
      </c>
      <c r="K171" s="315"/>
      <c r="L171" s="305"/>
      <c r="M171" s="305"/>
      <c r="N171" s="305"/>
      <c r="O171" s="305"/>
      <c r="P171" s="305"/>
      <c r="Q171" s="305"/>
      <c r="R171" s="305"/>
      <c r="S171" s="315"/>
      <c r="T171" s="1415"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4"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7" t="str">
        <f>IF('Historical DATA'!T150="","",'Historical DATA'!T150)</f>
        <v/>
      </c>
      <c r="J172" s="310" t="str">
        <f>IF('Historical DATA'!U150="","",'Historical DATA'!U150)</f>
        <v/>
      </c>
      <c r="K172" s="315"/>
      <c r="L172" s="305"/>
      <c r="M172" s="305"/>
      <c r="N172" s="305"/>
      <c r="O172" s="305"/>
      <c r="P172" s="305"/>
      <c r="Q172" s="305"/>
      <c r="R172" s="305"/>
      <c r="S172" s="315"/>
      <c r="T172" s="1415"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4"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7" t="str">
        <f>IF('Historical DATA'!T151="","",'Historical DATA'!T151)</f>
        <v/>
      </c>
      <c r="J173" s="310" t="str">
        <f>IF('Historical DATA'!U151="","",'Historical DATA'!U151)</f>
        <v/>
      </c>
      <c r="K173" s="315"/>
      <c r="L173" s="305"/>
      <c r="M173" s="305"/>
      <c r="N173" s="305"/>
      <c r="O173" s="305"/>
      <c r="P173" s="305"/>
      <c r="Q173" s="305"/>
      <c r="R173" s="305"/>
      <c r="S173" s="315"/>
      <c r="T173" s="1415"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4"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7" t="str">
        <f>IF('Historical DATA'!T152="","",'Historical DATA'!T152)</f>
        <v/>
      </c>
      <c r="J174" s="310" t="str">
        <f>IF('Historical DATA'!U152="","",'Historical DATA'!U152)</f>
        <v/>
      </c>
      <c r="K174" s="315"/>
      <c r="L174" s="305"/>
      <c r="M174" s="305"/>
      <c r="N174" s="305"/>
      <c r="O174" s="305"/>
      <c r="P174" s="305"/>
      <c r="Q174" s="305"/>
      <c r="R174" s="305"/>
      <c r="S174" s="315"/>
      <c r="T174" s="1415"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4"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7" t="str">
        <f>IF('Historical DATA'!T153="","",'Historical DATA'!T153)</f>
        <v/>
      </c>
      <c r="J175" s="310" t="str">
        <f>IF('Historical DATA'!U153="","",'Historical DATA'!U153)</f>
        <v/>
      </c>
      <c r="K175" s="315"/>
      <c r="L175" s="305"/>
      <c r="M175" s="305"/>
      <c r="N175" s="305"/>
      <c r="O175" s="305"/>
      <c r="P175" s="305"/>
      <c r="Q175" s="305"/>
      <c r="R175" s="305"/>
      <c r="S175" s="315"/>
      <c r="T175" s="1415"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4"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7" t="str">
        <f>IF('Historical DATA'!T154="","",'Historical DATA'!T154)</f>
        <v/>
      </c>
      <c r="J176" s="310" t="str">
        <f>IF('Historical DATA'!U154="","",'Historical DATA'!U154)</f>
        <v/>
      </c>
      <c r="K176" s="315"/>
      <c r="L176" s="305"/>
      <c r="M176" s="305"/>
      <c r="N176" s="305"/>
      <c r="O176" s="305"/>
      <c r="P176" s="305"/>
      <c r="Q176" s="305"/>
      <c r="R176" s="305"/>
      <c r="S176" s="315"/>
      <c r="T176" s="1415"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4"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7" t="str">
        <f>IF('Historical DATA'!T155="","",'Historical DATA'!T155)</f>
        <v/>
      </c>
      <c r="J177" s="310" t="str">
        <f>IF('Historical DATA'!U155="","",'Historical DATA'!U155)</f>
        <v/>
      </c>
      <c r="K177" s="315"/>
      <c r="L177" s="305"/>
      <c r="M177" s="305"/>
      <c r="N177" s="305"/>
      <c r="O177" s="305"/>
      <c r="P177" s="305"/>
      <c r="Q177" s="305"/>
      <c r="R177" s="305"/>
      <c r="S177" s="315"/>
      <c r="T177" s="1415"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4"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7" t="str">
        <f>IF('Historical DATA'!T156="","",'Historical DATA'!T156)</f>
        <v/>
      </c>
      <c r="J178" s="310" t="str">
        <f>IF('Historical DATA'!U156="","",'Historical DATA'!U156)</f>
        <v/>
      </c>
      <c r="K178" s="315"/>
      <c r="L178" s="305"/>
      <c r="M178" s="305"/>
      <c r="N178" s="305"/>
      <c r="O178" s="305"/>
      <c r="P178" s="305"/>
      <c r="Q178" s="305"/>
      <c r="R178" s="305"/>
      <c r="S178" s="315"/>
      <c r="T178" s="1415"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4"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7" t="str">
        <f>IF('Historical DATA'!T157="","",'Historical DATA'!T157)</f>
        <v/>
      </c>
      <c r="J179" s="310" t="str">
        <f>IF('Historical DATA'!U157="","",'Historical DATA'!U157)</f>
        <v/>
      </c>
      <c r="K179" s="315"/>
      <c r="L179" s="305"/>
      <c r="M179" s="305"/>
      <c r="N179" s="305"/>
      <c r="O179" s="305"/>
      <c r="P179" s="305"/>
      <c r="Q179" s="305"/>
      <c r="R179" s="305"/>
      <c r="S179" s="315"/>
      <c r="T179" s="1415"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4"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7" t="str">
        <f>IF('Historical DATA'!T158="","",'Historical DATA'!T158)</f>
        <v/>
      </c>
      <c r="J180" s="310" t="str">
        <f>IF('Historical DATA'!U158="","",'Historical DATA'!U158)</f>
        <v/>
      </c>
      <c r="K180" s="315"/>
      <c r="L180" s="305"/>
      <c r="M180" s="305"/>
      <c r="N180" s="305"/>
      <c r="O180" s="305"/>
      <c r="P180" s="305"/>
      <c r="Q180" s="305"/>
      <c r="R180" s="305"/>
      <c r="S180" s="315"/>
      <c r="T180" s="1415"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4"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7" t="str">
        <f>IF('Historical DATA'!T159="","",'Historical DATA'!T159)</f>
        <v/>
      </c>
      <c r="J181" s="310" t="str">
        <f>IF('Historical DATA'!U159="","",'Historical DATA'!U159)</f>
        <v/>
      </c>
      <c r="K181" s="315"/>
      <c r="L181" s="305"/>
      <c r="M181" s="305"/>
      <c r="N181" s="305"/>
      <c r="O181" s="305"/>
      <c r="P181" s="305"/>
      <c r="Q181" s="305"/>
      <c r="R181" s="305"/>
      <c r="S181" s="315"/>
      <c r="T181" s="1415"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4"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7" t="str">
        <f>IF('Historical DATA'!T160="","",'Historical DATA'!T160)</f>
        <v/>
      </c>
      <c r="J182" s="310" t="str">
        <f>IF('Historical DATA'!U160="","",'Historical DATA'!U160)</f>
        <v/>
      </c>
      <c r="K182" s="315"/>
      <c r="L182" s="305"/>
      <c r="M182" s="305"/>
      <c r="N182" s="305"/>
      <c r="O182" s="305"/>
      <c r="P182" s="305"/>
      <c r="Q182" s="305"/>
      <c r="R182" s="305"/>
      <c r="S182" s="315"/>
      <c r="T182" s="1415"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4"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7" t="str">
        <f>IF('Historical DATA'!T161="","",'Historical DATA'!T161)</f>
        <v/>
      </c>
      <c r="J183" s="310" t="str">
        <f>IF('Historical DATA'!U161="","",'Historical DATA'!U161)</f>
        <v/>
      </c>
      <c r="K183" s="315"/>
      <c r="L183" s="305"/>
      <c r="M183" s="305"/>
      <c r="N183" s="305"/>
      <c r="O183" s="305"/>
      <c r="P183" s="305"/>
      <c r="Q183" s="305"/>
      <c r="R183" s="305"/>
      <c r="S183" s="315"/>
      <c r="T183" s="1415"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4"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7" t="str">
        <f>IF('Historical DATA'!T162="","",'Historical DATA'!T162)</f>
        <v/>
      </c>
      <c r="J184" s="310" t="str">
        <f>IF('Historical DATA'!U162="","",'Historical DATA'!U162)</f>
        <v/>
      </c>
      <c r="K184" s="315"/>
      <c r="L184" s="305"/>
      <c r="M184" s="305"/>
      <c r="N184" s="305"/>
      <c r="O184" s="305"/>
      <c r="P184" s="305"/>
      <c r="Q184" s="305"/>
      <c r="R184" s="305"/>
      <c r="S184" s="315"/>
      <c r="T184" s="1415"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4"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7" t="str">
        <f>IF('Historical DATA'!T163="","",'Historical DATA'!T163)</f>
        <v/>
      </c>
      <c r="J185" s="310" t="str">
        <f>IF('Historical DATA'!U163="","",'Historical DATA'!U163)</f>
        <v/>
      </c>
      <c r="K185" s="315"/>
      <c r="L185" s="305"/>
      <c r="M185" s="305"/>
      <c r="N185" s="305"/>
      <c r="O185" s="305"/>
      <c r="P185" s="305"/>
      <c r="Q185" s="305"/>
      <c r="R185" s="305"/>
      <c r="S185" s="315"/>
      <c r="T185" s="1415"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4"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7" t="str">
        <f>IF('Historical DATA'!T164="","",'Historical DATA'!T164)</f>
        <v/>
      </c>
      <c r="J186" s="310" t="str">
        <f>IF('Historical DATA'!U164="","",'Historical DATA'!U164)</f>
        <v/>
      </c>
      <c r="K186" s="315"/>
      <c r="L186" s="305"/>
      <c r="M186" s="305"/>
      <c r="N186" s="305"/>
      <c r="O186" s="305"/>
      <c r="P186" s="305"/>
      <c r="Q186" s="305"/>
      <c r="R186" s="305"/>
      <c r="S186" s="315"/>
      <c r="T186" s="1415"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4"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7" t="str">
        <f>IF('Historical DATA'!T165="","",'Historical DATA'!T165)</f>
        <v/>
      </c>
      <c r="J187" s="310" t="str">
        <f>IF('Historical DATA'!U165="","",'Historical DATA'!U165)</f>
        <v/>
      </c>
      <c r="K187" s="315"/>
      <c r="L187" s="305"/>
      <c r="M187" s="305"/>
      <c r="N187" s="305"/>
      <c r="O187" s="305"/>
      <c r="P187" s="305"/>
      <c r="Q187" s="305"/>
      <c r="R187" s="305"/>
      <c r="S187" s="315"/>
      <c r="T187" s="1415"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4"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7" t="str">
        <f>IF('Historical DATA'!T166="","",'Historical DATA'!T166)</f>
        <v/>
      </c>
      <c r="J188" s="310" t="str">
        <f>IF('Historical DATA'!U166="","",'Historical DATA'!U166)</f>
        <v/>
      </c>
      <c r="K188" s="315"/>
      <c r="L188" s="305"/>
      <c r="M188" s="305"/>
      <c r="N188" s="305"/>
      <c r="O188" s="305"/>
      <c r="P188" s="305"/>
      <c r="Q188" s="305"/>
      <c r="R188" s="305"/>
      <c r="S188" s="315"/>
      <c r="T188" s="1415"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4"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7" t="str">
        <f>IF('Historical DATA'!T167="","",'Historical DATA'!T167)</f>
        <v/>
      </c>
      <c r="J189" s="310" t="str">
        <f>IF('Historical DATA'!U167="","",'Historical DATA'!U167)</f>
        <v/>
      </c>
      <c r="K189" s="315"/>
      <c r="L189" s="305"/>
      <c r="M189" s="305"/>
      <c r="N189" s="305"/>
      <c r="O189" s="305"/>
      <c r="P189" s="305"/>
      <c r="Q189" s="305"/>
      <c r="R189" s="305"/>
      <c r="S189" s="315"/>
      <c r="T189" s="1415"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4"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7" t="str">
        <f>IF('Historical DATA'!T168="","",'Historical DATA'!T168)</f>
        <v/>
      </c>
      <c r="J190" s="310" t="str">
        <f>IF('Historical DATA'!U168="","",'Historical DATA'!U168)</f>
        <v/>
      </c>
      <c r="K190" s="315"/>
      <c r="L190" s="305"/>
      <c r="M190" s="305"/>
      <c r="N190" s="305"/>
      <c r="O190" s="305"/>
      <c r="P190" s="305"/>
      <c r="Q190" s="305"/>
      <c r="R190" s="305"/>
      <c r="S190" s="315"/>
      <c r="T190" s="1415"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4"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7" t="str">
        <f>IF('Historical DATA'!T169="","",'Historical DATA'!T169)</f>
        <v/>
      </c>
      <c r="J191" s="310" t="str">
        <f>IF('Historical DATA'!U169="","",'Historical DATA'!U169)</f>
        <v/>
      </c>
      <c r="K191" s="315"/>
      <c r="L191" s="305"/>
      <c r="M191" s="305"/>
      <c r="N191" s="305"/>
      <c r="O191" s="305"/>
      <c r="P191" s="305"/>
      <c r="Q191" s="305"/>
      <c r="R191" s="305"/>
      <c r="S191" s="315"/>
      <c r="T191" s="1415"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4"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7" t="str">
        <f>IF('Historical DATA'!T170="","",'Historical DATA'!T170)</f>
        <v/>
      </c>
      <c r="J192" s="310" t="str">
        <f>IF('Historical DATA'!U170="","",'Historical DATA'!U170)</f>
        <v/>
      </c>
      <c r="K192" s="315"/>
      <c r="L192" s="305"/>
      <c r="M192" s="305"/>
      <c r="N192" s="305"/>
      <c r="O192" s="305"/>
      <c r="P192" s="305"/>
      <c r="Q192" s="305"/>
      <c r="R192" s="305"/>
      <c r="S192" s="315"/>
      <c r="T192" s="1415"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4"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7" t="str">
        <f>IF('Historical DATA'!T171="","",'Historical DATA'!T171)</f>
        <v/>
      </c>
      <c r="J193" s="310" t="str">
        <f>IF('Historical DATA'!U171="","",'Historical DATA'!U171)</f>
        <v/>
      </c>
      <c r="K193" s="315"/>
      <c r="L193" s="305"/>
      <c r="M193" s="305"/>
      <c r="N193" s="305"/>
      <c r="O193" s="305"/>
      <c r="P193" s="305"/>
      <c r="Q193" s="305"/>
      <c r="R193" s="305"/>
      <c r="S193" s="315"/>
      <c r="T193" s="1415"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4"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7" t="str">
        <f>IF('Historical DATA'!T172="","",'Historical DATA'!T172)</f>
        <v/>
      </c>
      <c r="J194" s="310" t="str">
        <f>IF('Historical DATA'!U172="","",'Historical DATA'!U172)</f>
        <v/>
      </c>
      <c r="K194" s="315"/>
      <c r="L194" s="305"/>
      <c r="M194" s="305"/>
      <c r="N194" s="305"/>
      <c r="O194" s="305"/>
      <c r="P194" s="305"/>
      <c r="Q194" s="305"/>
      <c r="R194" s="305"/>
      <c r="S194" s="315"/>
      <c r="T194" s="1415"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4"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7" t="str">
        <f>IF('Historical DATA'!T173="","",'Historical DATA'!T173)</f>
        <v/>
      </c>
      <c r="J195" s="310" t="str">
        <f>IF('Historical DATA'!U173="","",'Historical DATA'!U173)</f>
        <v/>
      </c>
      <c r="K195" s="315"/>
      <c r="L195" s="305"/>
      <c r="M195" s="305"/>
      <c r="N195" s="305"/>
      <c r="O195" s="305"/>
      <c r="P195" s="305"/>
      <c r="Q195" s="305"/>
      <c r="R195" s="305"/>
      <c r="S195" s="315"/>
      <c r="T195" s="1415"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4"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7" t="str">
        <f>IF('Historical DATA'!T174="","",'Historical DATA'!T174)</f>
        <v/>
      </c>
      <c r="J196" s="310" t="str">
        <f>IF('Historical DATA'!U174="","",'Historical DATA'!U174)</f>
        <v/>
      </c>
      <c r="K196" s="315"/>
      <c r="L196" s="305"/>
      <c r="M196" s="305"/>
      <c r="N196" s="305"/>
      <c r="O196" s="305"/>
      <c r="P196" s="305"/>
      <c r="Q196" s="305"/>
      <c r="R196" s="305"/>
      <c r="S196" s="315"/>
      <c r="T196" s="1415"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4"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7" t="str">
        <f>IF('Historical DATA'!T175="","",'Historical DATA'!T175)</f>
        <v/>
      </c>
      <c r="J197" s="310" t="str">
        <f>IF('Historical DATA'!U175="","",'Historical DATA'!U175)</f>
        <v/>
      </c>
      <c r="K197" s="315"/>
      <c r="L197" s="305"/>
      <c r="M197" s="305"/>
      <c r="N197" s="305"/>
      <c r="O197" s="305"/>
      <c r="P197" s="305"/>
      <c r="Q197" s="305"/>
      <c r="R197" s="305"/>
      <c r="S197" s="315"/>
      <c r="T197" s="1415"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4"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7" t="str">
        <f>IF('Historical DATA'!T176="","",'Historical DATA'!T176)</f>
        <v/>
      </c>
      <c r="J198" s="310" t="str">
        <f>IF('Historical DATA'!U176="","",'Historical DATA'!U176)</f>
        <v/>
      </c>
      <c r="K198" s="315"/>
      <c r="L198" s="305"/>
      <c r="M198" s="305"/>
      <c r="N198" s="305"/>
      <c r="O198" s="305"/>
      <c r="P198" s="305"/>
      <c r="Q198" s="305"/>
      <c r="R198" s="305"/>
      <c r="S198" s="315"/>
      <c r="T198" s="1415"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4"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7" t="str">
        <f>IF('Historical DATA'!T177="","",'Historical DATA'!T177)</f>
        <v/>
      </c>
      <c r="J199" s="310" t="str">
        <f>IF('Historical DATA'!U177="","",'Historical DATA'!U177)</f>
        <v/>
      </c>
      <c r="K199" s="315"/>
      <c r="L199" s="305"/>
      <c r="M199" s="305"/>
      <c r="N199" s="305"/>
      <c r="O199" s="305"/>
      <c r="P199" s="305"/>
      <c r="Q199" s="305"/>
      <c r="R199" s="305"/>
      <c r="S199" s="315"/>
      <c r="T199" s="1415"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4"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7" t="str">
        <f>IF('Historical DATA'!T178="","",'Historical DATA'!T178)</f>
        <v/>
      </c>
      <c r="J200" s="310" t="str">
        <f>IF('Historical DATA'!U178="","",'Historical DATA'!U178)</f>
        <v/>
      </c>
      <c r="K200" s="315"/>
      <c r="L200" s="305"/>
      <c r="M200" s="305"/>
      <c r="N200" s="305"/>
      <c r="O200" s="305"/>
      <c r="P200" s="305"/>
      <c r="Q200" s="305"/>
      <c r="R200" s="305"/>
      <c r="S200" s="315"/>
      <c r="T200" s="1415"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4"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7" t="str">
        <f>IF('Historical DATA'!T179="","",'Historical DATA'!T179)</f>
        <v/>
      </c>
      <c r="J201" s="310" t="str">
        <f>IF('Historical DATA'!U179="","",'Historical DATA'!U179)</f>
        <v/>
      </c>
      <c r="K201" s="315"/>
      <c r="L201" s="305"/>
      <c r="M201" s="305"/>
      <c r="N201" s="305"/>
      <c r="O201" s="305"/>
      <c r="P201" s="305"/>
      <c r="Q201" s="305"/>
      <c r="R201" s="305"/>
      <c r="S201" s="315"/>
      <c r="T201" s="1415"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4"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7" t="str">
        <f>IF('Historical DATA'!T180="","",'Historical DATA'!T180)</f>
        <v/>
      </c>
      <c r="J202" s="310" t="str">
        <f>IF('Historical DATA'!U180="","",'Historical DATA'!U180)</f>
        <v/>
      </c>
      <c r="K202" s="315"/>
      <c r="L202" s="305"/>
      <c r="M202" s="305"/>
      <c r="N202" s="305"/>
      <c r="O202" s="305"/>
      <c r="P202" s="305"/>
      <c r="Q202" s="305"/>
      <c r="R202" s="305"/>
      <c r="S202" s="315"/>
      <c r="T202" s="1415"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4"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7" t="str">
        <f>IF('Historical DATA'!T181="","",'Historical DATA'!T181)</f>
        <v/>
      </c>
      <c r="J203" s="310" t="str">
        <f>IF('Historical DATA'!U181="","",'Historical DATA'!U181)</f>
        <v/>
      </c>
      <c r="K203" s="315"/>
      <c r="L203" s="305"/>
      <c r="M203" s="305"/>
      <c r="N203" s="305"/>
      <c r="O203" s="305"/>
      <c r="P203" s="305"/>
      <c r="Q203" s="305"/>
      <c r="R203" s="305"/>
      <c r="S203" s="315"/>
      <c r="T203" s="1415"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4"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7" t="str">
        <f>IF('Historical DATA'!T182="","",'Historical DATA'!T182)</f>
        <v/>
      </c>
      <c r="J204" s="310" t="str">
        <f>IF('Historical DATA'!U182="","",'Historical DATA'!U182)</f>
        <v/>
      </c>
      <c r="K204" s="315"/>
      <c r="L204" s="305"/>
      <c r="M204" s="305"/>
      <c r="N204" s="305"/>
      <c r="O204" s="305"/>
      <c r="P204" s="305"/>
      <c r="Q204" s="305"/>
      <c r="R204" s="305"/>
      <c r="S204" s="315"/>
      <c r="T204" s="1415"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4"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7" t="str">
        <f>IF('Historical DATA'!T183="","",'Historical DATA'!T183)</f>
        <v/>
      </c>
      <c r="J205" s="310" t="str">
        <f>IF('Historical DATA'!U183="","",'Historical DATA'!U183)</f>
        <v/>
      </c>
      <c r="K205" s="315"/>
      <c r="L205" s="305"/>
      <c r="M205" s="305"/>
      <c r="N205" s="305"/>
      <c r="O205" s="305"/>
      <c r="P205" s="305"/>
      <c r="Q205" s="305"/>
      <c r="R205" s="305"/>
      <c r="S205" s="315"/>
      <c r="T205" s="1415"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4"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7" t="str">
        <f>IF('Historical DATA'!T184="","",'Historical DATA'!T184)</f>
        <v/>
      </c>
      <c r="J206" s="310" t="str">
        <f>IF('Historical DATA'!U184="","",'Historical DATA'!U184)</f>
        <v/>
      </c>
      <c r="K206" s="315"/>
      <c r="L206" s="305"/>
      <c r="M206" s="305"/>
      <c r="N206" s="305"/>
      <c r="O206" s="305"/>
      <c r="P206" s="305"/>
      <c r="Q206" s="305"/>
      <c r="R206" s="305"/>
      <c r="S206" s="315"/>
      <c r="T206" s="1415"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4"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7" t="str">
        <f>IF('Historical DATA'!T185="","",'Historical DATA'!T185)</f>
        <v/>
      </c>
      <c r="J207" s="310" t="str">
        <f>IF('Historical DATA'!U185="","",'Historical DATA'!U185)</f>
        <v/>
      </c>
      <c r="K207" s="315"/>
      <c r="L207" s="305"/>
      <c r="M207" s="305"/>
      <c r="N207" s="305"/>
      <c r="O207" s="305"/>
      <c r="P207" s="305"/>
      <c r="Q207" s="305"/>
      <c r="R207" s="305"/>
      <c r="S207" s="315"/>
      <c r="T207" s="1415"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4"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7" t="str">
        <f>IF('Historical DATA'!T186="","",'Historical DATA'!T186)</f>
        <v/>
      </c>
      <c r="J208" s="310" t="str">
        <f>IF('Historical DATA'!U186="","",'Historical DATA'!U186)</f>
        <v/>
      </c>
      <c r="K208" s="315"/>
      <c r="L208" s="305"/>
      <c r="M208" s="305"/>
      <c r="N208" s="305"/>
      <c r="O208" s="305"/>
      <c r="P208" s="305"/>
      <c r="Q208" s="305"/>
      <c r="R208" s="305"/>
      <c r="S208" s="315"/>
      <c r="T208" s="1415"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4"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7" t="str">
        <f>IF('Historical DATA'!T187="","",'Historical DATA'!T187)</f>
        <v/>
      </c>
      <c r="J209" s="310" t="str">
        <f>IF('Historical DATA'!U187="","",'Historical DATA'!U187)</f>
        <v/>
      </c>
      <c r="K209" s="315"/>
      <c r="L209" s="305"/>
      <c r="M209" s="305"/>
      <c r="N209" s="305"/>
      <c r="O209" s="305"/>
      <c r="P209" s="305"/>
      <c r="Q209" s="305"/>
      <c r="R209" s="305"/>
      <c r="S209" s="315"/>
      <c r="T209" s="1415"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4"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7" t="str">
        <f>IF('Historical DATA'!T188="","",'Historical DATA'!T188)</f>
        <v/>
      </c>
      <c r="J210" s="310" t="str">
        <f>IF('Historical DATA'!U188="","",'Historical DATA'!U188)</f>
        <v/>
      </c>
      <c r="K210" s="315"/>
      <c r="L210" s="305"/>
      <c r="M210" s="305"/>
      <c r="N210" s="305"/>
      <c r="O210" s="305"/>
      <c r="P210" s="305"/>
      <c r="Q210" s="305"/>
      <c r="R210" s="305"/>
      <c r="S210" s="315"/>
      <c r="T210" s="1415"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4"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7" t="str">
        <f>IF('Historical DATA'!T189="","",'Historical DATA'!T189)</f>
        <v/>
      </c>
      <c r="J211" s="310" t="str">
        <f>IF('Historical DATA'!U189="","",'Historical DATA'!U189)</f>
        <v/>
      </c>
      <c r="K211" s="315"/>
      <c r="L211" s="305"/>
      <c r="M211" s="305"/>
      <c r="N211" s="305"/>
      <c r="O211" s="305"/>
      <c r="P211" s="305"/>
      <c r="Q211" s="305"/>
      <c r="R211" s="305"/>
      <c r="S211" s="315"/>
      <c r="T211" s="1415"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4"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7" t="str">
        <f>IF('Historical DATA'!T190="","",'Historical DATA'!T190)</f>
        <v/>
      </c>
      <c r="J212" s="310" t="str">
        <f>IF('Historical DATA'!U190="","",'Historical DATA'!U190)</f>
        <v/>
      </c>
      <c r="K212" s="315"/>
      <c r="L212" s="305"/>
      <c r="M212" s="305"/>
      <c r="N212" s="305"/>
      <c r="O212" s="305"/>
      <c r="P212" s="305"/>
      <c r="Q212" s="305"/>
      <c r="R212" s="305"/>
      <c r="S212" s="315"/>
      <c r="T212" s="1415"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4"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7" t="str">
        <f>IF('Historical DATA'!T191="","",'Historical DATA'!T191)</f>
        <v/>
      </c>
      <c r="J213" s="310" t="str">
        <f>IF('Historical DATA'!U191="","",'Historical DATA'!U191)</f>
        <v/>
      </c>
      <c r="K213" s="315"/>
      <c r="L213" s="305"/>
      <c r="M213" s="305"/>
      <c r="N213" s="305"/>
      <c r="O213" s="305"/>
      <c r="P213" s="305"/>
      <c r="Q213" s="305"/>
      <c r="R213" s="305"/>
      <c r="S213" s="315"/>
      <c r="T213" s="1415"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4"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7" t="str">
        <f>IF('Historical DATA'!T192="","",'Historical DATA'!T192)</f>
        <v/>
      </c>
      <c r="J214" s="310" t="str">
        <f>IF('Historical DATA'!U192="","",'Historical DATA'!U192)</f>
        <v/>
      </c>
      <c r="K214" s="315"/>
      <c r="L214" s="305"/>
      <c r="M214" s="305"/>
      <c r="N214" s="305"/>
      <c r="O214" s="305"/>
      <c r="P214" s="305"/>
      <c r="Q214" s="305"/>
      <c r="R214" s="305"/>
      <c r="S214" s="315"/>
      <c r="T214" s="1415"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4"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7" t="str">
        <f>IF('Historical DATA'!T193="","",'Historical DATA'!T193)</f>
        <v/>
      </c>
      <c r="J215" s="310" t="str">
        <f>IF('Historical DATA'!U193="","",'Historical DATA'!U193)</f>
        <v/>
      </c>
      <c r="K215" s="315"/>
      <c r="L215" s="305"/>
      <c r="M215" s="305"/>
      <c r="N215" s="305"/>
      <c r="O215" s="305"/>
      <c r="P215" s="305"/>
      <c r="Q215" s="305"/>
      <c r="R215" s="305"/>
      <c r="S215" s="315"/>
      <c r="T215" s="1415"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4"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7" t="str">
        <f>IF('Historical DATA'!T194="","",'Historical DATA'!T194)</f>
        <v/>
      </c>
      <c r="J216" s="310" t="str">
        <f>IF('Historical DATA'!U194="","",'Historical DATA'!U194)</f>
        <v/>
      </c>
      <c r="K216" s="315"/>
      <c r="L216" s="305"/>
      <c r="M216" s="305"/>
      <c r="N216" s="305"/>
      <c r="O216" s="305"/>
      <c r="P216" s="305"/>
      <c r="Q216" s="305"/>
      <c r="R216" s="305"/>
      <c r="S216" s="315"/>
      <c r="T216" s="1415"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4"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7" t="str">
        <f>IF('Historical DATA'!T195="","",'Historical DATA'!T195)</f>
        <v/>
      </c>
      <c r="J217" s="310" t="str">
        <f>IF('Historical DATA'!U195="","",'Historical DATA'!U195)</f>
        <v/>
      </c>
      <c r="K217" s="315"/>
      <c r="L217" s="305"/>
      <c r="M217" s="305"/>
      <c r="N217" s="305"/>
      <c r="O217" s="305"/>
      <c r="P217" s="305"/>
      <c r="Q217" s="305"/>
      <c r="R217" s="305"/>
      <c r="S217" s="315"/>
      <c r="T217" s="1415"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4"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7" t="str">
        <f>IF('Historical DATA'!T196="","",'Historical DATA'!T196)</f>
        <v/>
      </c>
      <c r="J218" s="310" t="str">
        <f>IF('Historical DATA'!U196="","",'Historical DATA'!U196)</f>
        <v/>
      </c>
      <c r="K218" s="315"/>
      <c r="L218" s="305"/>
      <c r="M218" s="305"/>
      <c r="N218" s="305"/>
      <c r="O218" s="305"/>
      <c r="P218" s="305"/>
      <c r="Q218" s="305"/>
      <c r="R218" s="305"/>
      <c r="S218" s="315"/>
      <c r="T218" s="1415"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4"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7" t="str">
        <f>IF('Historical DATA'!T197="","",'Historical DATA'!T197)</f>
        <v/>
      </c>
      <c r="J219" s="310" t="str">
        <f>IF('Historical DATA'!U197="","",'Historical DATA'!U197)</f>
        <v/>
      </c>
      <c r="K219" s="315"/>
      <c r="L219" s="305"/>
      <c r="M219" s="305"/>
      <c r="N219" s="305"/>
      <c r="O219" s="305"/>
      <c r="P219" s="305"/>
      <c r="Q219" s="305"/>
      <c r="R219" s="305"/>
      <c r="S219" s="315"/>
      <c r="T219" s="1415"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4"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7" t="str">
        <f>IF('Historical DATA'!T198="","",'Historical DATA'!T198)</f>
        <v/>
      </c>
      <c r="J220" s="310" t="str">
        <f>IF('Historical DATA'!U198="","",'Historical DATA'!U198)</f>
        <v/>
      </c>
      <c r="K220" s="315"/>
      <c r="L220" s="305"/>
      <c r="M220" s="305"/>
      <c r="N220" s="305"/>
      <c r="O220" s="305"/>
      <c r="P220" s="305"/>
      <c r="Q220" s="305"/>
      <c r="R220" s="305"/>
      <c r="S220" s="315"/>
      <c r="T220" s="1415"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4"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7" t="str">
        <f>IF('Historical DATA'!T199="","",'Historical DATA'!T199)</f>
        <v/>
      </c>
      <c r="J221" s="310" t="str">
        <f>IF('Historical DATA'!U199="","",'Historical DATA'!U199)</f>
        <v/>
      </c>
      <c r="K221" s="315"/>
      <c r="L221" s="305"/>
      <c r="M221" s="305"/>
      <c r="N221" s="305"/>
      <c r="O221" s="305"/>
      <c r="P221" s="305"/>
      <c r="Q221" s="305"/>
      <c r="R221" s="305"/>
      <c r="S221" s="315"/>
      <c r="T221" s="1415"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4"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AE23:AE24"/>
    <mergeCell ref="AF23:AF24"/>
    <mergeCell ref="W23:W24"/>
    <mergeCell ref="X23:X24"/>
    <mergeCell ref="Y23:Y24"/>
    <mergeCell ref="AA23:AA24"/>
    <mergeCell ref="AB23:AB24"/>
    <mergeCell ref="AC23:AC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L22:R22"/>
    <mergeCell ref="L23:L24"/>
    <mergeCell ref="M23:M24"/>
    <mergeCell ref="N23:N24"/>
    <mergeCell ref="O23:O24"/>
    <mergeCell ref="P23:P24"/>
    <mergeCell ref="Q23:Q24"/>
    <mergeCell ref="R23:R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zoomScale="85" zoomScaleNormal="80" zoomScaleSheetLayoutView="85" workbookViewId="0">
      <selection activeCell="AD17" sqref="AD17"/>
    </sheetView>
  </sheetViews>
  <sheetFormatPr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30" customWidth="1"/>
    <col min="9" max="9" width="20.1796875" bestFit="1" customWidth="1"/>
    <col min="10" max="10" width="21.1796875" bestFit="1" customWidth="1"/>
    <col min="11" max="11" width="20.1796875" bestFit="1" customWidth="1"/>
    <col min="12" max="12" width="25.54296875" style="1430" customWidth="1"/>
    <col min="13" max="13" width="3.453125" customWidth="1"/>
    <col min="14" max="14" width="24.26953125" style="1430" customWidth="1"/>
    <col min="15" max="16" width="24.26953125" customWidth="1"/>
    <col min="17" max="17" width="3" customWidth="1"/>
    <col min="18" max="18" width="24.1796875" customWidth="1"/>
    <col min="19" max="20" width="19.453125" customWidth="1"/>
    <col min="21" max="21" width="3" customWidth="1"/>
    <col min="22" max="24" width="25.54296875" customWidth="1"/>
    <col min="25" max="26" width="27.81640625" bestFit="1" customWidth="1"/>
    <col min="27" max="27" width="5.7265625" customWidth="1"/>
    <col min="28" max="30" width="17.7265625" customWidth="1"/>
    <col min="31" max="35" width="18.453125" customWidth="1"/>
    <col min="36" max="36" width="2.81640625" customWidth="1"/>
    <col min="37" max="39" width="28.81640625" customWidth="1"/>
    <col min="40" max="40" width="1.7265625" customWidth="1"/>
    <col min="41" max="43" width="17.7265625" customWidth="1"/>
    <col min="44" max="44" width="18.453125" customWidth="1"/>
    <col min="45" max="49" width="23.26953125" customWidth="1"/>
    <col min="52" max="59" width="23.453125" customWidth="1"/>
    <col min="80" max="80" width="17" bestFit="1" customWidth="1"/>
    <col min="81" max="81" width="5.54296875" bestFit="1" customWidth="1"/>
    <col min="82" max="82" width="12" bestFit="1" customWidth="1"/>
    <col min="83" max="83" width="23.81640625" bestFit="1" customWidth="1"/>
    <col min="84" max="84" width="37.453125" bestFit="1" customWidth="1"/>
    <col min="85" max="85" width="24.7265625" bestFit="1" customWidth="1"/>
    <col min="86" max="86" width="13.54296875" bestFit="1" customWidth="1"/>
    <col min="87" max="87" width="14.1796875" bestFit="1" customWidth="1"/>
  </cols>
  <sheetData>
    <row r="2" spans="2:44" s="280" customFormat="1" ht="6.75" customHeight="1">
      <c r="H2" s="1440"/>
      <c r="L2" s="1440"/>
      <c r="N2" s="1440"/>
    </row>
    <row r="3" spans="2:44" s="280" customFormat="1" ht="11.25" customHeight="1">
      <c r="H3" s="1440"/>
      <c r="L3" s="1440"/>
      <c r="N3" s="1440"/>
    </row>
    <row r="4" spans="2:44" s="280" customFormat="1" ht="11.25" customHeight="1">
      <c r="H4" s="1440"/>
      <c r="L4" s="1440"/>
      <c r="N4" s="1440"/>
    </row>
    <row r="5" spans="2:44" s="280" customFormat="1" ht="11.25" customHeight="1">
      <c r="H5" s="1440"/>
      <c r="L5" s="1440"/>
      <c r="N5" s="1440"/>
      <c r="V5" s="1213" t="s">
        <v>99</v>
      </c>
      <c r="W5" s="1213">
        <f>'00 - Cover'!F17</f>
        <v>45991</v>
      </c>
    </row>
    <row r="6" spans="2:44" s="280" customFormat="1" ht="11.25" customHeight="1">
      <c r="H6" s="1440"/>
      <c r="L6" s="1440"/>
      <c r="N6" s="1440"/>
      <c r="V6" s="1213" t="s">
        <v>4</v>
      </c>
      <c r="W6" s="1213">
        <f>'00 - Cover'!F20</f>
        <v>46020</v>
      </c>
    </row>
    <row r="7" spans="2:44" s="280" customFormat="1" ht="11.25" customHeight="1">
      <c r="H7" s="1440"/>
      <c r="L7" s="1440"/>
      <c r="N7" s="1440"/>
      <c r="V7" s="1213" t="s">
        <v>5</v>
      </c>
      <c r="W7" s="1213">
        <f>'00 - Cover'!F23</f>
        <v>45588</v>
      </c>
    </row>
    <row r="8" spans="2:44" s="280" customFormat="1" ht="11.25" customHeight="1">
      <c r="H8" s="1440"/>
      <c r="L8" s="1440"/>
      <c r="N8" s="1440"/>
    </row>
    <row r="9" spans="2:44" s="280" customFormat="1" ht="11.25" customHeight="1">
      <c r="H9" s="1440"/>
      <c r="L9" s="1440"/>
      <c r="N9" s="1440"/>
    </row>
    <row r="10" spans="2:44" s="280" customFormat="1" ht="14.25" customHeight="1">
      <c r="H10" s="1440"/>
      <c r="L10" s="1440"/>
      <c r="N10" s="1440"/>
      <c r="AM10" s="291"/>
    </row>
    <row r="11" spans="2:44" s="280" customFormat="1" ht="15.5">
      <c r="B11" s="1948" t="s">
        <v>2007</v>
      </c>
      <c r="C11" s="1949"/>
      <c r="D11" s="1949"/>
      <c r="E11" s="1949"/>
      <c r="F11" s="1949"/>
      <c r="G11" s="1949"/>
      <c r="H11" s="1949"/>
      <c r="I11" s="1949"/>
      <c r="J11" s="1949"/>
      <c r="K11" s="1949"/>
      <c r="L11" s="1949"/>
      <c r="M11" s="1949"/>
      <c r="N11" s="1949"/>
      <c r="O11" s="1949"/>
      <c r="P11" s="1949"/>
      <c r="Q11" s="1949"/>
      <c r="R11" s="1949"/>
      <c r="S11" s="1949"/>
      <c r="T11" s="1949"/>
      <c r="U11" s="1949"/>
      <c r="V11" s="1949"/>
      <c r="W11" s="1949"/>
    </row>
    <row r="12" spans="2:44" s="280" customFormat="1" ht="13">
      <c r="H12" s="1440"/>
      <c r="L12" s="1440"/>
      <c r="N12" s="1440"/>
      <c r="O12" s="291"/>
      <c r="Y12" s="291"/>
      <c r="AM12" s="291"/>
    </row>
    <row r="13" spans="2:44" s="280" customFormat="1" ht="21" customHeight="1">
      <c r="D13" s="281"/>
      <c r="H13" s="1441"/>
      <c r="I13" s="281"/>
      <c r="J13" s="1383"/>
      <c r="K13" s="281"/>
      <c r="L13" s="1441"/>
      <c r="M13" s="281"/>
      <c r="N13" s="1440"/>
    </row>
    <row r="14" spans="2:44" ht="19.5" customHeight="1">
      <c r="B14" s="1961" t="s">
        <v>5</v>
      </c>
      <c r="C14" s="1378"/>
      <c r="D14" s="1960" t="s">
        <v>1050</v>
      </c>
      <c r="E14" s="1960"/>
      <c r="F14" s="1960"/>
      <c r="H14" s="1960" t="s">
        <v>247</v>
      </c>
      <c r="I14" s="1960"/>
      <c r="J14" s="1960"/>
      <c r="K14" s="1960"/>
      <c r="L14" s="1960"/>
      <c r="N14" s="1960" t="s">
        <v>244</v>
      </c>
      <c r="O14" s="1960"/>
      <c r="P14" s="1960"/>
      <c r="R14" s="1964" t="s">
        <v>1051</v>
      </c>
      <c r="S14" s="1964"/>
      <c r="T14" s="1964"/>
      <c r="V14" s="1960" t="s">
        <v>410</v>
      </c>
      <c r="W14" s="1960"/>
      <c r="X14" s="1960"/>
      <c r="Y14" s="1960"/>
      <c r="Z14" s="1821"/>
      <c r="AB14" s="1969" t="s">
        <v>1094</v>
      </c>
      <c r="AC14" s="1969"/>
      <c r="AD14" s="1969"/>
      <c r="AE14" s="1969"/>
      <c r="AF14" s="1969"/>
      <c r="AG14" s="1969"/>
      <c r="AH14" s="1969"/>
      <c r="AI14" s="1969"/>
      <c r="AK14" s="1960" t="s">
        <v>412</v>
      </c>
      <c r="AL14" s="1960"/>
      <c r="AM14" s="1960"/>
      <c r="AO14" s="1965" t="s">
        <v>1100</v>
      </c>
      <c r="AP14" s="1965"/>
      <c r="AQ14" s="1965"/>
      <c r="AR14" s="1965"/>
    </row>
    <row r="15" spans="2:44">
      <c r="B15" s="1962"/>
      <c r="C15" s="1378"/>
      <c r="D15" s="1375" t="s">
        <v>335</v>
      </c>
      <c r="E15" s="1375" t="s">
        <v>337</v>
      </c>
      <c r="F15" s="1375" t="s">
        <v>1049</v>
      </c>
      <c r="H15" s="1442" t="s">
        <v>335</v>
      </c>
      <c r="I15" s="1379" t="s">
        <v>337</v>
      </c>
      <c r="J15" s="1379" t="s">
        <v>339</v>
      </c>
      <c r="K15" s="1379" t="s">
        <v>340</v>
      </c>
      <c r="L15" s="1442" t="s">
        <v>1092</v>
      </c>
      <c r="N15" s="1442" t="s">
        <v>335</v>
      </c>
      <c r="O15" s="1379" t="s">
        <v>337</v>
      </c>
      <c r="P15" s="1380" t="s">
        <v>1162</v>
      </c>
      <c r="R15" s="1379" t="s">
        <v>335</v>
      </c>
      <c r="S15" s="1379" t="s">
        <v>337</v>
      </c>
      <c r="T15" s="1380" t="s">
        <v>1088</v>
      </c>
      <c r="V15" s="1375" t="s">
        <v>335</v>
      </c>
      <c r="W15" s="1375" t="s">
        <v>337</v>
      </c>
      <c r="X15" s="1385" t="s">
        <v>339</v>
      </c>
      <c r="Y15" s="1385" t="s">
        <v>2056</v>
      </c>
      <c r="Z15" s="1385" t="s">
        <v>2056</v>
      </c>
      <c r="AB15" s="1966" t="s">
        <v>2057</v>
      </c>
      <c r="AC15" s="1967"/>
      <c r="AD15" s="1967"/>
      <c r="AE15" s="1968"/>
      <c r="AF15" s="1966" t="s">
        <v>2058</v>
      </c>
      <c r="AG15" s="1967"/>
      <c r="AH15" s="1967"/>
      <c r="AI15" s="1968"/>
      <c r="AK15" s="1385" t="s">
        <v>335</v>
      </c>
      <c r="AL15" s="1385" t="s">
        <v>337</v>
      </c>
      <c r="AM15" s="1385" t="s">
        <v>2059</v>
      </c>
      <c r="AO15" s="1375"/>
      <c r="AP15" s="1385"/>
      <c r="AQ15" s="1385"/>
      <c r="AR15" s="1385"/>
    </row>
    <row r="16" spans="2:44" ht="100.5" customHeight="1">
      <c r="B16" s="1963"/>
      <c r="C16" s="1378"/>
      <c r="D16" s="1376" t="s">
        <v>1086</v>
      </c>
      <c r="E16" s="1376" t="s">
        <v>1087</v>
      </c>
      <c r="F16" s="1377" t="s">
        <v>1050</v>
      </c>
      <c r="H16" s="1443">
        <v>1</v>
      </c>
      <c r="I16" s="1381" t="s">
        <v>1089</v>
      </c>
      <c r="J16" s="1381" t="s">
        <v>1090</v>
      </c>
      <c r="K16" s="1381" t="s">
        <v>1091</v>
      </c>
      <c r="L16" s="1444" t="s">
        <v>247</v>
      </c>
      <c r="N16" s="1444" t="s">
        <v>1056</v>
      </c>
      <c r="O16" s="1381" t="s">
        <v>1055</v>
      </c>
      <c r="P16" s="1382" t="s">
        <v>244</v>
      </c>
      <c r="R16" s="1381" t="s">
        <v>1055</v>
      </c>
      <c r="S16" s="1381" t="s">
        <v>244</v>
      </c>
      <c r="T16" s="1382" t="s">
        <v>1051</v>
      </c>
      <c r="V16" s="1376" t="s">
        <v>1050</v>
      </c>
      <c r="W16" s="1376" t="s">
        <v>1054</v>
      </c>
      <c r="X16" s="1377" t="s">
        <v>1051</v>
      </c>
      <c r="Y16" s="1377" t="s">
        <v>410</v>
      </c>
      <c r="Z16" s="1377" t="s">
        <v>2055</v>
      </c>
      <c r="AB16" s="1376" t="s">
        <v>1052</v>
      </c>
      <c r="AC16" s="1377" t="s">
        <v>1096</v>
      </c>
      <c r="AD16" s="1377" t="s">
        <v>1097</v>
      </c>
      <c r="AE16" s="1377" t="s">
        <v>1053</v>
      </c>
      <c r="AF16" s="1376" t="s">
        <v>1052</v>
      </c>
      <c r="AG16" s="1377" t="s">
        <v>1096</v>
      </c>
      <c r="AH16" s="1377" t="s">
        <v>1097</v>
      </c>
      <c r="AI16" s="1377" t="s">
        <v>1053</v>
      </c>
      <c r="AK16" s="1377" t="s">
        <v>1093</v>
      </c>
      <c r="AL16" s="1377" t="s">
        <v>1095</v>
      </c>
      <c r="AM16" s="1377" t="s">
        <v>412</v>
      </c>
      <c r="AO16" s="1376" t="s">
        <v>1052</v>
      </c>
      <c r="AP16" s="1377" t="s">
        <v>1098</v>
      </c>
      <c r="AQ16" s="1377" t="s">
        <v>1099</v>
      </c>
      <c r="AR16" s="1377" t="s">
        <v>1053</v>
      </c>
    </row>
    <row r="17" spans="2:88">
      <c r="B17" s="1432">
        <f>'00 - Cover'!F20</f>
        <v>46020</v>
      </c>
      <c r="C17" s="301"/>
      <c r="D17" s="1656">
        <f>+'11 - Notes Follow-up'!D25+'11 - Notes Follow-up'!T25+'11 - Notes Follow-up'!L25</f>
        <v>11501222469.799999</v>
      </c>
      <c r="E17" s="1657">
        <f>'02 - Monthly Asset Follow up'!P17</f>
        <v>11410540020.709999</v>
      </c>
      <c r="F17" s="1658">
        <f>D17-E17</f>
        <v>90682449.090000153</v>
      </c>
      <c r="G17" s="1659"/>
      <c r="H17" s="1660">
        <v>1</v>
      </c>
      <c r="I17" s="1657">
        <f>'11 - Notes Follow-up'!G25+'11 - Notes Follow-up'!O25</f>
        <v>10840013622.68</v>
      </c>
      <c r="J17" s="1657">
        <f>AE18+AI18</f>
        <v>597.14749938994646</v>
      </c>
      <c r="K17" s="1657">
        <f>E17</f>
        <v>11410540020.709999</v>
      </c>
      <c r="L17" s="1661">
        <f>ROUNDUP(H17-((I17+J17)/K17),4)</f>
        <v>0.05</v>
      </c>
      <c r="M17" s="1349"/>
      <c r="N17" s="1662">
        <v>0.05</v>
      </c>
      <c r="O17" s="1663">
        <f>E17</f>
        <v>11410540020.709999</v>
      </c>
      <c r="P17" s="1664">
        <f>O17*N17</f>
        <v>570527001.03549993</v>
      </c>
      <c r="Q17" s="1659"/>
      <c r="R17" s="1665">
        <f>E17</f>
        <v>11410540020.709999</v>
      </c>
      <c r="S17" s="1663">
        <f>P17</f>
        <v>570527001.03549993</v>
      </c>
      <c r="T17" s="1664">
        <f>MAX(R17-S17,0)</f>
        <v>10840013019.6745</v>
      </c>
      <c r="U17" s="1659"/>
      <c r="V17" s="1665">
        <f>F17</f>
        <v>90682449.090000153</v>
      </c>
      <c r="W17" s="1663">
        <f>'11 - Notes Follow-up'!D25+'11 - Notes Follow-up'!L25</f>
        <v>10926161354.6</v>
      </c>
      <c r="X17" s="1663">
        <f>P17</f>
        <v>570527001.03549993</v>
      </c>
      <c r="Y17" s="1663">
        <f>MIN(V17*'11 - Notes Follow-up'!$E$19,MAX(W17-T17,0)*'11 - Notes Follow-up'!$E$19)</f>
        <v>54650695.717823811</v>
      </c>
      <c r="Z17" s="1664">
        <f>MIN(V17*'11 - Notes Follow-up'!$M$19,MAX(W17-T17,0)*'11 - Notes Follow-up'!$M$19)</f>
        <v>31497639.207677059</v>
      </c>
      <c r="AA17" s="1666"/>
      <c r="AB17" s="1665">
        <f>'11 - Notes Follow-up'!H26</f>
        <v>77732</v>
      </c>
      <c r="AC17" s="1663">
        <f>ROUNDDOWN(Y17/AB17,2)</f>
        <v>703.06</v>
      </c>
      <c r="AD17" s="1663">
        <f>AC17*AB17</f>
        <v>54650259.919999994</v>
      </c>
      <c r="AE17" s="1664">
        <f>Y17-AD17</f>
        <v>435.79782381653786</v>
      </c>
      <c r="AF17" s="1665">
        <f>+'11 - Notes Follow-up'!P25</f>
        <v>40340</v>
      </c>
      <c r="AG17" s="1663">
        <f>ROUNDDOWN(Z17/AF17,2)</f>
        <v>780.8</v>
      </c>
      <c r="AH17" s="1663">
        <f>AG17*AF17</f>
        <v>31497472</v>
      </c>
      <c r="AI17" s="1664">
        <f>Z17-AH17</f>
        <v>167.20767705887556</v>
      </c>
      <c r="AJ17" s="1666"/>
      <c r="AK17" s="1656">
        <f>F17</f>
        <v>90682449.090000153</v>
      </c>
      <c r="AL17" s="1657">
        <f>AD17+AH17</f>
        <v>86147731.919999987</v>
      </c>
      <c r="AM17" s="1657">
        <f>+AK17-AL17-AE17-AI17</f>
        <v>4534114.1644992903</v>
      </c>
      <c r="AN17" s="1666"/>
      <c r="AO17" s="1667">
        <f>'11 - Notes Follow-up'!X26</f>
        <v>5808</v>
      </c>
      <c r="AP17" s="1668">
        <f>ROUNDDOWN(AM17/AO17,2)</f>
        <v>780.66</v>
      </c>
      <c r="AQ17" s="1668">
        <f>AP17*AO17</f>
        <v>4534073.28</v>
      </c>
      <c r="AR17" s="1850">
        <f>AM17-AQ17</f>
        <v>40.884499290026724</v>
      </c>
      <c r="BH17" s="1214"/>
      <c r="BI17" s="1214"/>
      <c r="BJ17" s="1214"/>
      <c r="BK17" s="1214"/>
      <c r="BY17" s="1214"/>
      <c r="CA17" s="1348"/>
      <c r="CJ17" s="1214"/>
    </row>
    <row r="18" spans="2:88" s="1259" customFormat="1">
      <c r="B18" s="1653">
        <f>IF('Historical DATA'!B4="","",'Historical DATA'!B4)</f>
        <v>45988</v>
      </c>
      <c r="C18" s="304"/>
      <c r="D18" s="1437">
        <f>IF('Historical DATA'!AO4="","",'Historical DATA'!AO4)</f>
        <v>11614083884.280001</v>
      </c>
      <c r="E18" s="1431">
        <f>IF('Historical DATA'!AP4="","",'Historical DATA'!AP4)</f>
        <v>11501221849.950001</v>
      </c>
      <c r="F18" s="1433">
        <f>IF('Historical DATA'!AQ4="","",'Historical DATA'!AQ4)</f>
        <v>112862034.32999992</v>
      </c>
      <c r="H18" s="1447">
        <f>IF('Historical DATA'!AR4="","",'Historical DATA'!AR4)</f>
        <v>1</v>
      </c>
      <c r="I18" s="1431">
        <f>IF('Historical DATA'!AS4="","",'Historical DATA'!AS4)</f>
        <v>10926161354.6</v>
      </c>
      <c r="J18" s="1431">
        <f>IF('Historical DATA'!AT4="","",'Historical DATA'!AT4)</f>
        <v>349.02100082486868</v>
      </c>
      <c r="K18" s="1431">
        <f>IF('Historical DATA'!AU4="","",'Historical DATA'!AU4)</f>
        <v>11501221849.950001</v>
      </c>
      <c r="L18" s="1450">
        <f>IF('Historical DATA'!AV4="","",'Historical DATA'!AV4)</f>
        <v>0.05</v>
      </c>
      <c r="M18" s="1654"/>
      <c r="N18" s="1445">
        <f>IF('Historical DATA'!AW4="","",'Historical DATA'!AW4)</f>
        <v>0.05</v>
      </c>
      <c r="O18" s="1436">
        <f>IF('Historical DATA'!AX4="","",'Historical DATA'!AX4)</f>
        <v>11501221849.950001</v>
      </c>
      <c r="P18" s="1435">
        <f>IF('Historical DATA'!AY4="","",'Historical DATA'!AY4)</f>
        <v>575061092.49750006</v>
      </c>
      <c r="R18" s="1434">
        <f>IF('Historical DATA'!AZ4="","",'Historical DATA'!AZ4)</f>
        <v>11501221849.950001</v>
      </c>
      <c r="S18" s="1436">
        <f>IF('Historical DATA'!BA4="","",'Historical DATA'!BA4)</f>
        <v>575061092.49750006</v>
      </c>
      <c r="T18" s="1435">
        <f>IF('Historical DATA'!BB4="","",'Historical DATA'!BB4)</f>
        <v>10926160757.452501</v>
      </c>
      <c r="V18" s="1434">
        <f>IF('Historical DATA'!BC4="","",'Historical DATA'!BC4)</f>
        <v>112862034.32999992</v>
      </c>
      <c r="W18" s="1436">
        <f>IF('Historical DATA'!BD4="","",'Historical DATA'!BD4)</f>
        <v>11033283884.280001</v>
      </c>
      <c r="X18" s="1436">
        <f>IF('Historical DATA'!BE4="","",'Historical DATA'!BE4)</f>
        <v>575061092.49750006</v>
      </c>
      <c r="Y18" s="1435">
        <f>IF('Historical DATA'!BF4="","",'Historical DATA'!BF4)</f>
        <v>67956664.860738143</v>
      </c>
      <c r="Z18" s="1435">
        <f>IF('Historical DATA'!BG4="","",'Historical DATA'!BG4)</f>
        <v>39166461.966761254</v>
      </c>
      <c r="AA18" s="1416"/>
      <c r="AB18" s="1434">
        <f>IF('Historical DATA'!BH4="","",'Historical DATA'!BH4)</f>
        <v>77732</v>
      </c>
      <c r="AC18" s="1436">
        <f>IF('Historical DATA'!BI4="","",'Historical DATA'!BI4)</f>
        <v>874.24</v>
      </c>
      <c r="AD18" s="1436">
        <f>IF('Historical DATA'!BJ4="","",'Historical DATA'!BJ4)</f>
        <v>67956423.680000007</v>
      </c>
      <c r="AE18" s="1435">
        <f>IF('Historical DATA'!BK4="","",'Historical DATA'!BK4)</f>
        <v>241.18073813617229</v>
      </c>
      <c r="AF18" s="1435">
        <f>IF('Historical DATA'!BL4="","",'Historical DATA'!BL4)</f>
        <v>40340</v>
      </c>
      <c r="AG18" s="1435">
        <f>IF('Historical DATA'!BM4="","",'Historical DATA'!BM4)</f>
        <v>970.9</v>
      </c>
      <c r="AH18" s="1435">
        <f>IF('Historical DATA'!BN4="","",'Historical DATA'!BN4)</f>
        <v>39166106</v>
      </c>
      <c r="AI18" s="1435">
        <f>IF('Historical DATA'!BO4="","",'Historical DATA'!BO4)</f>
        <v>355.96676125377417</v>
      </c>
      <c r="AJ18" s="1416"/>
      <c r="AK18" s="1437">
        <f>IF('Historical DATA'!BP4="","",'Historical DATA'!BP4)</f>
        <v>112862034.32999992</v>
      </c>
      <c r="AL18" s="1431">
        <f>IF('Historical DATA'!BQ4="","",'Historical DATA'!BQ4)</f>
        <v>107122529.68000001</v>
      </c>
      <c r="AM18" s="1433">
        <f>IF('Historical DATA'!BR4="","",'Historical DATA'!BR4)</f>
        <v>5738907.5025005266</v>
      </c>
      <c r="AN18" s="1416"/>
      <c r="AO18" s="1448">
        <f>IF('Historical DATA'!BS4="","",'Historical DATA'!BS4)</f>
        <v>5808</v>
      </c>
      <c r="AP18" s="1438">
        <f>IF('Historical DATA'!BT4="","",'Historical DATA'!BT4)</f>
        <v>988.1</v>
      </c>
      <c r="AQ18" s="1438">
        <f>IF('Historical DATA'!BU4="","",'Historical DATA'!BU4)</f>
        <v>5738884.7999999998</v>
      </c>
      <c r="AR18" s="1439">
        <f>IF('Historical DATA'!BV4="","",'Historical DATA'!BV4)</f>
        <v>22.702500526793301</v>
      </c>
      <c r="BH18" s="1416"/>
      <c r="BI18" s="1416"/>
      <c r="BJ18" s="1416"/>
      <c r="BK18" s="1416"/>
      <c r="BY18" s="1416"/>
      <c r="CA18" s="1655"/>
      <c r="CJ18" s="1416"/>
    </row>
    <row r="19" spans="2:88" ht="13.5" customHeight="1">
      <c r="B19" s="1653">
        <f>IF('Historical DATA'!B5="","",'Historical DATA'!B5)</f>
        <v>45957</v>
      </c>
      <c r="C19" s="304"/>
      <c r="D19" s="1437">
        <f>IF('Historical DATA'!AO5="","",'Historical DATA'!AO5)</f>
        <v>7430770939.6800003</v>
      </c>
      <c r="E19" s="1431">
        <f>IF('Historical DATA'!AP5="","",'Historical DATA'!AP5)</f>
        <v>7367666879.2200003</v>
      </c>
      <c r="F19" s="1433">
        <f>IF('Historical DATA'!AQ5="","",'Historical DATA'!AQ5)</f>
        <v>63104060.460000038</v>
      </c>
      <c r="G19" s="1259"/>
      <c r="H19" s="1447">
        <f>IF('Historical DATA'!AR5="","",'Historical DATA'!AR5)</f>
        <v>1</v>
      </c>
      <c r="I19" s="1431">
        <f>IF('Historical DATA'!AS5="","",'Historical DATA'!AS5)</f>
        <v>6999283884.2800007</v>
      </c>
      <c r="J19" s="1431">
        <f>IF('Historical DATA'!AT5="","",'Historical DATA'!AT5)</f>
        <v>4.3625001534819603</v>
      </c>
      <c r="K19" s="1431">
        <f>IF('Historical DATA'!AU5="","",'Historical DATA'!AU5)</f>
        <v>7367666879.2200003</v>
      </c>
      <c r="L19" s="1450">
        <f>IF('Historical DATA'!AV5="","",'Historical DATA'!AV5)</f>
        <v>0.05</v>
      </c>
      <c r="M19" s="1446"/>
      <c r="N19" s="1445">
        <f>IF('Historical DATA'!AW5="","",'Historical DATA'!AW5)</f>
        <v>0.05</v>
      </c>
      <c r="O19" s="1436">
        <f>IF('Historical DATA'!AX5="","",'Historical DATA'!AX5)</f>
        <v>7367666879.2200003</v>
      </c>
      <c r="P19" s="1435">
        <f>IF('Historical DATA'!AY5="","",'Historical DATA'!AY5)</f>
        <v>368383343.96100003</v>
      </c>
      <c r="Q19" s="1259"/>
      <c r="R19" s="1434">
        <f>IF('Historical DATA'!AZ5="","",'Historical DATA'!AZ5)</f>
        <v>7367666879.2200003</v>
      </c>
      <c r="S19" s="1436">
        <f>IF('Historical DATA'!BA5="","",'Historical DATA'!BA5)</f>
        <v>368383343.96100003</v>
      </c>
      <c r="T19" s="1435">
        <f>IF('Historical DATA'!BB5="","",'Historical DATA'!BB5)</f>
        <v>6999283535.2589998</v>
      </c>
      <c r="U19" s="1259"/>
      <c r="V19" s="1434">
        <f>IF('Historical DATA'!BC5="","",'Historical DATA'!BC5)</f>
        <v>63104060.460000038</v>
      </c>
      <c r="W19" s="1436">
        <f>IF('Historical DATA'!BD5="","",'Historical DATA'!BD5)</f>
        <v>7059232357.3200006</v>
      </c>
      <c r="X19" s="1436">
        <f>IF('Historical DATA'!BE5="","",'Historical DATA'!BE5)</f>
        <v>368383343.96100003</v>
      </c>
      <c r="Y19" s="1435">
        <f>IF('Historical DATA'!BF5="","",'Historical DATA'!BF5)</f>
        <v>59948822.061000824</v>
      </c>
      <c r="Z19" s="1435">
        <f>IF('Historical DATA'!BG5="","",'Historical DATA'!BG5)</f>
        <v>0</v>
      </c>
      <c r="AA19" s="1416"/>
      <c r="AB19" s="1434">
        <f>IF('Historical DATA'!BH5="","",'Historical DATA'!BH5)</f>
        <v>77732</v>
      </c>
      <c r="AC19" s="1436">
        <f>IF('Historical DATA'!BI5="","",'Historical DATA'!BI5)</f>
        <v>771.22</v>
      </c>
      <c r="AD19" s="1436">
        <f>IF('Historical DATA'!BJ5="","",'Historical DATA'!BJ5)</f>
        <v>59948473.039999999</v>
      </c>
      <c r="AE19" s="1435">
        <f>IF('Historical DATA'!BK5="","",'Historical DATA'!BK5)</f>
        <v>349.02100082486868</v>
      </c>
      <c r="AF19" s="1435">
        <f>IF('Historical DATA'!BL5="","",'Historical DATA'!BL5)</f>
        <v>40340</v>
      </c>
      <c r="AG19" s="1435">
        <f>IF('Historical DATA'!BM5="","",'Historical DATA'!BM5)</f>
        <v>0</v>
      </c>
      <c r="AH19" s="1435">
        <f>IF('Historical DATA'!BN5="","",'Historical DATA'!BN5)</f>
        <v>0</v>
      </c>
      <c r="AI19" s="1435">
        <f>IF('Historical DATA'!BO5="","",'Historical DATA'!BO5)</f>
        <v>0</v>
      </c>
      <c r="AJ19" s="1416"/>
      <c r="AK19" s="1437">
        <f>IF('Historical DATA'!BP5="","",'Historical DATA'!BP5)</f>
        <v>63104060.460000038</v>
      </c>
      <c r="AL19" s="1431">
        <f>IF('Historical DATA'!BQ5="","",'Historical DATA'!BQ5)</f>
        <v>59948473.039999999</v>
      </c>
      <c r="AM19" s="1433">
        <f>IF('Historical DATA'!BR5="","",'Historical DATA'!BR5)</f>
        <v>371538602.31899923</v>
      </c>
      <c r="AN19" s="1416"/>
      <c r="AO19" s="1448">
        <f>IF('Historical DATA'!BS5="","",'Historical DATA'!BS5)</f>
        <v>4092</v>
      </c>
      <c r="AP19" s="1438">
        <f>IF('Historical DATA'!BT5="","",'Historical DATA'!BT5)</f>
        <v>90796.33</v>
      </c>
      <c r="AQ19" s="1438">
        <f>IF('Historical DATA'!BU5="","",'Historical DATA'!BU5)</f>
        <v>371538582.36000001</v>
      </c>
      <c r="AR19" s="1439">
        <f>IF('Historical DATA'!BV5="","",'Historical DATA'!BV5)</f>
        <v>19.958999216556549</v>
      </c>
      <c r="AS19" s="1214"/>
      <c r="AX19" s="1214"/>
      <c r="AY19" s="1214"/>
      <c r="BA19" s="1349"/>
      <c r="BH19" s="1214"/>
      <c r="BI19" s="1214"/>
      <c r="BJ19" s="1214"/>
      <c r="BK19" s="1214"/>
      <c r="BY19" s="1214"/>
      <c r="CA19" s="1349"/>
      <c r="CJ19" s="1214"/>
    </row>
    <row r="20" spans="2:88" ht="13.5" customHeight="1">
      <c r="B20" s="1653">
        <f>IF('Historical DATA'!B6="","",'Historical DATA'!B6)</f>
        <v>45929</v>
      </c>
      <c r="C20" s="304"/>
      <c r="D20" s="1437">
        <f>IF('Historical DATA'!AO6="","",'Historical DATA'!AO6)</f>
        <v>7501402316.4000006</v>
      </c>
      <c r="E20" s="1431">
        <f>IF('Historical DATA'!AP6="","",'Historical DATA'!AP6)</f>
        <v>7430770897.8500004</v>
      </c>
      <c r="F20" s="1433">
        <f>IF('Historical DATA'!AQ6="","",'Historical DATA'!AQ6)</f>
        <v>70631418.550000191</v>
      </c>
      <c r="G20" s="1259"/>
      <c r="H20" s="1447">
        <f>IF('Historical DATA'!AR6="","",'Historical DATA'!AR6)</f>
        <v>1</v>
      </c>
      <c r="I20" s="1431">
        <f>IF('Historical DATA'!AS6="","",'Historical DATA'!AS6)</f>
        <v>7059232357.3200006</v>
      </c>
      <c r="J20" s="1431">
        <f>IF('Historical DATA'!AT6="","",'Historical DATA'!AT6)</f>
        <v>197.90400146692991</v>
      </c>
      <c r="K20" s="1431">
        <f>IF('Historical DATA'!AU6="","",'Historical DATA'!AU6)</f>
        <v>7430770897.8500004</v>
      </c>
      <c r="L20" s="1450">
        <f>IF('Historical DATA'!AV6="","",'Historical DATA'!AV6)</f>
        <v>0.05</v>
      </c>
      <c r="M20" s="1446"/>
      <c r="N20" s="1445">
        <f>IF('Historical DATA'!AW6="","",'Historical DATA'!AW6)</f>
        <v>0.05</v>
      </c>
      <c r="O20" s="1436">
        <f>IF('Historical DATA'!AX6="","",'Historical DATA'!AX6)</f>
        <v>7430770897.8500004</v>
      </c>
      <c r="P20" s="1435">
        <f>IF('Historical DATA'!AY6="","",'Historical DATA'!AY6)</f>
        <v>371538544.89250004</v>
      </c>
      <c r="Q20" s="1259"/>
      <c r="R20" s="1434">
        <f>IF('Historical DATA'!AZ6="","",'Historical DATA'!AZ6)</f>
        <v>7430770897.8500004</v>
      </c>
      <c r="S20" s="1436">
        <f>IF('Historical DATA'!BA6="","",'Historical DATA'!BA6)</f>
        <v>371538544.89250004</v>
      </c>
      <c r="T20" s="1435">
        <f>IF('Historical DATA'!BB6="","",'Historical DATA'!BB6)</f>
        <v>7059232352.9575005</v>
      </c>
      <c r="U20" s="1259"/>
      <c r="V20" s="1434">
        <f>IF('Historical DATA'!BC6="","",'Historical DATA'!BC6)</f>
        <v>70631418.550000191</v>
      </c>
      <c r="W20" s="1436">
        <f>IF('Historical DATA'!BD6="","",'Historical DATA'!BD6)</f>
        <v>7126332174.3600006</v>
      </c>
      <c r="X20" s="1436">
        <f>IF('Historical DATA'!BE6="","",'Historical DATA'!BE6)</f>
        <v>371538544.89250004</v>
      </c>
      <c r="Y20" s="1435">
        <f>IF('Historical DATA'!BF6="","",'Historical DATA'!BF6)</f>
        <v>67099821.402500153</v>
      </c>
      <c r="Z20" s="1435" t="str">
        <f>IF('Historical DATA'!BG6="","",'Historical DATA'!BG6)</f>
        <v/>
      </c>
      <c r="AA20" s="1416"/>
      <c r="AB20" s="1434">
        <f>IF('Historical DATA'!BH6="","",'Historical DATA'!BH6)</f>
        <v>77732</v>
      </c>
      <c r="AC20" s="1436">
        <f>IF('Historical DATA'!BI6="","",'Historical DATA'!BI6)</f>
        <v>863.22</v>
      </c>
      <c r="AD20" s="1436">
        <f>IF('Historical DATA'!BJ6="","",'Historical DATA'!BJ6)</f>
        <v>67099817.039999999</v>
      </c>
      <c r="AE20" s="1435">
        <f>IF('Historical DATA'!BK6="","",'Historical DATA'!BK6)</f>
        <v>4.3625001534819603</v>
      </c>
      <c r="AF20" s="1435" t="str">
        <f>IF('Historical DATA'!BL6="","",'Historical DATA'!BL6)</f>
        <v/>
      </c>
      <c r="AG20" s="1435" t="str">
        <f>IF('Historical DATA'!BM6="","",'Historical DATA'!BM6)</f>
        <v/>
      </c>
      <c r="AH20" s="1435" t="str">
        <f>IF('Historical DATA'!BN6="","",'Historical DATA'!BN6)</f>
        <v/>
      </c>
      <c r="AI20" s="1435">
        <f>IF('Historical DATA'!BO6="","",'Historical DATA'!BO6)</f>
        <v>0</v>
      </c>
      <c r="AJ20" s="1416"/>
      <c r="AK20" s="1437">
        <f>IF('Historical DATA'!BP6="","",'Historical DATA'!BP6)</f>
        <v>70631418.550000191</v>
      </c>
      <c r="AL20" s="1431">
        <f>IF('Historical DATA'!BQ6="","",'Historical DATA'!BQ6)</f>
        <v>67099817.039999999</v>
      </c>
      <c r="AM20" s="1433">
        <f>IF('Historical DATA'!BR6="","",'Historical DATA'!BR6)</f>
        <v>3531597.1475000381</v>
      </c>
      <c r="AN20" s="1416"/>
      <c r="AO20" s="1448">
        <f>IF('Historical DATA'!BS6="","",'Historical DATA'!BS6)</f>
        <v>4092</v>
      </c>
      <c r="AP20" s="1438">
        <f>IF('Historical DATA'!BT6="","",'Historical DATA'!BT6)</f>
        <v>863.04</v>
      </c>
      <c r="AQ20" s="1438">
        <f>IF('Historical DATA'!BU6="","",'Historical DATA'!BU6)</f>
        <v>3531559.6799999997</v>
      </c>
      <c r="AR20" s="1439">
        <f>IF('Historical DATA'!BV6="","",'Historical DATA'!BV6)</f>
        <v>37.467500038444996</v>
      </c>
      <c r="AS20" s="1214"/>
      <c r="AT20" s="1214"/>
      <c r="AU20" s="1214"/>
      <c r="AV20" s="1214"/>
      <c r="AW20" s="1214"/>
      <c r="AX20" s="1214"/>
      <c r="AY20" s="1214"/>
      <c r="BA20" s="1214"/>
      <c r="BF20" s="1214"/>
      <c r="BG20" s="1214"/>
      <c r="BH20" s="1214"/>
      <c r="BI20" s="1214"/>
      <c r="BJ20" s="1214"/>
      <c r="BK20" s="1214"/>
      <c r="BY20" s="1214"/>
      <c r="CA20" s="1349"/>
      <c r="CJ20" s="1214"/>
    </row>
    <row r="21" spans="2:88" ht="13.5" customHeight="1">
      <c r="B21" s="1653">
        <f>IF('Historical DATA'!B7="","",'Historical DATA'!B7)</f>
        <v>45896</v>
      </c>
      <c r="C21" s="304"/>
      <c r="D21" s="1437">
        <f>IF('Historical DATA'!AO7="","",'Historical DATA'!AO7)</f>
        <v>7570005276.1600008</v>
      </c>
      <c r="E21" s="1431">
        <f>IF('Historical DATA'!AP7="","",'Historical DATA'!AP7)</f>
        <v>7501402080.4799995</v>
      </c>
      <c r="F21" s="1433">
        <f>IF('Historical DATA'!AQ7="","",'Historical DATA'!AQ7)</f>
        <v>68603195.680001259</v>
      </c>
      <c r="G21" s="1259"/>
      <c r="H21" s="1447">
        <f>IF('Historical DATA'!AR7="","",'Historical DATA'!AR7)</f>
        <v>1</v>
      </c>
      <c r="I21" s="1431">
        <f>IF('Historical DATA'!AS7="","",'Historical DATA'!AS7)</f>
        <v>7126332174.3600006</v>
      </c>
      <c r="J21" s="1431">
        <f>IF('Historical DATA'!AT7="","",'Historical DATA'!AT7)</f>
        <v>87.479501076042652</v>
      </c>
      <c r="K21" s="1431">
        <f>IF('Historical DATA'!AU7="","",'Historical DATA'!AU7)</f>
        <v>7501402080.4799995</v>
      </c>
      <c r="L21" s="1450">
        <f>IF('Historical DATA'!AV7="","",'Historical DATA'!AV7)</f>
        <v>0.05</v>
      </c>
      <c r="M21" s="1446"/>
      <c r="N21" s="1445">
        <f>IF('Historical DATA'!AW7="","",'Historical DATA'!AW7)</f>
        <v>0.05</v>
      </c>
      <c r="O21" s="1436">
        <f>IF('Historical DATA'!AX7="","",'Historical DATA'!AX7)</f>
        <v>7501402080.4799995</v>
      </c>
      <c r="P21" s="1435">
        <f>IF('Historical DATA'!AY7="","",'Historical DATA'!AY7)</f>
        <v>375070104.02399999</v>
      </c>
      <c r="Q21" s="1259"/>
      <c r="R21" s="1434">
        <f>IF('Historical DATA'!AZ7="","",'Historical DATA'!AZ7)</f>
        <v>7501402080.4799995</v>
      </c>
      <c r="S21" s="1436">
        <f>IF('Historical DATA'!BA7="","",'Historical DATA'!BA7)</f>
        <v>375070104.02399999</v>
      </c>
      <c r="T21" s="1435">
        <f>IF('Historical DATA'!BB7="","",'Historical DATA'!BB7)</f>
        <v>7126331976.4559994</v>
      </c>
      <c r="U21" s="1259"/>
      <c r="V21" s="1434">
        <f>IF('Historical DATA'!BC7="","",'Historical DATA'!BC7)</f>
        <v>68603195.680001259</v>
      </c>
      <c r="W21" s="1436">
        <f>IF('Historical DATA'!BD7="","",'Historical DATA'!BD7)</f>
        <v>7191505015.1200008</v>
      </c>
      <c r="X21" s="1436">
        <f>IF('Historical DATA'!BE7="","",'Historical DATA'!BE7)</f>
        <v>375070104.02399999</v>
      </c>
      <c r="Y21" s="1435">
        <f>IF('Historical DATA'!BF7="","",'Historical DATA'!BF7)</f>
        <v>65173038.664001465</v>
      </c>
      <c r="Z21" s="1435" t="str">
        <f>IF('Historical DATA'!BG7="","",'Historical DATA'!BG7)</f>
        <v/>
      </c>
      <c r="AA21" s="1416"/>
      <c r="AB21" s="1434">
        <f>IF('Historical DATA'!BH7="","",'Historical DATA'!BH7)</f>
        <v>77732</v>
      </c>
      <c r="AC21" s="1436">
        <f>IF('Historical DATA'!BI7="","",'Historical DATA'!BI7)</f>
        <v>838.43</v>
      </c>
      <c r="AD21" s="1436">
        <f>IF('Historical DATA'!BJ7="","",'Historical DATA'!BJ7)</f>
        <v>65172840.759999998</v>
      </c>
      <c r="AE21" s="1435">
        <f>IF('Historical DATA'!BK7="","",'Historical DATA'!BK7)</f>
        <v>197.90400146692991</v>
      </c>
      <c r="AF21" s="1435" t="str">
        <f>IF('Historical DATA'!BL7="","",'Historical DATA'!BL7)</f>
        <v/>
      </c>
      <c r="AG21" s="1435" t="str">
        <f>IF('Historical DATA'!BM7="","",'Historical DATA'!BM7)</f>
        <v/>
      </c>
      <c r="AH21" s="1435" t="str">
        <f>IF('Historical DATA'!BN7="","",'Historical DATA'!BN7)</f>
        <v/>
      </c>
      <c r="AI21" s="1435" t="str">
        <f>IF('Historical DATA'!BO7="","",'Historical DATA'!BO7)</f>
        <v/>
      </c>
      <c r="AJ21" s="1416"/>
      <c r="AK21" s="1437">
        <f>IF('Historical DATA'!BP7="","",'Historical DATA'!BP7)</f>
        <v>68603195.680001259</v>
      </c>
      <c r="AL21" s="1431">
        <f>IF('Historical DATA'!BQ7="","",'Historical DATA'!BQ7)</f>
        <v>65172840.759999998</v>
      </c>
      <c r="AM21" s="1433">
        <f>IF('Historical DATA'!BR7="","",'Historical DATA'!BR7)</f>
        <v>3430157.015999794</v>
      </c>
      <c r="AN21" s="1416"/>
      <c r="AO21" s="1448">
        <f>IF('Historical DATA'!BS7="","",'Historical DATA'!BS7)</f>
        <v>4092</v>
      </c>
      <c r="AP21" s="1438">
        <f>IF('Historical DATA'!BT7="","",'Historical DATA'!BT7)</f>
        <v>838.25</v>
      </c>
      <c r="AQ21" s="1438">
        <f>IF('Historical DATA'!BU7="","",'Historical DATA'!BU7)</f>
        <v>3430119</v>
      </c>
      <c r="AR21" s="1439">
        <f>IF('Historical DATA'!BV7="","",'Historical DATA'!BV7)</f>
        <v>38.015999794006348</v>
      </c>
      <c r="CJ21" s="1214"/>
    </row>
    <row r="22" spans="2:88">
      <c r="B22" s="1653">
        <f>IF('Historical DATA'!B8="","",'Historical DATA'!B8)</f>
        <v>45866</v>
      </c>
      <c r="C22" s="304"/>
      <c r="D22" s="1437">
        <f>IF('Historical DATA'!AO8="","",'Historical DATA'!AO8)</f>
        <v>7635176578.2800007</v>
      </c>
      <c r="E22" s="1431">
        <f>IF('Historical DATA'!AP8="","",'Historical DATA'!AP8)</f>
        <v>7570005186.9899998</v>
      </c>
      <c r="F22" s="1433">
        <f>IF('Historical DATA'!AQ8="","",'Historical DATA'!AQ8)</f>
        <v>65171391.290000916</v>
      </c>
      <c r="G22" s="1259"/>
      <c r="H22" s="1447">
        <f>IF('Historical DATA'!AR8="","",'Historical DATA'!AR8)</f>
        <v>1</v>
      </c>
      <c r="I22" s="1431">
        <f>IF('Historical DATA'!AS8="","",'Historical DATA'!AS8)</f>
        <v>7191505015.1200008</v>
      </c>
      <c r="J22" s="1431">
        <f>IF('Historical DATA'!AT8="","",'Historical DATA'!AT8)</f>
        <v>627.74600147455931</v>
      </c>
      <c r="K22" s="1431">
        <f>IF('Historical DATA'!AU8="","",'Historical DATA'!AU8)</f>
        <v>7570005186.9899998</v>
      </c>
      <c r="L22" s="1450">
        <f>IF('Historical DATA'!AV8="","",'Historical DATA'!AV8)</f>
        <v>0.05</v>
      </c>
      <c r="M22" s="1446"/>
      <c r="N22" s="1445">
        <f>IF('Historical DATA'!AW8="","",'Historical DATA'!AW8)</f>
        <v>0.05</v>
      </c>
      <c r="O22" s="1436">
        <f>IF('Historical DATA'!AX8="","",'Historical DATA'!AX8)</f>
        <v>7570005186.9899998</v>
      </c>
      <c r="P22" s="1435">
        <f>IF('Historical DATA'!AY8="","",'Historical DATA'!AY8)</f>
        <v>378500259.3495</v>
      </c>
      <c r="Q22" s="1259"/>
      <c r="R22" s="1434">
        <f>IF('Historical DATA'!AZ8="","",'Historical DATA'!AZ8)</f>
        <v>7570005186.9899998</v>
      </c>
      <c r="S22" s="1436">
        <f>IF('Historical DATA'!BA8="","",'Historical DATA'!BA8)</f>
        <v>378500259.3495</v>
      </c>
      <c r="T22" s="1435">
        <f>IF('Historical DATA'!BB8="","",'Historical DATA'!BB8)</f>
        <v>7191504927.6405001</v>
      </c>
      <c r="U22" s="1259"/>
      <c r="V22" s="1434">
        <f>IF('Historical DATA'!BC8="","",'Historical DATA'!BC8)</f>
        <v>65171391.290000916</v>
      </c>
      <c r="W22" s="1436">
        <f>IF('Historical DATA'!BD8="","",'Historical DATA'!BD8)</f>
        <v>7253417775.8000011</v>
      </c>
      <c r="X22" s="1436">
        <f>IF('Historical DATA'!BE8="","",'Historical DATA'!BE8)</f>
        <v>378500259.3495</v>
      </c>
      <c r="Y22" s="1435">
        <f>IF('Historical DATA'!BF8="","",'Historical DATA'!BF8)</f>
        <v>61912848.159501076</v>
      </c>
      <c r="Z22" s="1435" t="str">
        <f>IF('Historical DATA'!BG8="","",'Historical DATA'!BG8)</f>
        <v/>
      </c>
      <c r="AA22" s="1416"/>
      <c r="AB22" s="1434">
        <f>IF('Historical DATA'!BH8="","",'Historical DATA'!BH8)</f>
        <v>77732</v>
      </c>
      <c r="AC22" s="1436">
        <f>IF('Historical DATA'!BI8="","",'Historical DATA'!BI8)</f>
        <v>796.49</v>
      </c>
      <c r="AD22" s="1436">
        <f>IF('Historical DATA'!BJ8="","",'Historical DATA'!BJ8)</f>
        <v>61912760.68</v>
      </c>
      <c r="AE22" s="1435">
        <f>IF('Historical DATA'!BK8="","",'Historical DATA'!BK8)</f>
        <v>87.479501076042652</v>
      </c>
      <c r="AF22" s="1435" t="str">
        <f>IF('Historical DATA'!BL8="","",'Historical DATA'!BL8)</f>
        <v/>
      </c>
      <c r="AG22" s="1435" t="str">
        <f>IF('Historical DATA'!BM8="","",'Historical DATA'!BM8)</f>
        <v/>
      </c>
      <c r="AH22" s="1435" t="str">
        <f>IF('Historical DATA'!BN8="","",'Historical DATA'!BN8)</f>
        <v/>
      </c>
      <c r="AI22" s="1435" t="str">
        <f>IF('Historical DATA'!BO8="","",'Historical DATA'!BO8)</f>
        <v/>
      </c>
      <c r="AJ22" s="1416"/>
      <c r="AK22" s="1437">
        <f>IF('Historical DATA'!BP8="","",'Historical DATA'!BP8)</f>
        <v>65171391.290000916</v>
      </c>
      <c r="AL22" s="1431">
        <f>IF('Historical DATA'!BQ8="","",'Historical DATA'!BQ8)</f>
        <v>61912760.68</v>
      </c>
      <c r="AM22" s="1433">
        <f>IF('Historical DATA'!BR8="","",'Historical DATA'!BR8)</f>
        <v>3258543.1304998398</v>
      </c>
      <c r="AN22" s="1416"/>
      <c r="AO22" s="1448">
        <f>IF('Historical DATA'!BS8="","",'Historical DATA'!BS8)</f>
        <v>4092</v>
      </c>
      <c r="AP22" s="1438">
        <f>IF('Historical DATA'!BT8="","",'Historical DATA'!BT8)</f>
        <v>796.32</v>
      </c>
      <c r="AQ22" s="1438">
        <f>IF('Historical DATA'!BU8="","",'Historical DATA'!BU8)</f>
        <v>3258541.4400000004</v>
      </c>
      <c r="AR22" s="1439">
        <f>IF('Historical DATA'!BV8="","",'Historical DATA'!BV8)</f>
        <v>1.6904998393729329</v>
      </c>
    </row>
    <row r="23" spans="2:88">
      <c r="B23" s="1653">
        <f>IF('Historical DATA'!B9="","",'Historical DATA'!B9)</f>
        <v>45835</v>
      </c>
      <c r="C23" s="304"/>
      <c r="D23" s="1437">
        <f>IF('Historical DATA'!AO9="","",'Historical DATA'!AO9)</f>
        <v>7700874867.8800011</v>
      </c>
      <c r="E23" s="1431">
        <f>IF('Historical DATA'!AP9="","",'Historical DATA'!AP9)</f>
        <v>7635175945.3199997</v>
      </c>
      <c r="F23" s="1433">
        <f>IF('Historical DATA'!AQ9="","",'Historical DATA'!AQ9)</f>
        <v>65698922.560001373</v>
      </c>
      <c r="G23" s="1259"/>
      <c r="H23" s="1447">
        <f>IF('Historical DATA'!AR9="","",'Historical DATA'!AR9)</f>
        <v>1</v>
      </c>
      <c r="I23" s="1431">
        <f>IF('Historical DATA'!AS9="","",'Historical DATA'!AS9)</f>
        <v>7253417775.8000011</v>
      </c>
      <c r="J23" s="1431">
        <f>IF('Historical DATA'!AT9="","",'Historical DATA'!AT9)</f>
        <v>375.88050166517496</v>
      </c>
      <c r="K23" s="1431">
        <f>IF('Historical DATA'!AU9="","",'Historical DATA'!AU9)</f>
        <v>7635175945.3199997</v>
      </c>
      <c r="L23" s="1450">
        <f>IF('Historical DATA'!AV9="","",'Historical DATA'!AV9)</f>
        <v>0.05</v>
      </c>
      <c r="M23" s="1446"/>
      <c r="N23" s="1445">
        <f>IF('Historical DATA'!AW9="","",'Historical DATA'!AW9)</f>
        <v>0.05</v>
      </c>
      <c r="O23" s="1436">
        <f>IF('Historical DATA'!AX9="","",'Historical DATA'!AX9)</f>
        <v>7635175945.3199997</v>
      </c>
      <c r="P23" s="1435">
        <f>IF('Historical DATA'!AY9="","",'Historical DATA'!AY9)</f>
        <v>381758797.26600003</v>
      </c>
      <c r="Q23" s="1259"/>
      <c r="R23" s="1434">
        <f>IF('Historical DATA'!AZ9="","",'Historical DATA'!AZ9)</f>
        <v>7635175945.3199997</v>
      </c>
      <c r="S23" s="1436">
        <f>IF('Historical DATA'!BA9="","",'Historical DATA'!BA9)</f>
        <v>381758797.26600003</v>
      </c>
      <c r="T23" s="1435">
        <f>IF('Historical DATA'!BB9="","",'Historical DATA'!BB9)</f>
        <v>7253417148.0539999</v>
      </c>
      <c r="U23" s="1259"/>
      <c r="V23" s="1434">
        <f>IF('Historical DATA'!BC9="","",'Historical DATA'!BC9)</f>
        <v>65698922.560001373</v>
      </c>
      <c r="W23" s="1436">
        <f>IF('Historical DATA'!BD9="","",'Historical DATA'!BD9)</f>
        <v>7315831130.5600014</v>
      </c>
      <c r="X23" s="1436">
        <f>IF('Historical DATA'!BE9="","",'Historical DATA'!BE9)</f>
        <v>381758797.26600003</v>
      </c>
      <c r="Y23" s="1435">
        <f>IF('Historical DATA'!BF9="","",'Historical DATA'!BF9)</f>
        <v>62413982.506001472</v>
      </c>
      <c r="Z23" s="1435" t="str">
        <f>IF('Historical DATA'!BG9="","",'Historical DATA'!BG9)</f>
        <v/>
      </c>
      <c r="AA23" s="1416"/>
      <c r="AB23" s="1434">
        <f>IF('Historical DATA'!BH9="","",'Historical DATA'!BH9)</f>
        <v>77732</v>
      </c>
      <c r="AC23" s="1436">
        <f>IF('Historical DATA'!BI9="","",'Historical DATA'!BI9)</f>
        <v>802.93</v>
      </c>
      <c r="AD23" s="1436">
        <f>IF('Historical DATA'!BJ9="","",'Historical DATA'!BJ9)</f>
        <v>62413354.759999998</v>
      </c>
      <c r="AE23" s="1435">
        <f>IF('Historical DATA'!BK9="","",'Historical DATA'!BK9)</f>
        <v>627.74600147455931</v>
      </c>
      <c r="AF23" s="1435" t="str">
        <f>IF('Historical DATA'!BL9="","",'Historical DATA'!BL9)</f>
        <v/>
      </c>
      <c r="AG23" s="1435" t="str">
        <f>IF('Historical DATA'!BM9="","",'Historical DATA'!BM9)</f>
        <v/>
      </c>
      <c r="AH23" s="1435" t="str">
        <f>IF('Historical DATA'!BN9="","",'Historical DATA'!BN9)</f>
        <v/>
      </c>
      <c r="AI23" s="1435" t="str">
        <f>IF('Historical DATA'!BO9="","",'Historical DATA'!BO9)</f>
        <v/>
      </c>
      <c r="AJ23" s="1416"/>
      <c r="AK23" s="1437">
        <f>IF('Historical DATA'!BP9="","",'Historical DATA'!BP9)</f>
        <v>65698922.560001373</v>
      </c>
      <c r="AL23" s="1431">
        <f>IF('Historical DATA'!BQ9="","",'Historical DATA'!BQ9)</f>
        <v>62413354.759999998</v>
      </c>
      <c r="AM23" s="1433">
        <f>IF('Historical DATA'!BR9="","",'Historical DATA'!BR9)</f>
        <v>3284940.0539999008</v>
      </c>
      <c r="AN23" s="1416"/>
      <c r="AO23" s="1448">
        <f>IF('Historical DATA'!BS9="","",'Historical DATA'!BS9)</f>
        <v>4092</v>
      </c>
      <c r="AP23" s="1438">
        <f>IF('Historical DATA'!BT9="","",'Historical DATA'!BT9)</f>
        <v>802.77</v>
      </c>
      <c r="AQ23" s="1438">
        <f>IF('Historical DATA'!BU9="","",'Historical DATA'!BU9)</f>
        <v>3284934.84</v>
      </c>
      <c r="AR23" s="1439">
        <f>IF('Historical DATA'!BV9="","",'Historical DATA'!BV9)</f>
        <v>5.2139999009668827</v>
      </c>
    </row>
    <row r="24" spans="2:88">
      <c r="B24" s="1653">
        <f>IF('Historical DATA'!B10="","",'Historical DATA'!B10)</f>
        <v>45804</v>
      </c>
      <c r="C24" s="304"/>
      <c r="D24" s="1437">
        <f>IF('Historical DATA'!AO10="","",'Historical DATA'!AO10)</f>
        <v>7762585055.7200012</v>
      </c>
      <c r="E24" s="1431">
        <f>IF('Historical DATA'!AP10="","",'Historical DATA'!AP10)</f>
        <v>7700874478.6099997</v>
      </c>
      <c r="F24" s="1433">
        <f>IF('Historical DATA'!AQ10="","",'Historical DATA'!AQ10)</f>
        <v>61710577.110001564</v>
      </c>
      <c r="G24" s="1259"/>
      <c r="H24" s="1447">
        <f>IF('Historical DATA'!AR10="","",'Historical DATA'!AR10)</f>
        <v>1</v>
      </c>
      <c r="I24" s="1431">
        <f>IF('Historical DATA'!AS10="","",'Historical DATA'!AS10)</f>
        <v>7315831130.5600014</v>
      </c>
      <c r="J24" s="1431">
        <f>IF('Historical DATA'!AT10="","",'Historical DATA'!AT10)</f>
        <v>761.32650145888329</v>
      </c>
      <c r="K24" s="1431">
        <f>IF('Historical DATA'!AU10="","",'Historical DATA'!AU10)</f>
        <v>7700874478.6099997</v>
      </c>
      <c r="L24" s="1450">
        <f>IF('Historical DATA'!AV10="","",'Historical DATA'!AV10)</f>
        <v>0.05</v>
      </c>
      <c r="M24" s="1446"/>
      <c r="N24" s="1445">
        <f>IF('Historical DATA'!AW10="","",'Historical DATA'!AW10)</f>
        <v>0.05</v>
      </c>
      <c r="O24" s="1436">
        <f>IF('Historical DATA'!AX10="","",'Historical DATA'!AX10)</f>
        <v>7700874478.6099997</v>
      </c>
      <c r="P24" s="1435">
        <f>IF('Historical DATA'!AY10="","",'Historical DATA'!AY10)</f>
        <v>385043723.93050003</v>
      </c>
      <c r="Q24" s="1259"/>
      <c r="R24" s="1434">
        <f>IF('Historical DATA'!AZ10="","",'Historical DATA'!AZ10)</f>
        <v>7700874478.6099997</v>
      </c>
      <c r="S24" s="1436">
        <f>IF('Historical DATA'!BA10="","",'Historical DATA'!BA10)</f>
        <v>385043723.93050003</v>
      </c>
      <c r="T24" s="1435">
        <f>IF('Historical DATA'!BB10="","",'Historical DATA'!BB10)</f>
        <v>7315830754.6794996</v>
      </c>
      <c r="U24" s="1259"/>
      <c r="V24" s="1434">
        <f>IF('Historical DATA'!BC10="","",'Historical DATA'!BC10)</f>
        <v>61710577.110001564</v>
      </c>
      <c r="W24" s="1436">
        <f>IF('Historical DATA'!BD10="","",'Historical DATA'!BD10)</f>
        <v>7374455827.6400013</v>
      </c>
      <c r="X24" s="1436">
        <f>IF('Historical DATA'!BE10="","",'Historical DATA'!BE10)</f>
        <v>385043723.93050003</v>
      </c>
      <c r="Y24" s="1435">
        <f>IF('Historical DATA'!BF10="","",'Historical DATA'!BF10)</f>
        <v>58625072.960501671</v>
      </c>
      <c r="Z24" s="1435" t="str">
        <f>IF('Historical DATA'!BG10="","",'Historical DATA'!BG10)</f>
        <v/>
      </c>
      <c r="AA24" s="1416"/>
      <c r="AB24" s="1434">
        <f>IF('Historical DATA'!BH10="","",'Historical DATA'!BH10)</f>
        <v>77732</v>
      </c>
      <c r="AC24" s="1436">
        <f>IF('Historical DATA'!BI10="","",'Historical DATA'!BI10)</f>
        <v>754.19</v>
      </c>
      <c r="AD24" s="1436">
        <f>IF('Historical DATA'!BJ10="","",'Historical DATA'!BJ10)</f>
        <v>58624697.080000006</v>
      </c>
      <c r="AE24" s="1435">
        <f>IF('Historical DATA'!BK10="","",'Historical DATA'!BK10)</f>
        <v>375.88050166517496</v>
      </c>
      <c r="AF24" s="1435" t="str">
        <f>IF('Historical DATA'!BL10="","",'Historical DATA'!BL10)</f>
        <v/>
      </c>
      <c r="AG24" s="1435" t="str">
        <f>IF('Historical DATA'!BM10="","",'Historical DATA'!BM10)</f>
        <v/>
      </c>
      <c r="AH24" s="1435" t="str">
        <f>IF('Historical DATA'!BN10="","",'Historical DATA'!BN10)</f>
        <v/>
      </c>
      <c r="AI24" s="1435" t="str">
        <f>IF('Historical DATA'!BO10="","",'Historical DATA'!BO10)</f>
        <v/>
      </c>
      <c r="AJ24" s="1416"/>
      <c r="AK24" s="1437">
        <f>IF('Historical DATA'!BP10="","",'Historical DATA'!BP10)</f>
        <v>61710577.110001564</v>
      </c>
      <c r="AL24" s="1431">
        <f>IF('Historical DATA'!BQ10="","",'Historical DATA'!BQ10)</f>
        <v>58624697.080000006</v>
      </c>
      <c r="AM24" s="1433">
        <f>IF('Historical DATA'!BR10="","",'Historical DATA'!BR10)</f>
        <v>3085504.1494998932</v>
      </c>
      <c r="AN24" s="1416"/>
      <c r="AO24" s="1448">
        <f>IF('Historical DATA'!BS10="","",'Historical DATA'!BS10)</f>
        <v>4092</v>
      </c>
      <c r="AP24" s="1438">
        <f>IF('Historical DATA'!BT10="","",'Historical DATA'!BT10)</f>
        <v>754.03</v>
      </c>
      <c r="AQ24" s="1438">
        <f>IF('Historical DATA'!BU10="","",'Historical DATA'!BU10)</f>
        <v>3085490.76</v>
      </c>
      <c r="AR24" s="1439">
        <f>IF('Historical DATA'!BV10="","",'Historical DATA'!BV10)</f>
        <v>13.389499893411994</v>
      </c>
    </row>
    <row r="25" spans="2:88">
      <c r="B25" s="1653">
        <f>IF('Historical DATA'!B11="","",'Historical DATA'!B11)</f>
        <v>45775</v>
      </c>
      <c r="C25" s="304"/>
      <c r="D25" s="1437">
        <f>IF('Historical DATA'!AO11="","",'Historical DATA'!AO11)</f>
        <v>7821841382.7200012</v>
      </c>
      <c r="E25" s="1431">
        <f>IF('Historical DATA'!AP11="","",'Historical DATA'!AP11)</f>
        <v>7762584280.3299999</v>
      </c>
      <c r="F25" s="1433">
        <f>IF('Historical DATA'!AQ11="","",'Historical DATA'!AQ11)</f>
        <v>59257102.390001297</v>
      </c>
      <c r="G25" s="1259"/>
      <c r="H25" s="1447">
        <f>IF('Historical DATA'!AR11="","",'Historical DATA'!AR11)</f>
        <v>1</v>
      </c>
      <c r="I25" s="1431">
        <f>IF('Historical DATA'!AS11="","",'Historical DATA'!AS11)</f>
        <v>7374455827.6400013</v>
      </c>
      <c r="J25" s="1431">
        <f>IF('Historical DATA'!AT11="","",'Historical DATA'!AT11)</f>
        <v>688.95300125330687</v>
      </c>
      <c r="K25" s="1431">
        <f>IF('Historical DATA'!AU11="","",'Historical DATA'!AU11)</f>
        <v>7762584280.3299999</v>
      </c>
      <c r="L25" s="1450">
        <f>IF('Historical DATA'!AV11="","",'Historical DATA'!AV11)</f>
        <v>0.05</v>
      </c>
      <c r="M25" s="1446"/>
      <c r="N25" s="1445">
        <f>IF('Historical DATA'!AW11="","",'Historical DATA'!AW11)</f>
        <v>0.05</v>
      </c>
      <c r="O25" s="1436">
        <f>IF('Historical DATA'!AX11="","",'Historical DATA'!AX11)</f>
        <v>7762584280.3299999</v>
      </c>
      <c r="P25" s="1435">
        <f>IF('Historical DATA'!AY11="","",'Historical DATA'!AY11)</f>
        <v>388129214.0165</v>
      </c>
      <c r="Q25" s="1259"/>
      <c r="R25" s="1434">
        <f>IF('Historical DATA'!AZ11="","",'Historical DATA'!AZ11)</f>
        <v>7762584280.3299999</v>
      </c>
      <c r="S25" s="1436">
        <f>IF('Historical DATA'!BA11="","",'Historical DATA'!BA11)</f>
        <v>388129214.0165</v>
      </c>
      <c r="T25" s="1435">
        <f>IF('Historical DATA'!BB11="","",'Historical DATA'!BB11)</f>
        <v>7374455066.3134995</v>
      </c>
      <c r="U25" s="1259"/>
      <c r="V25" s="1434">
        <f>IF('Historical DATA'!BC11="","",'Historical DATA'!BC11)</f>
        <v>59257102.390001297</v>
      </c>
      <c r="W25" s="1436">
        <f>IF('Historical DATA'!BD11="","",'Historical DATA'!BD11)</f>
        <v>7430749342.0400009</v>
      </c>
      <c r="X25" s="1436">
        <f>IF('Historical DATA'!BE11="","",'Historical DATA'!BE11)</f>
        <v>388129214.0165</v>
      </c>
      <c r="Y25" s="1435">
        <f>IF('Historical DATA'!BF11="","",'Historical DATA'!BF11)</f>
        <v>56294275.726501465</v>
      </c>
      <c r="Z25" s="1435" t="str">
        <f>IF('Historical DATA'!BG11="","",'Historical DATA'!BG11)</f>
        <v/>
      </c>
      <c r="AA25" s="1416"/>
      <c r="AB25" s="1434">
        <f>IF('Historical DATA'!BH11="","",'Historical DATA'!BH11)</f>
        <v>77732</v>
      </c>
      <c r="AC25" s="1436">
        <f>IF('Historical DATA'!BI11="","",'Historical DATA'!BI11)</f>
        <v>724.2</v>
      </c>
      <c r="AD25" s="1436">
        <f>IF('Historical DATA'!BJ11="","",'Historical DATA'!BJ11)</f>
        <v>56293514.400000006</v>
      </c>
      <c r="AE25" s="1435">
        <f>IF('Historical DATA'!BK11="","",'Historical DATA'!BK11)</f>
        <v>761.32650145888329</v>
      </c>
      <c r="AF25" s="1435" t="str">
        <f>IF('Historical DATA'!BL11="","",'Historical DATA'!BL11)</f>
        <v/>
      </c>
      <c r="AG25" s="1435" t="str">
        <f>IF('Historical DATA'!BM11="","",'Historical DATA'!BM11)</f>
        <v/>
      </c>
      <c r="AH25" s="1435" t="str">
        <f>IF('Historical DATA'!BN11="","",'Historical DATA'!BN11)</f>
        <v/>
      </c>
      <c r="AI25" s="1435" t="str">
        <f>IF('Historical DATA'!BO11="","",'Historical DATA'!BO11)</f>
        <v/>
      </c>
      <c r="AJ25" s="1416"/>
      <c r="AK25" s="1437">
        <f>IF('Historical DATA'!BP11="","",'Historical DATA'!BP11)</f>
        <v>59257102.390001297</v>
      </c>
      <c r="AL25" s="1431">
        <f>IF('Historical DATA'!BQ11="","",'Historical DATA'!BQ11)</f>
        <v>56293514.400000006</v>
      </c>
      <c r="AM25" s="1433">
        <f>IF('Historical DATA'!BR11="","",'Historical DATA'!BR11)</f>
        <v>2962826.6634998322</v>
      </c>
      <c r="AN25" s="1416"/>
      <c r="AO25" s="1448">
        <f>IF('Historical DATA'!BS11="","",'Historical DATA'!BS11)</f>
        <v>4092</v>
      </c>
      <c r="AP25" s="1438">
        <f>IF('Historical DATA'!BT11="","",'Historical DATA'!BT11)</f>
        <v>724.05</v>
      </c>
      <c r="AQ25" s="1438">
        <f>IF('Historical DATA'!BU11="","",'Historical DATA'!BU11)</f>
        <v>2962812.5999999996</v>
      </c>
      <c r="AR25" s="1439">
        <f>IF('Historical DATA'!BV11="","",'Historical DATA'!BV11)</f>
        <v>14.063499832525849</v>
      </c>
    </row>
    <row r="26" spans="2:88">
      <c r="B26" s="1653">
        <f>IF('Historical DATA'!B12="","",'Historical DATA'!B12)</f>
        <v>45743</v>
      </c>
      <c r="C26" s="304"/>
      <c r="D26" s="1437">
        <f>IF('Historical DATA'!AO12="","",'Historical DATA'!AO12)</f>
        <v>7882098417.2400007</v>
      </c>
      <c r="E26" s="1431">
        <f>IF('Historical DATA'!AP12="","",'Historical DATA'!AP12)</f>
        <v>7821840687.46</v>
      </c>
      <c r="F26" s="1433">
        <f>IF('Historical DATA'!AQ12="","",'Historical DATA'!AQ12)</f>
        <v>60257729.780000687</v>
      </c>
      <c r="G26" s="1259"/>
      <c r="H26" s="1447">
        <f>IF('Historical DATA'!AR12="","",'Historical DATA'!AR12)</f>
        <v>1</v>
      </c>
      <c r="I26" s="1431">
        <f>IF('Historical DATA'!AS12="","",'Historical DATA'!AS12)</f>
        <v>7430749342.0400009</v>
      </c>
      <c r="J26" s="1431">
        <f>IF('Historical DATA'!AT12="","",'Historical DATA'!AT12)</f>
        <v>678.18800121545792</v>
      </c>
      <c r="K26" s="1431">
        <f>IF('Historical DATA'!AU12="","",'Historical DATA'!AU12)</f>
        <v>7821840687.46</v>
      </c>
      <c r="L26" s="1450">
        <f>IF('Historical DATA'!AV12="","",'Historical DATA'!AV12)</f>
        <v>0.05</v>
      </c>
      <c r="M26" s="1446"/>
      <c r="N26" s="1445">
        <f>IF('Historical DATA'!AW12="","",'Historical DATA'!AW12)</f>
        <v>0.05</v>
      </c>
      <c r="O26" s="1436">
        <f>IF('Historical DATA'!AX12="","",'Historical DATA'!AX12)</f>
        <v>7821840687.46</v>
      </c>
      <c r="P26" s="1435">
        <f>IF('Historical DATA'!AY12="","",'Historical DATA'!AY12)</f>
        <v>391092034.37300003</v>
      </c>
      <c r="Q26" s="1259"/>
      <c r="R26" s="1434">
        <f>IF('Historical DATA'!AZ12="","",'Historical DATA'!AZ12)</f>
        <v>7821840687.46</v>
      </c>
      <c r="S26" s="1436">
        <f>IF('Historical DATA'!BA12="","",'Historical DATA'!BA12)</f>
        <v>391092034.37300003</v>
      </c>
      <c r="T26" s="1435">
        <f>IF('Historical DATA'!BB12="","",'Historical DATA'!BB12)</f>
        <v>7430748653.0869999</v>
      </c>
      <c r="U26" s="1259"/>
      <c r="V26" s="1434">
        <f>IF('Historical DATA'!BC12="","",'Historical DATA'!BC12)</f>
        <v>60257729.780000687</v>
      </c>
      <c r="W26" s="1436">
        <f>IF('Historical DATA'!BD12="","",'Historical DATA'!BD12)</f>
        <v>7487993518.8000011</v>
      </c>
      <c r="X26" s="1436">
        <f>IF('Historical DATA'!BE12="","",'Historical DATA'!BE12)</f>
        <v>391092034.37300003</v>
      </c>
      <c r="Y26" s="1435">
        <f>IF('Historical DATA'!BF12="","",'Historical DATA'!BF12)</f>
        <v>57244865.713001251</v>
      </c>
      <c r="Z26" s="1435" t="str">
        <f>IF('Historical DATA'!BG12="","",'Historical DATA'!BG12)</f>
        <v/>
      </c>
      <c r="AA26" s="1416"/>
      <c r="AB26" s="1434">
        <f>IF('Historical DATA'!BH12="","",'Historical DATA'!BH12)</f>
        <v>77732</v>
      </c>
      <c r="AC26" s="1436">
        <f>IF('Historical DATA'!BI12="","",'Historical DATA'!BI12)</f>
        <v>736.43</v>
      </c>
      <c r="AD26" s="1436">
        <f>IF('Historical DATA'!BJ12="","",'Historical DATA'!BJ12)</f>
        <v>57244176.759999998</v>
      </c>
      <c r="AE26" s="1435">
        <f>IF('Historical DATA'!BK12="","",'Historical DATA'!BK12)</f>
        <v>688.95300125330687</v>
      </c>
      <c r="AF26" s="1435" t="str">
        <f>IF('Historical DATA'!BL12="","",'Historical DATA'!BL12)</f>
        <v/>
      </c>
      <c r="AG26" s="1435" t="str">
        <f>IF('Historical DATA'!BM12="","",'Historical DATA'!BM12)</f>
        <v/>
      </c>
      <c r="AH26" s="1435" t="str">
        <f>IF('Historical DATA'!BN12="","",'Historical DATA'!BN12)</f>
        <v/>
      </c>
      <c r="AI26" s="1435" t="str">
        <f>IF('Historical DATA'!BO12="","",'Historical DATA'!BO12)</f>
        <v/>
      </c>
      <c r="AJ26" s="1416"/>
      <c r="AK26" s="1437">
        <f>IF('Historical DATA'!BP12="","",'Historical DATA'!BP12)</f>
        <v>60257729.780000687</v>
      </c>
      <c r="AL26" s="1431">
        <f>IF('Historical DATA'!BQ12="","",'Historical DATA'!BQ12)</f>
        <v>57244176.759999998</v>
      </c>
      <c r="AM26" s="1433">
        <f>IF('Historical DATA'!BR12="","",'Historical DATA'!BR12)</f>
        <v>3012864.0669994354</v>
      </c>
      <c r="AN26" s="1416"/>
      <c r="AO26" s="1448">
        <f>IF('Historical DATA'!BS12="","",'Historical DATA'!BS12)</f>
        <v>4092</v>
      </c>
      <c r="AP26" s="1438">
        <f>IF('Historical DATA'!BT12="","",'Historical DATA'!BT12)</f>
        <v>736.28</v>
      </c>
      <c r="AQ26" s="1438">
        <f>IF('Historical DATA'!BU12="","",'Historical DATA'!BU12)</f>
        <v>3012857.76</v>
      </c>
      <c r="AR26" s="1439">
        <f>IF('Historical DATA'!BV12="","",'Historical DATA'!BV12)</f>
        <v>6.3069994356483221</v>
      </c>
    </row>
    <row r="27" spans="2:88">
      <c r="B27" s="1653">
        <f>IF('Historical DATA'!B13="","",'Historical DATA'!B13)</f>
        <v>45715</v>
      </c>
      <c r="C27" s="304"/>
      <c r="D27" s="1437">
        <f>IF('Historical DATA'!AO13="","",'Historical DATA'!AO13)</f>
        <v>7942231938.4400005</v>
      </c>
      <c r="E27" s="1431">
        <f>IF('Historical DATA'!AP13="","",'Historical DATA'!AP13)</f>
        <v>7882097726.96</v>
      </c>
      <c r="F27" s="1433">
        <f>IF('Historical DATA'!AQ13="","",'Historical DATA'!AQ13)</f>
        <v>60134211.480000496</v>
      </c>
      <c r="G27" s="1259"/>
      <c r="H27" s="1447">
        <f>IF('Historical DATA'!AR13="","",'Historical DATA'!AR13)</f>
        <v>1</v>
      </c>
      <c r="I27" s="1431">
        <f>IF('Historical DATA'!AS13="","",'Historical DATA'!AS13)</f>
        <v>7487993518.8000011</v>
      </c>
      <c r="J27" s="1431">
        <f>IF('Historical DATA'!AT13="","",'Historical DATA'!AT13)</f>
        <v>225.95000049471855</v>
      </c>
      <c r="K27" s="1431">
        <f>IF('Historical DATA'!AU13="","",'Historical DATA'!AU13)</f>
        <v>7882097726.96</v>
      </c>
      <c r="L27" s="1450">
        <f>IF('Historical DATA'!AV13="","",'Historical DATA'!AV13)</f>
        <v>0.05</v>
      </c>
      <c r="M27" s="1446"/>
      <c r="N27" s="1445">
        <f>IF('Historical DATA'!AW13="","",'Historical DATA'!AW13)</f>
        <v>0.05</v>
      </c>
      <c r="O27" s="1436">
        <f>IF('Historical DATA'!AX13="","",'Historical DATA'!AX13)</f>
        <v>7882097726.96</v>
      </c>
      <c r="P27" s="1435">
        <f>IF('Historical DATA'!AY13="","",'Historical DATA'!AY13)</f>
        <v>394104886.34800005</v>
      </c>
      <c r="Q27" s="1259"/>
      <c r="R27" s="1434">
        <f>IF('Historical DATA'!AZ13="","",'Historical DATA'!AZ13)</f>
        <v>7882097726.96</v>
      </c>
      <c r="S27" s="1436">
        <f>IF('Historical DATA'!BA13="","",'Historical DATA'!BA13)</f>
        <v>394104886.34800005</v>
      </c>
      <c r="T27" s="1435">
        <f>IF('Historical DATA'!BB13="","",'Historical DATA'!BB13)</f>
        <v>7487992840.6119995</v>
      </c>
      <c r="U27" s="1259"/>
      <c r="V27" s="1434">
        <f>IF('Historical DATA'!BC13="","",'Historical DATA'!BC13)</f>
        <v>60134211.480000496</v>
      </c>
      <c r="W27" s="1436">
        <f>IF('Historical DATA'!BD13="","",'Historical DATA'!BD13)</f>
        <v>7545120320.2400007</v>
      </c>
      <c r="X27" s="1436">
        <f>IF('Historical DATA'!BE13="","",'Historical DATA'!BE13)</f>
        <v>394104886.34800005</v>
      </c>
      <c r="Y27" s="1435">
        <f>IF('Historical DATA'!BF13="","",'Historical DATA'!BF13)</f>
        <v>57127479.628001213</v>
      </c>
      <c r="Z27" s="1435" t="str">
        <f>IF('Historical DATA'!BG13="","",'Historical DATA'!BG13)</f>
        <v/>
      </c>
      <c r="AA27" s="1416"/>
      <c r="AB27" s="1434">
        <f>IF('Historical DATA'!BH13="","",'Historical DATA'!BH13)</f>
        <v>77732</v>
      </c>
      <c r="AC27" s="1436">
        <f>IF('Historical DATA'!BI13="","",'Historical DATA'!BI13)</f>
        <v>734.92</v>
      </c>
      <c r="AD27" s="1436">
        <f>IF('Historical DATA'!BJ13="","",'Historical DATA'!BJ13)</f>
        <v>57126801.439999998</v>
      </c>
      <c r="AE27" s="1435">
        <f>IF('Historical DATA'!BK13="","",'Historical DATA'!BK13)</f>
        <v>678.18800121545792</v>
      </c>
      <c r="AF27" s="1435" t="str">
        <f>IF('Historical DATA'!BL13="","",'Historical DATA'!BL13)</f>
        <v/>
      </c>
      <c r="AG27" s="1435" t="str">
        <f>IF('Historical DATA'!BM13="","",'Historical DATA'!BM13)</f>
        <v/>
      </c>
      <c r="AH27" s="1435" t="str">
        <f>IF('Historical DATA'!BN13="","",'Historical DATA'!BN13)</f>
        <v/>
      </c>
      <c r="AI27" s="1435" t="str">
        <f>IF('Historical DATA'!BO13="","",'Historical DATA'!BO13)</f>
        <v/>
      </c>
      <c r="AJ27" s="1416"/>
      <c r="AK27" s="1437">
        <f>IF('Historical DATA'!BP13="","",'Historical DATA'!BP13)</f>
        <v>60134211.480000496</v>
      </c>
      <c r="AL27" s="1431">
        <f>IF('Historical DATA'!BQ13="","",'Historical DATA'!BQ13)</f>
        <v>57126801.439999998</v>
      </c>
      <c r="AM27" s="1433">
        <f>IF('Historical DATA'!BR13="","",'Historical DATA'!BR13)</f>
        <v>3006731.8519992828</v>
      </c>
      <c r="AN27" s="1416"/>
      <c r="AO27" s="1448">
        <f>IF('Historical DATA'!BS13="","",'Historical DATA'!BS13)</f>
        <v>4092</v>
      </c>
      <c r="AP27" s="1438">
        <f>IF('Historical DATA'!BT13="","",'Historical DATA'!BT13)</f>
        <v>734.78</v>
      </c>
      <c r="AQ27" s="1438">
        <f>IF('Historical DATA'!BU13="","",'Historical DATA'!BU13)</f>
        <v>3006719.76</v>
      </c>
      <c r="AR27" s="1439">
        <f>IF('Historical DATA'!BV13="","",'Historical DATA'!BV13)</f>
        <v>12.091999283060431</v>
      </c>
    </row>
    <row r="28" spans="2:88">
      <c r="B28" s="1653">
        <f>IF('Historical DATA'!B14="","",'Historical DATA'!B14)</f>
        <v>45684</v>
      </c>
      <c r="C28" s="304"/>
      <c r="D28" s="1437">
        <f>IF('Historical DATA'!AO14="","",'Historical DATA'!AO14)</f>
        <v>8062678870.8800001</v>
      </c>
      <c r="E28" s="1431">
        <f>IF('Historical DATA'!AP14="","",'Historical DATA'!AP14)</f>
        <v>7942231678.1999998</v>
      </c>
      <c r="F28" s="1433">
        <f>IF('Historical DATA'!AQ14="","",'Historical DATA'!AQ14)</f>
        <v>120447192.68000031</v>
      </c>
      <c r="G28" s="1259"/>
      <c r="H28" s="1447">
        <f>IF('Historical DATA'!AR14="","",'Historical DATA'!AR14)</f>
        <v>1</v>
      </c>
      <c r="I28" s="1431">
        <f>IF('Historical DATA'!AS14="","",'Historical DATA'!AS14)</f>
        <v>7545120320.2400007</v>
      </c>
      <c r="J28" s="1431">
        <f>IF('Historical DATA'!AT14="","",'Historical DATA'!AT14)</f>
        <v>423.66149974614382</v>
      </c>
      <c r="K28" s="1431">
        <f>IF('Historical DATA'!AU14="","",'Historical DATA'!AU14)</f>
        <v>7942231678.1999998</v>
      </c>
      <c r="L28" s="1450">
        <f>IF('Historical DATA'!AV14="","",'Historical DATA'!AV14)</f>
        <v>0.05</v>
      </c>
      <c r="M28" s="1446"/>
      <c r="N28" s="1445">
        <f>IF('Historical DATA'!AW14="","",'Historical DATA'!AW14)</f>
        <v>0.05</v>
      </c>
      <c r="O28" s="1436">
        <f>IF('Historical DATA'!AX14="","",'Historical DATA'!AX14)</f>
        <v>7942231678.1999998</v>
      </c>
      <c r="P28" s="1435">
        <f>IF('Historical DATA'!AY14="","",'Historical DATA'!AY14)</f>
        <v>397111583.91000003</v>
      </c>
      <c r="Q28" s="1259"/>
      <c r="R28" s="1434">
        <f>IF('Historical DATA'!AZ14="","",'Historical DATA'!AZ14)</f>
        <v>7942231678.1999998</v>
      </c>
      <c r="S28" s="1436">
        <f>IF('Historical DATA'!BA14="","",'Historical DATA'!BA14)</f>
        <v>397111583.91000003</v>
      </c>
      <c r="T28" s="1435">
        <f>IF('Historical DATA'!BB14="","",'Historical DATA'!BB14)</f>
        <v>7545120094.29</v>
      </c>
      <c r="U28" s="1259"/>
      <c r="V28" s="1434">
        <f>IF('Historical DATA'!BC14="","",'Historical DATA'!BC14)</f>
        <v>120447192.68000031</v>
      </c>
      <c r="W28" s="1436">
        <f>IF('Historical DATA'!BD14="","",'Historical DATA'!BD14)</f>
        <v>7659544933.5200005</v>
      </c>
      <c r="X28" s="1436">
        <f>IF('Historical DATA'!BE14="","",'Historical DATA'!BE14)</f>
        <v>397111583.91000003</v>
      </c>
      <c r="Y28" s="1435">
        <f>IF('Historical DATA'!BF14="","",'Historical DATA'!BF14)</f>
        <v>114424839.2300005</v>
      </c>
      <c r="Z28" s="1435" t="str">
        <f>IF('Historical DATA'!BG14="","",'Historical DATA'!BG14)</f>
        <v/>
      </c>
      <c r="AA28" s="1416"/>
      <c r="AB28" s="1434">
        <f>IF('Historical DATA'!BH14="","",'Historical DATA'!BH14)</f>
        <v>77732</v>
      </c>
      <c r="AC28" s="1436">
        <f>IF('Historical DATA'!BI14="","",'Historical DATA'!BI14)</f>
        <v>1472.04</v>
      </c>
      <c r="AD28" s="1436">
        <f>IF('Historical DATA'!BJ14="","",'Historical DATA'!BJ14)</f>
        <v>114424613.28</v>
      </c>
      <c r="AE28" s="1435">
        <f>IF('Historical DATA'!BK14="","",'Historical DATA'!BK14)</f>
        <v>225.95000049471855</v>
      </c>
      <c r="AF28" s="1435" t="str">
        <f>IF('Historical DATA'!BL14="","",'Historical DATA'!BL14)</f>
        <v/>
      </c>
      <c r="AG28" s="1435" t="str">
        <f>IF('Historical DATA'!BM14="","",'Historical DATA'!BM14)</f>
        <v/>
      </c>
      <c r="AH28" s="1435" t="str">
        <f>IF('Historical DATA'!BN14="","",'Historical DATA'!BN14)</f>
        <v/>
      </c>
      <c r="AI28" s="1435" t="str">
        <f>IF('Historical DATA'!BO14="","",'Historical DATA'!BO14)</f>
        <v/>
      </c>
      <c r="AJ28" s="1416"/>
      <c r="AK28" s="1437">
        <f>IF('Historical DATA'!BP14="","",'Historical DATA'!BP14)</f>
        <v>120447192.68000031</v>
      </c>
      <c r="AL28" s="1431">
        <f>IF('Historical DATA'!BQ14="","",'Historical DATA'!BQ14)</f>
        <v>114424613.28</v>
      </c>
      <c r="AM28" s="1433">
        <f>IF('Historical DATA'!BR14="","",'Historical DATA'!BR14)</f>
        <v>6022353.4499998093</v>
      </c>
      <c r="AN28" s="1416"/>
      <c r="AO28" s="1448">
        <f>IF('Historical DATA'!BS14="","",'Historical DATA'!BS14)</f>
        <v>4092</v>
      </c>
      <c r="AP28" s="1438">
        <f>IF('Historical DATA'!BT14="","",'Historical DATA'!BT14)</f>
        <v>1471.73</v>
      </c>
      <c r="AQ28" s="1438">
        <f>IF('Historical DATA'!BU14="","",'Historical DATA'!BU14)</f>
        <v>6022319.1600000001</v>
      </c>
      <c r="AR28" s="1439">
        <f>IF('Historical DATA'!BV14="","",'Historical DATA'!BV14)</f>
        <v>34.289999809116125</v>
      </c>
    </row>
    <row r="29" spans="2:88">
      <c r="B29" s="1653">
        <f>IF('Historical DATA'!B15="","",'Historical DATA'!B15)</f>
        <v>45653</v>
      </c>
      <c r="C29" s="304"/>
      <c r="D29" s="1437">
        <f>IF('Historical DATA'!AO15="","",'Historical DATA'!AO15)</f>
        <v>8120799480.7600002</v>
      </c>
      <c r="E29" s="1431">
        <f>IF('Historical DATA'!AP15="","",'Historical DATA'!AP15)</f>
        <v>8062678431.4300003</v>
      </c>
      <c r="F29" s="1433">
        <f>IF('Historical DATA'!AQ15="","",'Historical DATA'!AQ15)</f>
        <v>58121049.329999924</v>
      </c>
      <c r="G29" s="1259"/>
      <c r="H29" s="1447">
        <f>IF('Historical DATA'!AR15="","",'Historical DATA'!AR15)</f>
        <v>1</v>
      </c>
      <c r="I29" s="1431">
        <f>IF('Historical DATA'!AS15="","",'Historical DATA'!AS15)</f>
        <v>7659544933.5200005</v>
      </c>
      <c r="J29" s="1431">
        <f>IF('Historical DATA'!AT15="","",'Historical DATA'!AT15)</f>
        <v>542.6830003336072</v>
      </c>
      <c r="K29" s="1431">
        <f>IF('Historical DATA'!AU15="","",'Historical DATA'!AU15)</f>
        <v>8062678431.4300003</v>
      </c>
      <c r="L29" s="1450">
        <f>IF('Historical DATA'!AV15="","",'Historical DATA'!AV15)</f>
        <v>0.05</v>
      </c>
      <c r="M29" s="1446"/>
      <c r="N29" s="1445">
        <f>IF('Historical DATA'!AW15="","",'Historical DATA'!AW15)</f>
        <v>0.05</v>
      </c>
      <c r="O29" s="1436">
        <f>IF('Historical DATA'!AX15="","",'Historical DATA'!AX15)</f>
        <v>8062678431.4300003</v>
      </c>
      <c r="P29" s="1435">
        <f>IF('Historical DATA'!AY15="","",'Historical DATA'!AY15)</f>
        <v>403133921.57150006</v>
      </c>
      <c r="Q29" s="1259"/>
      <c r="R29" s="1434">
        <f>IF('Historical DATA'!AZ15="","",'Historical DATA'!AZ15)</f>
        <v>8062678431.4300003</v>
      </c>
      <c r="S29" s="1436">
        <f>IF('Historical DATA'!BA15="","",'Historical DATA'!BA15)</f>
        <v>403133921.57150006</v>
      </c>
      <c r="T29" s="1435">
        <f>IF('Historical DATA'!BB15="","",'Historical DATA'!BB15)</f>
        <v>7659544509.8585005</v>
      </c>
      <c r="U29" s="1259"/>
      <c r="V29" s="1434">
        <f>IF('Historical DATA'!BC15="","",'Historical DATA'!BC15)</f>
        <v>58121049.329999924</v>
      </c>
      <c r="W29" s="1436">
        <f>IF('Historical DATA'!BD15="","",'Historical DATA'!BD15)</f>
        <v>7714759527.7600002</v>
      </c>
      <c r="X29" s="1436">
        <f>IF('Historical DATA'!BE15="","",'Historical DATA'!BE15)</f>
        <v>403133921.57150006</v>
      </c>
      <c r="Y29" s="1435">
        <f>IF('Historical DATA'!BF15="","",'Historical DATA'!BF15)</f>
        <v>55215017.901499748</v>
      </c>
      <c r="Z29" s="1435" t="str">
        <f>IF('Historical DATA'!BG15="","",'Historical DATA'!BG15)</f>
        <v/>
      </c>
      <c r="AA29" s="1416"/>
      <c r="AB29" s="1434">
        <f>IF('Historical DATA'!BH15="","",'Historical DATA'!BH15)</f>
        <v>77732</v>
      </c>
      <c r="AC29" s="1436">
        <f>IF('Historical DATA'!BI15="","",'Historical DATA'!BI15)</f>
        <v>710.32</v>
      </c>
      <c r="AD29" s="1436">
        <f>IF('Historical DATA'!BJ15="","",'Historical DATA'!BJ15)</f>
        <v>55214594.240000002</v>
      </c>
      <c r="AE29" s="1435">
        <f>IF('Historical DATA'!BK15="","",'Historical DATA'!BK15)</f>
        <v>423.66149974614382</v>
      </c>
      <c r="AF29" s="1435" t="str">
        <f>IF('Historical DATA'!BL15="","",'Historical DATA'!BL15)</f>
        <v/>
      </c>
      <c r="AG29" s="1435" t="str">
        <f>IF('Historical DATA'!BM15="","",'Historical DATA'!BM15)</f>
        <v/>
      </c>
      <c r="AH29" s="1435" t="str">
        <f>IF('Historical DATA'!BN15="","",'Historical DATA'!BN15)</f>
        <v/>
      </c>
      <c r="AI29" s="1435" t="str">
        <f>IF('Historical DATA'!BO15="","",'Historical DATA'!BO15)</f>
        <v/>
      </c>
      <c r="AJ29" s="1416"/>
      <c r="AK29" s="1437">
        <f>IF('Historical DATA'!BP15="","",'Historical DATA'!BP15)</f>
        <v>58121049.329999924</v>
      </c>
      <c r="AL29" s="1431">
        <f>IF('Historical DATA'!BQ15="","",'Historical DATA'!BQ15)</f>
        <v>55214594.240000002</v>
      </c>
      <c r="AM29" s="1433">
        <f>IF('Historical DATA'!BR15="","",'Historical DATA'!BR15)</f>
        <v>2906031.4285001755</v>
      </c>
      <c r="AN29" s="1416"/>
      <c r="AO29" s="1448">
        <f>IF('Historical DATA'!BS15="","",'Historical DATA'!BS15)</f>
        <v>4092</v>
      </c>
      <c r="AP29" s="1438">
        <f>IF('Historical DATA'!BT15="","",'Historical DATA'!BT15)</f>
        <v>710.17</v>
      </c>
      <c r="AQ29" s="1438">
        <f>IF('Historical DATA'!BU15="","",'Historical DATA'!BU15)</f>
        <v>2906015.6399999997</v>
      </c>
      <c r="AR29" s="1439">
        <f>IF('Historical DATA'!BV15="","",'Historical DATA'!BV15)</f>
        <v>15.78850017581135</v>
      </c>
    </row>
    <row r="30" spans="2:88">
      <c r="B30" s="1653">
        <f>IF('Historical DATA'!B16="","",'Historical DATA'!B16)</f>
        <v>45623</v>
      </c>
      <c r="C30" s="304"/>
      <c r="D30" s="1437">
        <f>IF('Historical DATA'!AO16="","",'Historical DATA'!AO16)</f>
        <v>8182400000</v>
      </c>
      <c r="E30" s="1431">
        <f>IF('Historical DATA'!AP16="","",'Historical DATA'!AP16)</f>
        <v>8120798931.6599998</v>
      </c>
      <c r="F30" s="1433">
        <f>IF('Historical DATA'!AQ16="","",'Historical DATA'!AQ16)</f>
        <v>61601068.340000153</v>
      </c>
      <c r="G30" s="1259"/>
      <c r="H30" s="1447">
        <f>IF('Historical DATA'!AR16="","",'Historical DATA'!AR16)</f>
        <v>1</v>
      </c>
      <c r="I30" s="1431">
        <f>IF('Historical DATA'!AS16="","",'Historical DATA'!AS16)</f>
        <v>7714759527.7600002</v>
      </c>
      <c r="J30" s="1431">
        <f>IF('Historical DATA'!AT16="","",'Historical DATA'!AT16)</f>
        <v>0</v>
      </c>
      <c r="K30" s="1431">
        <f>IF('Historical DATA'!AU16="","",'Historical DATA'!AU16)</f>
        <v>8120798931.6599998</v>
      </c>
      <c r="L30" s="1450">
        <f>IF('Historical DATA'!AV16="","",'Historical DATA'!AV16)</f>
        <v>0.05</v>
      </c>
      <c r="M30" s="1446"/>
      <c r="N30" s="1445">
        <f>IF('Historical DATA'!AW16="","",'Historical DATA'!AW16)</f>
        <v>0.05</v>
      </c>
      <c r="O30" s="1436">
        <f>IF('Historical DATA'!AX16="","",'Historical DATA'!AX16)</f>
        <v>8120798931.6599998</v>
      </c>
      <c r="P30" s="1435">
        <f>IF('Historical DATA'!AY16="","",'Historical DATA'!AY16)</f>
        <v>406039946.583</v>
      </c>
      <c r="Q30" s="1259"/>
      <c r="R30" s="1434">
        <f>IF('Historical DATA'!AZ16="","",'Historical DATA'!AZ16)</f>
        <v>8120798931.6599998</v>
      </c>
      <c r="S30" s="1436">
        <f>IF('Historical DATA'!BA16="","",'Historical DATA'!BA16)</f>
        <v>406039946.583</v>
      </c>
      <c r="T30" s="1435">
        <f>IF('Historical DATA'!BB16="","",'Historical DATA'!BB16)</f>
        <v>7714758985.0769997</v>
      </c>
      <c r="U30" s="1259"/>
      <c r="V30" s="1434">
        <f>IF('Historical DATA'!BC16="","",'Historical DATA'!BC16)</f>
        <v>61601068.340000153</v>
      </c>
      <c r="W30" s="1436">
        <f>IF('Historical DATA'!BD16="","",'Historical DATA'!BD16)</f>
        <v>7773200000</v>
      </c>
      <c r="X30" s="1436">
        <f>IF('Historical DATA'!BE16="","",'Historical DATA'!BE16)</f>
        <v>406039946.583</v>
      </c>
      <c r="Y30" s="1435">
        <f>IF('Historical DATA'!BF16="","",'Historical DATA'!BF16)</f>
        <v>58441014.923000336</v>
      </c>
      <c r="Z30" s="1435" t="str">
        <f>IF('Historical DATA'!BG16="","",'Historical DATA'!BG16)</f>
        <v/>
      </c>
      <c r="AA30" s="1416"/>
      <c r="AB30" s="1434">
        <f>IF('Historical DATA'!BH16="","",'Historical DATA'!BH16)</f>
        <v>77732</v>
      </c>
      <c r="AC30" s="1436">
        <f>IF('Historical DATA'!BI16="","",'Historical DATA'!BI16)</f>
        <v>751.82</v>
      </c>
      <c r="AD30" s="1436">
        <f>IF('Historical DATA'!BJ16="","",'Historical DATA'!BJ16)</f>
        <v>58440472.240000002</v>
      </c>
      <c r="AE30" s="1435">
        <f>IF('Historical DATA'!BK16="","",'Historical DATA'!BK16)</f>
        <v>542.6830003336072</v>
      </c>
      <c r="AF30" s="1435" t="str">
        <f>IF('Historical DATA'!BL16="","",'Historical DATA'!BL16)</f>
        <v/>
      </c>
      <c r="AG30" s="1435" t="str">
        <f>IF('Historical DATA'!BM16="","",'Historical DATA'!BM16)</f>
        <v/>
      </c>
      <c r="AH30" s="1435" t="str">
        <f>IF('Historical DATA'!BN16="","",'Historical DATA'!BN16)</f>
        <v/>
      </c>
      <c r="AI30" s="1435" t="str">
        <f>IF('Historical DATA'!BO16="","",'Historical DATA'!BO16)</f>
        <v/>
      </c>
      <c r="AJ30" s="1416"/>
      <c r="AK30" s="1437">
        <f>IF('Historical DATA'!BP16="","",'Historical DATA'!BP16)</f>
        <v>61601068.340000153</v>
      </c>
      <c r="AL30" s="1431">
        <f>IF('Historical DATA'!BQ16="","",'Historical DATA'!BQ16)</f>
        <v>58440472.240000002</v>
      </c>
      <c r="AM30" s="1433">
        <f>IF('Historical DATA'!BR16="","",'Historical DATA'!BR16)</f>
        <v>3160053.4169998169</v>
      </c>
      <c r="AN30" s="1416"/>
      <c r="AO30" s="1448">
        <f>IF('Historical DATA'!BS16="","",'Historical DATA'!BS16)</f>
        <v>4092</v>
      </c>
      <c r="AP30" s="1438">
        <f>IF('Historical DATA'!BT16="","",'Historical DATA'!BT16)</f>
        <v>772.25</v>
      </c>
      <c r="AQ30" s="1438">
        <f>IF('Historical DATA'!BU16="","",'Historical DATA'!BU16)</f>
        <v>3160047</v>
      </c>
      <c r="AR30" s="1439">
        <f>IF('Historical DATA'!BV16="","",'Historical DATA'!BV16)</f>
        <v>6.4169998168945313</v>
      </c>
    </row>
    <row r="31" spans="2:88">
      <c r="B31" s="1653">
        <f>IF('Historical DATA'!B17="","",'Historical DATA'!B17)</f>
        <v>45588</v>
      </c>
      <c r="C31" s="304"/>
      <c r="D31" s="1437">
        <f>IF('Historical DATA'!AO17="","",'Historical DATA'!AO17)</f>
        <v>0</v>
      </c>
      <c r="E31" s="1431">
        <f>IF('Historical DATA'!AP17="","",'Historical DATA'!AP17)</f>
        <v>0</v>
      </c>
      <c r="F31" s="1433">
        <f>IF('Historical DATA'!AQ17="","",'Historical DATA'!AQ17)</f>
        <v>0</v>
      </c>
      <c r="G31" s="1259"/>
      <c r="H31" s="1447">
        <f>IF('Historical DATA'!AR17="","",'Historical DATA'!AR17)</f>
        <v>0</v>
      </c>
      <c r="I31" s="1431">
        <f>IF('Historical DATA'!AS17="","",'Historical DATA'!AS17)</f>
        <v>0</v>
      </c>
      <c r="J31" s="1431">
        <f>IF('Historical DATA'!AT17="","",'Historical DATA'!AT17)</f>
        <v>0</v>
      </c>
      <c r="K31" s="1431">
        <f>IF('Historical DATA'!AU17="","",'Historical DATA'!AU17)</f>
        <v>0</v>
      </c>
      <c r="L31" s="1450">
        <f>IF('Historical DATA'!AV17="","",'Historical DATA'!AV17)</f>
        <v>0</v>
      </c>
      <c r="M31" s="1446"/>
      <c r="N31" s="1445">
        <f>IF('Historical DATA'!AW17="","",'Historical DATA'!AW17)</f>
        <v>0</v>
      </c>
      <c r="O31" s="1436">
        <f>IF('Historical DATA'!AX17="","",'Historical DATA'!AX17)</f>
        <v>0</v>
      </c>
      <c r="P31" s="1435">
        <f>IF('Historical DATA'!AY17="","",'Historical DATA'!AY17)</f>
        <v>0</v>
      </c>
      <c r="Q31" s="1259"/>
      <c r="R31" s="1434">
        <f>IF('Historical DATA'!AZ17="","",'Historical DATA'!AZ17)</f>
        <v>0</v>
      </c>
      <c r="S31" s="1436">
        <f>IF('Historical DATA'!BA17="","",'Historical DATA'!BA17)</f>
        <v>0</v>
      </c>
      <c r="T31" s="1435">
        <f>IF('Historical DATA'!BB17="","",'Historical DATA'!BB17)</f>
        <v>0</v>
      </c>
      <c r="U31" s="1259"/>
      <c r="V31" s="1434">
        <f>IF('Historical DATA'!BC17="","",'Historical DATA'!BC17)</f>
        <v>0</v>
      </c>
      <c r="W31" s="1436">
        <f>IF('Historical DATA'!BD17="","",'Historical DATA'!BD17)</f>
        <v>0</v>
      </c>
      <c r="X31" s="1436">
        <f>IF('Historical DATA'!BE17="","",'Historical DATA'!BE17)</f>
        <v>0</v>
      </c>
      <c r="Y31" s="1435">
        <f>IF('Historical DATA'!BF17="","",'Historical DATA'!BF17)</f>
        <v>0</v>
      </c>
      <c r="Z31" s="1435" t="str">
        <f>IF('Historical DATA'!BG17="","",'Historical DATA'!BG17)</f>
        <v/>
      </c>
      <c r="AA31" s="1416"/>
      <c r="AB31" s="1434">
        <f>IF('Historical DATA'!BH17="","",'Historical DATA'!BH17)</f>
        <v>0</v>
      </c>
      <c r="AC31" s="1436">
        <f>IF('Historical DATA'!BI17="","",'Historical DATA'!BI17)</f>
        <v>0</v>
      </c>
      <c r="AD31" s="1436">
        <f>IF('Historical DATA'!BJ17="","",'Historical DATA'!BJ17)</f>
        <v>0</v>
      </c>
      <c r="AE31" s="1435">
        <f>IF('Historical DATA'!BK17="","",'Historical DATA'!BK17)</f>
        <v>0</v>
      </c>
      <c r="AF31" s="1435" t="str">
        <f>IF('Historical DATA'!BL17="","",'Historical DATA'!BL17)</f>
        <v/>
      </c>
      <c r="AG31" s="1435" t="str">
        <f>IF('Historical DATA'!BM17="","",'Historical DATA'!BM17)</f>
        <v/>
      </c>
      <c r="AH31" s="1435" t="str">
        <f>IF('Historical DATA'!BN17="","",'Historical DATA'!BN17)</f>
        <v/>
      </c>
      <c r="AI31" s="1435" t="str">
        <f>IF('Historical DATA'!BO17="","",'Historical DATA'!BO17)</f>
        <v/>
      </c>
      <c r="AJ31" s="1416"/>
      <c r="AK31" s="1437">
        <f>IF('Historical DATA'!BP17="","",'Historical DATA'!BP17)</f>
        <v>0</v>
      </c>
      <c r="AL31" s="1431">
        <f>IF('Historical DATA'!BQ17="","",'Historical DATA'!BQ17)</f>
        <v>0</v>
      </c>
      <c r="AM31" s="1433">
        <f>IF('Historical DATA'!BR17="","",'Historical DATA'!BR17)</f>
        <v>0</v>
      </c>
      <c r="AN31" s="1416"/>
      <c r="AO31" s="1448">
        <f>IF('Historical DATA'!BS17="","",'Historical DATA'!BS17)</f>
        <v>0</v>
      </c>
      <c r="AP31" s="1438">
        <f>IF('Historical DATA'!BT17="","",'Historical DATA'!BT17)</f>
        <v>0</v>
      </c>
      <c r="AQ31" s="1438">
        <f>IF('Historical DATA'!BU17="","",'Historical DATA'!BU17)</f>
        <v>0</v>
      </c>
      <c r="AR31" s="1439">
        <f>IF('Historical DATA'!BV17="","",'Historical DATA'!BV17)</f>
        <v>0</v>
      </c>
    </row>
    <row r="32" spans="2:88">
      <c r="B32" s="1653" t="str">
        <f>IF('Historical DATA'!B18="","",'Historical DATA'!B18)</f>
        <v/>
      </c>
      <c r="C32" s="304"/>
      <c r="D32" s="1437" t="str">
        <f>IF('Historical DATA'!AO18="","",'Historical DATA'!AO18)</f>
        <v/>
      </c>
      <c r="E32" s="1431" t="str">
        <f>IF('Historical DATA'!AP18="","",'Historical DATA'!AP18)</f>
        <v/>
      </c>
      <c r="F32" s="1433" t="str">
        <f>IF('Historical DATA'!AQ18="","",'Historical DATA'!AQ18)</f>
        <v/>
      </c>
      <c r="G32" s="1259"/>
      <c r="H32" s="1447" t="str">
        <f>IF('Historical DATA'!AR18="","",'Historical DATA'!AR18)</f>
        <v/>
      </c>
      <c r="I32" s="1431" t="str">
        <f>IF('Historical DATA'!AS18="","",'Historical DATA'!AS18)</f>
        <v/>
      </c>
      <c r="J32" s="1431" t="str">
        <f>IF('Historical DATA'!AT18="","",'Historical DATA'!AT18)</f>
        <v/>
      </c>
      <c r="K32" s="1431" t="str">
        <f>IF('Historical DATA'!AU18="","",'Historical DATA'!AU18)</f>
        <v/>
      </c>
      <c r="L32" s="1450" t="str">
        <f>IF('Historical DATA'!AV18="","",'Historical DATA'!AV18)</f>
        <v/>
      </c>
      <c r="M32" s="1446"/>
      <c r="N32" s="1445" t="str">
        <f>IF('Historical DATA'!AW18="","",'Historical DATA'!AW18)</f>
        <v/>
      </c>
      <c r="O32" s="1436" t="str">
        <f>IF('Historical DATA'!AX18="","",'Historical DATA'!AX18)</f>
        <v/>
      </c>
      <c r="P32" s="1435" t="str">
        <f>IF('Historical DATA'!AY18="","",'Historical DATA'!AY18)</f>
        <v/>
      </c>
      <c r="Q32" s="1259"/>
      <c r="R32" s="1434" t="str">
        <f>IF('Historical DATA'!AZ18="","",'Historical DATA'!AZ18)</f>
        <v/>
      </c>
      <c r="S32" s="1436" t="str">
        <f>IF('Historical DATA'!BA18="","",'Historical DATA'!BA18)</f>
        <v/>
      </c>
      <c r="T32" s="1435" t="str">
        <f>IF('Historical DATA'!BB18="","",'Historical DATA'!BB18)</f>
        <v/>
      </c>
      <c r="U32" s="1259"/>
      <c r="V32" s="1434" t="str">
        <f>IF('Historical DATA'!BC18="","",'Historical DATA'!BC18)</f>
        <v/>
      </c>
      <c r="W32" s="1436" t="str">
        <f>IF('Historical DATA'!BD18="","",'Historical DATA'!BD18)</f>
        <v/>
      </c>
      <c r="X32" s="1436" t="str">
        <f>IF('Historical DATA'!BE18="","",'Historical DATA'!BE18)</f>
        <v/>
      </c>
      <c r="Y32" s="1435" t="str">
        <f>IF('Historical DATA'!BF18="","",'Historical DATA'!BF18)</f>
        <v/>
      </c>
      <c r="Z32" s="1435" t="str">
        <f>IF('Historical DATA'!BG18="","",'Historical DATA'!BG18)</f>
        <v/>
      </c>
      <c r="AA32" s="1416"/>
      <c r="AB32" s="1434" t="str">
        <f>IF('Historical DATA'!BH18="","",'Historical DATA'!BH18)</f>
        <v/>
      </c>
      <c r="AC32" s="1436" t="str">
        <f>IF('Historical DATA'!BI18="","",'Historical DATA'!BI18)</f>
        <v/>
      </c>
      <c r="AD32" s="1436" t="str">
        <f>IF('Historical DATA'!BJ18="","",'Historical DATA'!BJ18)</f>
        <v/>
      </c>
      <c r="AE32" s="1435" t="str">
        <f>IF('Historical DATA'!BK18="","",'Historical DATA'!BK18)</f>
        <v/>
      </c>
      <c r="AF32" s="1435" t="str">
        <f>IF('Historical DATA'!BL18="","",'Historical DATA'!BL18)</f>
        <v/>
      </c>
      <c r="AG32" s="1435" t="str">
        <f>IF('Historical DATA'!BM18="","",'Historical DATA'!BM18)</f>
        <v/>
      </c>
      <c r="AH32" s="1435" t="str">
        <f>IF('Historical DATA'!BN18="","",'Historical DATA'!BN18)</f>
        <v/>
      </c>
      <c r="AI32" s="1435" t="str">
        <f>IF('Historical DATA'!BO18="","",'Historical DATA'!BO18)</f>
        <v/>
      </c>
      <c r="AJ32" s="1416"/>
      <c r="AK32" s="1437" t="str">
        <f>IF('Historical DATA'!BP18="","",'Historical DATA'!BP18)</f>
        <v/>
      </c>
      <c r="AL32" s="1431" t="str">
        <f>IF('Historical DATA'!BQ18="","",'Historical DATA'!BQ18)</f>
        <v/>
      </c>
      <c r="AM32" s="1433" t="str">
        <f>IF('Historical DATA'!BR18="","",'Historical DATA'!BR18)</f>
        <v/>
      </c>
      <c r="AN32" s="1416"/>
      <c r="AO32" s="1448" t="str">
        <f>IF('Historical DATA'!BS18="","",'Historical DATA'!BS18)</f>
        <v/>
      </c>
      <c r="AP32" s="1438" t="str">
        <f>IF('Historical DATA'!BT18="","",'Historical DATA'!BT18)</f>
        <v/>
      </c>
      <c r="AQ32" s="1438" t="str">
        <f>IF('Historical DATA'!BU18="","",'Historical DATA'!BU18)</f>
        <v/>
      </c>
      <c r="AR32" s="1439" t="str">
        <f>IF('Historical DATA'!BV18="","",'Historical DATA'!BV18)</f>
        <v/>
      </c>
    </row>
    <row r="33" spans="2:44">
      <c r="B33" s="1653" t="str">
        <f>IF('Historical DATA'!B19="","",'Historical DATA'!B19)</f>
        <v/>
      </c>
      <c r="C33" s="304"/>
      <c r="D33" s="1437" t="str">
        <f>IF('Historical DATA'!AO19="","",'Historical DATA'!AO19)</f>
        <v/>
      </c>
      <c r="E33" s="1431" t="str">
        <f>IF('Historical DATA'!AP19="","",'Historical DATA'!AP19)</f>
        <v/>
      </c>
      <c r="F33" s="1433" t="str">
        <f>IF('Historical DATA'!AQ19="","",'Historical DATA'!AQ19)</f>
        <v/>
      </c>
      <c r="G33" s="1259"/>
      <c r="H33" s="1447" t="str">
        <f>IF('Historical DATA'!AR19="","",'Historical DATA'!AR19)</f>
        <v/>
      </c>
      <c r="I33" s="1431" t="str">
        <f>IF('Historical DATA'!AS19="","",'Historical DATA'!AS19)</f>
        <v/>
      </c>
      <c r="J33" s="1431" t="str">
        <f>IF('Historical DATA'!AT19="","",'Historical DATA'!AT19)</f>
        <v/>
      </c>
      <c r="K33" s="1431" t="str">
        <f>IF('Historical DATA'!AU19="","",'Historical DATA'!AU19)</f>
        <v/>
      </c>
      <c r="L33" s="1450" t="str">
        <f>IF('Historical DATA'!AV19="","",'Historical DATA'!AV19)</f>
        <v/>
      </c>
      <c r="M33" s="1446"/>
      <c r="N33" s="1445" t="str">
        <f>IF('Historical DATA'!AW19="","",'Historical DATA'!AW19)</f>
        <v/>
      </c>
      <c r="O33" s="1436" t="str">
        <f>IF('Historical DATA'!AX19="","",'Historical DATA'!AX19)</f>
        <v/>
      </c>
      <c r="P33" s="1435" t="str">
        <f>IF('Historical DATA'!AY19="","",'Historical DATA'!AY19)</f>
        <v/>
      </c>
      <c r="Q33" s="1259"/>
      <c r="R33" s="1434" t="str">
        <f>IF('Historical DATA'!AZ19="","",'Historical DATA'!AZ19)</f>
        <v/>
      </c>
      <c r="S33" s="1436" t="str">
        <f>IF('Historical DATA'!BA19="","",'Historical DATA'!BA19)</f>
        <v/>
      </c>
      <c r="T33" s="1435" t="str">
        <f>IF('Historical DATA'!BB19="","",'Historical DATA'!BB19)</f>
        <v/>
      </c>
      <c r="U33" s="1259"/>
      <c r="V33" s="1434" t="str">
        <f>IF('Historical DATA'!BC19="","",'Historical DATA'!BC19)</f>
        <v/>
      </c>
      <c r="W33" s="1436" t="str">
        <f>IF('Historical DATA'!BD19="","",'Historical DATA'!BD19)</f>
        <v/>
      </c>
      <c r="X33" s="1436" t="str">
        <f>IF('Historical DATA'!BE19="","",'Historical DATA'!BE19)</f>
        <v/>
      </c>
      <c r="Y33" s="1435" t="str">
        <f>IF('Historical DATA'!BF19="","",'Historical DATA'!BF19)</f>
        <v/>
      </c>
      <c r="Z33" s="1435" t="str">
        <f>IF('Historical DATA'!BG19="","",'Historical DATA'!BG19)</f>
        <v/>
      </c>
      <c r="AA33" s="1416"/>
      <c r="AB33" s="1434" t="str">
        <f>IF('Historical DATA'!BH19="","",'Historical DATA'!BH19)</f>
        <v/>
      </c>
      <c r="AC33" s="1436" t="str">
        <f>IF('Historical DATA'!BI19="","",'Historical DATA'!BI19)</f>
        <v/>
      </c>
      <c r="AD33" s="1436" t="str">
        <f>IF('Historical DATA'!BJ19="","",'Historical DATA'!BJ19)</f>
        <v/>
      </c>
      <c r="AE33" s="1435" t="str">
        <f>IF('Historical DATA'!BK19="","",'Historical DATA'!BK19)</f>
        <v/>
      </c>
      <c r="AF33" s="1435" t="str">
        <f>IF('Historical DATA'!BL19="","",'Historical DATA'!BL19)</f>
        <v/>
      </c>
      <c r="AG33" s="1435" t="str">
        <f>IF('Historical DATA'!BM19="","",'Historical DATA'!BM19)</f>
        <v/>
      </c>
      <c r="AH33" s="1435" t="str">
        <f>IF('Historical DATA'!BN19="","",'Historical DATA'!BN19)</f>
        <v/>
      </c>
      <c r="AI33" s="1435" t="str">
        <f>IF('Historical DATA'!BO19="","",'Historical DATA'!BO19)</f>
        <v/>
      </c>
      <c r="AJ33" s="1416"/>
      <c r="AK33" s="1437" t="str">
        <f>IF('Historical DATA'!BP19="","",'Historical DATA'!BP19)</f>
        <v/>
      </c>
      <c r="AL33" s="1431" t="str">
        <f>IF('Historical DATA'!BQ19="","",'Historical DATA'!BQ19)</f>
        <v/>
      </c>
      <c r="AM33" s="1433" t="str">
        <f>IF('Historical DATA'!BR19="","",'Historical DATA'!BR19)</f>
        <v/>
      </c>
      <c r="AN33" s="1416"/>
      <c r="AO33" s="1448" t="str">
        <f>IF('Historical DATA'!BS19="","",'Historical DATA'!BS19)</f>
        <v/>
      </c>
      <c r="AP33" s="1438" t="str">
        <f>IF('Historical DATA'!BT19="","",'Historical DATA'!BT19)</f>
        <v/>
      </c>
      <c r="AQ33" s="1438" t="str">
        <f>IF('Historical DATA'!BU19="","",'Historical DATA'!BU19)</f>
        <v/>
      </c>
      <c r="AR33" s="1439" t="str">
        <f>IF('Historical DATA'!BV19="","",'Historical DATA'!BV19)</f>
        <v/>
      </c>
    </row>
    <row r="34" spans="2:44">
      <c r="B34" s="1653" t="str">
        <f>IF('Historical DATA'!B20="","",'Historical DATA'!B20)</f>
        <v/>
      </c>
      <c r="C34" s="304"/>
      <c r="D34" s="1437" t="str">
        <f>IF('Historical DATA'!AO20="","",'Historical DATA'!AO20)</f>
        <v/>
      </c>
      <c r="E34" s="1431" t="str">
        <f>IF('Historical DATA'!AP20="","",'Historical DATA'!AP20)</f>
        <v/>
      </c>
      <c r="F34" s="1433" t="str">
        <f>IF('Historical DATA'!AQ20="","",'Historical DATA'!AQ20)</f>
        <v/>
      </c>
      <c r="G34" s="1259"/>
      <c r="H34" s="1447" t="str">
        <f>IF('Historical DATA'!AR20="","",'Historical DATA'!AR20)</f>
        <v/>
      </c>
      <c r="I34" s="1431" t="str">
        <f>IF('Historical DATA'!AS20="","",'Historical DATA'!AS20)</f>
        <v/>
      </c>
      <c r="J34" s="1431" t="str">
        <f>IF('Historical DATA'!AT20="","",'Historical DATA'!AT20)</f>
        <v/>
      </c>
      <c r="K34" s="1431" t="str">
        <f>IF('Historical DATA'!AU20="","",'Historical DATA'!AU20)</f>
        <v/>
      </c>
      <c r="L34" s="1450" t="str">
        <f>IF('Historical DATA'!AV20="","",'Historical DATA'!AV20)</f>
        <v/>
      </c>
      <c r="M34" s="1446"/>
      <c r="N34" s="1445" t="str">
        <f>IF('Historical DATA'!AW20="","",'Historical DATA'!AW20)</f>
        <v/>
      </c>
      <c r="O34" s="1436" t="str">
        <f>IF('Historical DATA'!AX20="","",'Historical DATA'!AX20)</f>
        <v/>
      </c>
      <c r="P34" s="1435" t="str">
        <f>IF('Historical DATA'!AY20="","",'Historical DATA'!AY20)</f>
        <v/>
      </c>
      <c r="Q34" s="1259"/>
      <c r="R34" s="1434" t="str">
        <f>IF('Historical DATA'!AZ20="","",'Historical DATA'!AZ20)</f>
        <v/>
      </c>
      <c r="S34" s="1436" t="str">
        <f>IF('Historical DATA'!BA20="","",'Historical DATA'!BA20)</f>
        <v/>
      </c>
      <c r="T34" s="1435" t="str">
        <f>IF('Historical DATA'!BB20="","",'Historical DATA'!BB20)</f>
        <v/>
      </c>
      <c r="U34" s="1259"/>
      <c r="V34" s="1434" t="str">
        <f>IF('Historical DATA'!BC20="","",'Historical DATA'!BC20)</f>
        <v/>
      </c>
      <c r="W34" s="1436" t="str">
        <f>IF('Historical DATA'!BD20="","",'Historical DATA'!BD20)</f>
        <v/>
      </c>
      <c r="X34" s="1436" t="str">
        <f>IF('Historical DATA'!BE20="","",'Historical DATA'!BE20)</f>
        <v/>
      </c>
      <c r="Y34" s="1435" t="str">
        <f>IF('Historical DATA'!BF20="","",'Historical DATA'!BF20)</f>
        <v/>
      </c>
      <c r="Z34" s="1435" t="str">
        <f>IF('Historical DATA'!BG20="","",'Historical DATA'!BG20)</f>
        <v/>
      </c>
      <c r="AA34" s="1416"/>
      <c r="AB34" s="1434" t="str">
        <f>IF('Historical DATA'!BH20="","",'Historical DATA'!BH20)</f>
        <v/>
      </c>
      <c r="AC34" s="1436" t="str">
        <f>IF('Historical DATA'!BI20="","",'Historical DATA'!BI20)</f>
        <v/>
      </c>
      <c r="AD34" s="1436" t="str">
        <f>IF('Historical DATA'!BJ20="","",'Historical DATA'!BJ20)</f>
        <v/>
      </c>
      <c r="AE34" s="1435" t="str">
        <f>IF('Historical DATA'!BK20="","",'Historical DATA'!BK20)</f>
        <v/>
      </c>
      <c r="AF34" s="1435" t="str">
        <f>IF('Historical DATA'!BL20="","",'Historical DATA'!BL20)</f>
        <v/>
      </c>
      <c r="AG34" s="1435" t="str">
        <f>IF('Historical DATA'!BM20="","",'Historical DATA'!BM20)</f>
        <v/>
      </c>
      <c r="AH34" s="1435" t="str">
        <f>IF('Historical DATA'!BN20="","",'Historical DATA'!BN20)</f>
        <v/>
      </c>
      <c r="AI34" s="1435" t="str">
        <f>IF('Historical DATA'!BO20="","",'Historical DATA'!BO20)</f>
        <v/>
      </c>
      <c r="AJ34" s="1416"/>
      <c r="AK34" s="1437" t="str">
        <f>IF('Historical DATA'!BP20="","",'Historical DATA'!BP20)</f>
        <v/>
      </c>
      <c r="AL34" s="1431" t="str">
        <f>IF('Historical DATA'!BQ20="","",'Historical DATA'!BQ20)</f>
        <v/>
      </c>
      <c r="AM34" s="1433" t="str">
        <f>IF('Historical DATA'!BR20="","",'Historical DATA'!BR20)</f>
        <v/>
      </c>
      <c r="AN34" s="1416"/>
      <c r="AO34" s="1448" t="str">
        <f>IF('Historical DATA'!BS20="","",'Historical DATA'!BS20)</f>
        <v/>
      </c>
      <c r="AP34" s="1438" t="str">
        <f>IF('Historical DATA'!BT20="","",'Historical DATA'!BT20)</f>
        <v/>
      </c>
      <c r="AQ34" s="1438" t="str">
        <f>IF('Historical DATA'!BU20="","",'Historical DATA'!BU20)</f>
        <v/>
      </c>
      <c r="AR34" s="1439" t="str">
        <f>IF('Historical DATA'!BV20="","",'Historical DATA'!BV20)</f>
        <v/>
      </c>
    </row>
    <row r="35" spans="2:44">
      <c r="B35" s="1653" t="str">
        <f>IF('Historical DATA'!B21="","",'Historical DATA'!B21)</f>
        <v/>
      </c>
      <c r="C35" s="304"/>
      <c r="D35" s="1437" t="str">
        <f>IF('Historical DATA'!AO21="","",'Historical DATA'!AO21)</f>
        <v/>
      </c>
      <c r="E35" s="1431" t="str">
        <f>IF('Historical DATA'!AP21="","",'Historical DATA'!AP21)</f>
        <v/>
      </c>
      <c r="F35" s="1433" t="str">
        <f>IF('Historical DATA'!AQ21="","",'Historical DATA'!AQ21)</f>
        <v/>
      </c>
      <c r="G35" s="1259"/>
      <c r="H35" s="1447" t="str">
        <f>IF('Historical DATA'!AR21="","",'Historical DATA'!AR21)</f>
        <v/>
      </c>
      <c r="I35" s="1431" t="str">
        <f>IF('Historical DATA'!AS21="","",'Historical DATA'!AS21)</f>
        <v/>
      </c>
      <c r="J35" s="1431" t="str">
        <f>IF('Historical DATA'!AT21="","",'Historical DATA'!AT21)</f>
        <v/>
      </c>
      <c r="K35" s="1431" t="str">
        <f>IF('Historical DATA'!AU21="","",'Historical DATA'!AU21)</f>
        <v/>
      </c>
      <c r="L35" s="1450" t="str">
        <f>IF('Historical DATA'!AV21="","",'Historical DATA'!AV21)</f>
        <v/>
      </c>
      <c r="M35" s="1446"/>
      <c r="N35" s="1445" t="str">
        <f>IF('Historical DATA'!AW21="","",'Historical DATA'!AW21)</f>
        <v/>
      </c>
      <c r="O35" s="1436" t="str">
        <f>IF('Historical DATA'!AX21="","",'Historical DATA'!AX21)</f>
        <v/>
      </c>
      <c r="P35" s="1435" t="str">
        <f>IF('Historical DATA'!AY21="","",'Historical DATA'!AY21)</f>
        <v/>
      </c>
      <c r="Q35" s="1259"/>
      <c r="R35" s="1434" t="str">
        <f>IF('Historical DATA'!AZ21="","",'Historical DATA'!AZ21)</f>
        <v/>
      </c>
      <c r="S35" s="1436" t="str">
        <f>IF('Historical DATA'!BA21="","",'Historical DATA'!BA21)</f>
        <v/>
      </c>
      <c r="T35" s="1435" t="str">
        <f>IF('Historical DATA'!BB21="","",'Historical DATA'!BB21)</f>
        <v/>
      </c>
      <c r="U35" s="1259"/>
      <c r="V35" s="1434" t="str">
        <f>IF('Historical DATA'!BC21="","",'Historical DATA'!BC21)</f>
        <v/>
      </c>
      <c r="W35" s="1436" t="str">
        <f>IF('Historical DATA'!BD21="","",'Historical DATA'!BD21)</f>
        <v/>
      </c>
      <c r="X35" s="1436" t="str">
        <f>IF('Historical DATA'!BE21="","",'Historical DATA'!BE21)</f>
        <v/>
      </c>
      <c r="Y35" s="1435" t="str">
        <f>IF('Historical DATA'!BF21="","",'Historical DATA'!BF21)</f>
        <v/>
      </c>
      <c r="Z35" s="1435" t="str">
        <f>IF('Historical DATA'!BG21="","",'Historical DATA'!BG21)</f>
        <v/>
      </c>
      <c r="AA35" s="1416"/>
      <c r="AB35" s="1434" t="str">
        <f>IF('Historical DATA'!BH21="","",'Historical DATA'!BH21)</f>
        <v/>
      </c>
      <c r="AC35" s="1436" t="str">
        <f>IF('Historical DATA'!BI21="","",'Historical DATA'!BI21)</f>
        <v/>
      </c>
      <c r="AD35" s="1436" t="str">
        <f>IF('Historical DATA'!BJ21="","",'Historical DATA'!BJ21)</f>
        <v/>
      </c>
      <c r="AE35" s="1435" t="str">
        <f>IF('Historical DATA'!BK21="","",'Historical DATA'!BK21)</f>
        <v/>
      </c>
      <c r="AF35" s="1435" t="str">
        <f>IF('Historical DATA'!BL21="","",'Historical DATA'!BL21)</f>
        <v/>
      </c>
      <c r="AG35" s="1435" t="str">
        <f>IF('Historical DATA'!BM21="","",'Historical DATA'!BM21)</f>
        <v/>
      </c>
      <c r="AH35" s="1435" t="str">
        <f>IF('Historical DATA'!BN21="","",'Historical DATA'!BN21)</f>
        <v/>
      </c>
      <c r="AI35" s="1435" t="str">
        <f>IF('Historical DATA'!BO21="","",'Historical DATA'!BO21)</f>
        <v/>
      </c>
      <c r="AJ35" s="1416"/>
      <c r="AK35" s="1437" t="str">
        <f>IF('Historical DATA'!BP21="","",'Historical DATA'!BP21)</f>
        <v/>
      </c>
      <c r="AL35" s="1431" t="str">
        <f>IF('Historical DATA'!BQ21="","",'Historical DATA'!BQ21)</f>
        <v/>
      </c>
      <c r="AM35" s="1433" t="str">
        <f>IF('Historical DATA'!BR21="","",'Historical DATA'!BR21)</f>
        <v/>
      </c>
      <c r="AN35" s="1416"/>
      <c r="AO35" s="1448" t="str">
        <f>IF('Historical DATA'!BS21="","",'Historical DATA'!BS21)</f>
        <v/>
      </c>
      <c r="AP35" s="1438" t="str">
        <f>IF('Historical DATA'!BT21="","",'Historical DATA'!BT21)</f>
        <v/>
      </c>
      <c r="AQ35" s="1438" t="str">
        <f>IF('Historical DATA'!BU21="","",'Historical DATA'!BU21)</f>
        <v/>
      </c>
      <c r="AR35" s="1439" t="str">
        <f>IF('Historical DATA'!BV21="","",'Historical DATA'!BV21)</f>
        <v/>
      </c>
    </row>
    <row r="36" spans="2:44">
      <c r="B36" s="1653" t="str">
        <f>IF('Historical DATA'!B22="","",'Historical DATA'!B22)</f>
        <v/>
      </c>
      <c r="C36" s="304"/>
      <c r="D36" s="1437" t="str">
        <f>IF('Historical DATA'!AO22="","",'Historical DATA'!AO22)</f>
        <v/>
      </c>
      <c r="E36" s="1431" t="str">
        <f>IF('Historical DATA'!AP22="","",'Historical DATA'!AP22)</f>
        <v/>
      </c>
      <c r="F36" s="1433" t="str">
        <f>IF('Historical DATA'!AQ22="","",'Historical DATA'!AQ22)</f>
        <v/>
      </c>
      <c r="G36" s="1259"/>
      <c r="H36" s="1447" t="str">
        <f>IF('Historical DATA'!AR22="","",'Historical DATA'!AR22)</f>
        <v/>
      </c>
      <c r="I36" s="1431" t="str">
        <f>IF('Historical DATA'!AS22="","",'Historical DATA'!AS22)</f>
        <v/>
      </c>
      <c r="J36" s="1431" t="str">
        <f>IF('Historical DATA'!AT22="","",'Historical DATA'!AT22)</f>
        <v/>
      </c>
      <c r="K36" s="1431" t="str">
        <f>IF('Historical DATA'!AU22="","",'Historical DATA'!AU22)</f>
        <v/>
      </c>
      <c r="L36" s="1450" t="str">
        <f>IF('Historical DATA'!AV22="","",'Historical DATA'!AV22)</f>
        <v/>
      </c>
      <c r="M36" s="1446"/>
      <c r="N36" s="1445" t="str">
        <f>IF('Historical DATA'!AW22="","",'Historical DATA'!AW22)</f>
        <v/>
      </c>
      <c r="O36" s="1436" t="str">
        <f>IF('Historical DATA'!AX22="","",'Historical DATA'!AX22)</f>
        <v/>
      </c>
      <c r="P36" s="1435" t="str">
        <f>IF('Historical DATA'!AY22="","",'Historical DATA'!AY22)</f>
        <v/>
      </c>
      <c r="Q36" s="1259"/>
      <c r="R36" s="1434" t="str">
        <f>IF('Historical DATA'!AZ22="","",'Historical DATA'!AZ22)</f>
        <v/>
      </c>
      <c r="S36" s="1436" t="str">
        <f>IF('Historical DATA'!BA22="","",'Historical DATA'!BA22)</f>
        <v/>
      </c>
      <c r="T36" s="1435" t="str">
        <f>IF('Historical DATA'!BB22="","",'Historical DATA'!BB22)</f>
        <v/>
      </c>
      <c r="U36" s="1259"/>
      <c r="V36" s="1434" t="str">
        <f>IF('Historical DATA'!BC22="","",'Historical DATA'!BC22)</f>
        <v/>
      </c>
      <c r="W36" s="1436" t="str">
        <f>IF('Historical DATA'!BD22="","",'Historical DATA'!BD22)</f>
        <v/>
      </c>
      <c r="X36" s="1436" t="str">
        <f>IF('Historical DATA'!BE22="","",'Historical DATA'!BE22)</f>
        <v/>
      </c>
      <c r="Y36" s="1435" t="str">
        <f>IF('Historical DATA'!BF22="","",'Historical DATA'!BF22)</f>
        <v/>
      </c>
      <c r="Z36" s="1435" t="str">
        <f>IF('Historical DATA'!BG22="","",'Historical DATA'!BG22)</f>
        <v/>
      </c>
      <c r="AA36" s="1416"/>
      <c r="AB36" s="1434" t="str">
        <f>IF('Historical DATA'!BH22="","",'Historical DATA'!BH22)</f>
        <v/>
      </c>
      <c r="AC36" s="1436" t="str">
        <f>IF('Historical DATA'!BI22="","",'Historical DATA'!BI22)</f>
        <v/>
      </c>
      <c r="AD36" s="1436" t="str">
        <f>IF('Historical DATA'!BJ22="","",'Historical DATA'!BJ22)</f>
        <v/>
      </c>
      <c r="AE36" s="1435" t="str">
        <f>IF('Historical DATA'!BK22="","",'Historical DATA'!BK22)</f>
        <v/>
      </c>
      <c r="AF36" s="1435" t="str">
        <f>IF('Historical DATA'!BL22="","",'Historical DATA'!BL22)</f>
        <v/>
      </c>
      <c r="AG36" s="1435" t="str">
        <f>IF('Historical DATA'!BM22="","",'Historical DATA'!BM22)</f>
        <v/>
      </c>
      <c r="AH36" s="1435" t="str">
        <f>IF('Historical DATA'!BN22="","",'Historical DATA'!BN22)</f>
        <v/>
      </c>
      <c r="AI36" s="1435" t="str">
        <f>IF('Historical DATA'!BO22="","",'Historical DATA'!BO22)</f>
        <v/>
      </c>
      <c r="AJ36" s="1416"/>
      <c r="AK36" s="1437" t="str">
        <f>IF('Historical DATA'!BP22="","",'Historical DATA'!BP22)</f>
        <v/>
      </c>
      <c r="AL36" s="1431" t="str">
        <f>IF('Historical DATA'!BQ22="","",'Historical DATA'!BQ22)</f>
        <v/>
      </c>
      <c r="AM36" s="1433" t="str">
        <f>IF('Historical DATA'!BR22="","",'Historical DATA'!BR22)</f>
        <v/>
      </c>
      <c r="AN36" s="1416"/>
      <c r="AO36" s="1448" t="str">
        <f>IF('Historical DATA'!BS22="","",'Historical DATA'!BS22)</f>
        <v/>
      </c>
      <c r="AP36" s="1438" t="str">
        <f>IF('Historical DATA'!BT22="","",'Historical DATA'!BT22)</f>
        <v/>
      </c>
      <c r="AQ36" s="1438" t="str">
        <f>IF('Historical DATA'!BU22="","",'Historical DATA'!BU22)</f>
        <v/>
      </c>
      <c r="AR36" s="1439" t="str">
        <f>IF('Historical DATA'!BV22="","",'Historical DATA'!BV22)</f>
        <v/>
      </c>
    </row>
    <row r="37" spans="2:44">
      <c r="B37" s="1653" t="str">
        <f>IF('Historical DATA'!B23="","",'Historical DATA'!B23)</f>
        <v/>
      </c>
      <c r="C37" s="304"/>
      <c r="D37" s="1437" t="str">
        <f>IF('Historical DATA'!AO23="","",'Historical DATA'!AO23)</f>
        <v/>
      </c>
      <c r="E37" s="1431" t="str">
        <f>IF('Historical DATA'!AP23="","",'Historical DATA'!AP23)</f>
        <v/>
      </c>
      <c r="F37" s="1433" t="str">
        <f>IF('Historical DATA'!AQ23="","",'Historical DATA'!AQ23)</f>
        <v/>
      </c>
      <c r="G37" s="1259"/>
      <c r="H37" s="1447" t="str">
        <f>IF('Historical DATA'!AR23="","",'Historical DATA'!AR23)</f>
        <v/>
      </c>
      <c r="I37" s="1431" t="str">
        <f>IF('Historical DATA'!AS23="","",'Historical DATA'!AS23)</f>
        <v/>
      </c>
      <c r="J37" s="1431" t="str">
        <f>IF('Historical DATA'!AT23="","",'Historical DATA'!AT23)</f>
        <v/>
      </c>
      <c r="K37" s="1431" t="str">
        <f>IF('Historical DATA'!AU23="","",'Historical DATA'!AU23)</f>
        <v/>
      </c>
      <c r="L37" s="1450" t="str">
        <f>IF('Historical DATA'!AV23="","",'Historical DATA'!AV23)</f>
        <v/>
      </c>
      <c r="M37" s="1446"/>
      <c r="N37" s="1445" t="str">
        <f>IF('Historical DATA'!AW23="","",'Historical DATA'!AW23)</f>
        <v/>
      </c>
      <c r="O37" s="1436" t="str">
        <f>IF('Historical DATA'!AX23="","",'Historical DATA'!AX23)</f>
        <v/>
      </c>
      <c r="P37" s="1435" t="str">
        <f>IF('Historical DATA'!AY23="","",'Historical DATA'!AY23)</f>
        <v/>
      </c>
      <c r="Q37" s="1259"/>
      <c r="R37" s="1434" t="str">
        <f>IF('Historical DATA'!AZ23="","",'Historical DATA'!AZ23)</f>
        <v/>
      </c>
      <c r="S37" s="1436" t="str">
        <f>IF('Historical DATA'!BA23="","",'Historical DATA'!BA23)</f>
        <v/>
      </c>
      <c r="T37" s="1435" t="str">
        <f>IF('Historical DATA'!BB23="","",'Historical DATA'!BB23)</f>
        <v/>
      </c>
      <c r="U37" s="1259"/>
      <c r="V37" s="1434" t="str">
        <f>IF('Historical DATA'!BC23="","",'Historical DATA'!BC23)</f>
        <v/>
      </c>
      <c r="W37" s="1436" t="str">
        <f>IF('Historical DATA'!BD23="","",'Historical DATA'!BD23)</f>
        <v/>
      </c>
      <c r="X37" s="1436" t="str">
        <f>IF('Historical DATA'!BE23="","",'Historical DATA'!BE23)</f>
        <v/>
      </c>
      <c r="Y37" s="1435" t="str">
        <f>IF('Historical DATA'!BF23="","",'Historical DATA'!BF23)</f>
        <v/>
      </c>
      <c r="Z37" s="1435" t="str">
        <f>IF('Historical DATA'!BG23="","",'Historical DATA'!BG23)</f>
        <v/>
      </c>
      <c r="AA37" s="1416"/>
      <c r="AB37" s="1434" t="str">
        <f>IF('Historical DATA'!BH23="","",'Historical DATA'!BH23)</f>
        <v/>
      </c>
      <c r="AC37" s="1436" t="str">
        <f>IF('Historical DATA'!BI23="","",'Historical DATA'!BI23)</f>
        <v/>
      </c>
      <c r="AD37" s="1436" t="str">
        <f>IF('Historical DATA'!BJ23="","",'Historical DATA'!BJ23)</f>
        <v/>
      </c>
      <c r="AE37" s="1435" t="str">
        <f>IF('Historical DATA'!BK23="","",'Historical DATA'!BK23)</f>
        <v/>
      </c>
      <c r="AF37" s="1435" t="str">
        <f>IF('Historical DATA'!BL23="","",'Historical DATA'!BL23)</f>
        <v/>
      </c>
      <c r="AG37" s="1435" t="str">
        <f>IF('Historical DATA'!BM23="","",'Historical DATA'!BM23)</f>
        <v/>
      </c>
      <c r="AH37" s="1435" t="str">
        <f>IF('Historical DATA'!BN23="","",'Historical DATA'!BN23)</f>
        <v/>
      </c>
      <c r="AI37" s="1435" t="str">
        <f>IF('Historical DATA'!BO23="","",'Historical DATA'!BO23)</f>
        <v/>
      </c>
      <c r="AJ37" s="1416"/>
      <c r="AK37" s="1437" t="str">
        <f>IF('Historical DATA'!BP23="","",'Historical DATA'!BP23)</f>
        <v/>
      </c>
      <c r="AL37" s="1431" t="str">
        <f>IF('Historical DATA'!BQ23="","",'Historical DATA'!BQ23)</f>
        <v/>
      </c>
      <c r="AM37" s="1433" t="str">
        <f>IF('Historical DATA'!BR23="","",'Historical DATA'!BR23)</f>
        <v/>
      </c>
      <c r="AN37" s="1416"/>
      <c r="AO37" s="1448" t="str">
        <f>IF('Historical DATA'!BS23="","",'Historical DATA'!BS23)</f>
        <v/>
      </c>
      <c r="AP37" s="1438" t="str">
        <f>IF('Historical DATA'!BT23="","",'Historical DATA'!BT23)</f>
        <v/>
      </c>
      <c r="AQ37" s="1438" t="str">
        <f>IF('Historical DATA'!BU23="","",'Historical DATA'!BU23)</f>
        <v/>
      </c>
      <c r="AR37" s="1439" t="str">
        <f>IF('Historical DATA'!BV23="","",'Historical DATA'!BV23)</f>
        <v/>
      </c>
    </row>
    <row r="38" spans="2:44">
      <c r="B38" s="1653" t="str">
        <f>IF('Historical DATA'!B24="","",'Historical DATA'!B24)</f>
        <v/>
      </c>
      <c r="C38" s="304"/>
      <c r="D38" s="1437" t="str">
        <f>IF('Historical DATA'!AO24="","",'Historical DATA'!AO24)</f>
        <v/>
      </c>
      <c r="E38" s="1431" t="str">
        <f>IF('Historical DATA'!AP24="","",'Historical DATA'!AP24)</f>
        <v/>
      </c>
      <c r="F38" s="1433" t="str">
        <f>IF('Historical DATA'!AQ24="","",'Historical DATA'!AQ24)</f>
        <v/>
      </c>
      <c r="G38" s="1259"/>
      <c r="H38" s="1447" t="str">
        <f>IF('Historical DATA'!AR24="","",'Historical DATA'!AR24)</f>
        <v/>
      </c>
      <c r="I38" s="1431" t="str">
        <f>IF('Historical DATA'!AS24="","",'Historical DATA'!AS24)</f>
        <v/>
      </c>
      <c r="J38" s="1431" t="str">
        <f>IF('Historical DATA'!AT24="","",'Historical DATA'!AT24)</f>
        <v/>
      </c>
      <c r="K38" s="1431" t="str">
        <f>IF('Historical DATA'!AU24="","",'Historical DATA'!AU24)</f>
        <v/>
      </c>
      <c r="L38" s="1450" t="str">
        <f>IF('Historical DATA'!AV24="","",'Historical DATA'!AV24)</f>
        <v/>
      </c>
      <c r="M38" s="1446"/>
      <c r="N38" s="1445" t="str">
        <f>IF('Historical DATA'!AW24="","",'Historical DATA'!AW24)</f>
        <v/>
      </c>
      <c r="O38" s="1436" t="str">
        <f>IF('Historical DATA'!AX24="","",'Historical DATA'!AX24)</f>
        <v/>
      </c>
      <c r="P38" s="1435" t="str">
        <f>IF('Historical DATA'!AY24="","",'Historical DATA'!AY24)</f>
        <v/>
      </c>
      <c r="Q38" s="1259"/>
      <c r="R38" s="1434" t="str">
        <f>IF('Historical DATA'!AZ24="","",'Historical DATA'!AZ24)</f>
        <v/>
      </c>
      <c r="S38" s="1436" t="str">
        <f>IF('Historical DATA'!BA24="","",'Historical DATA'!BA24)</f>
        <v/>
      </c>
      <c r="T38" s="1435" t="str">
        <f>IF('Historical DATA'!BB24="","",'Historical DATA'!BB24)</f>
        <v/>
      </c>
      <c r="U38" s="1259"/>
      <c r="V38" s="1434" t="str">
        <f>IF('Historical DATA'!BC24="","",'Historical DATA'!BC24)</f>
        <v/>
      </c>
      <c r="W38" s="1436" t="str">
        <f>IF('Historical DATA'!BD24="","",'Historical DATA'!BD24)</f>
        <v/>
      </c>
      <c r="X38" s="1436" t="str">
        <f>IF('Historical DATA'!BE24="","",'Historical DATA'!BE24)</f>
        <v/>
      </c>
      <c r="Y38" s="1435" t="str">
        <f>IF('Historical DATA'!BF24="","",'Historical DATA'!BF24)</f>
        <v/>
      </c>
      <c r="Z38" s="1435" t="str">
        <f>IF('Historical DATA'!BG24="","",'Historical DATA'!BG24)</f>
        <v/>
      </c>
      <c r="AA38" s="1416"/>
      <c r="AB38" s="1434" t="str">
        <f>IF('Historical DATA'!BH24="","",'Historical DATA'!BH24)</f>
        <v/>
      </c>
      <c r="AC38" s="1436" t="str">
        <f>IF('Historical DATA'!BI24="","",'Historical DATA'!BI24)</f>
        <v/>
      </c>
      <c r="AD38" s="1436" t="str">
        <f>IF('Historical DATA'!BJ24="","",'Historical DATA'!BJ24)</f>
        <v/>
      </c>
      <c r="AE38" s="1435" t="str">
        <f>IF('Historical DATA'!BK24="","",'Historical DATA'!BK24)</f>
        <v/>
      </c>
      <c r="AF38" s="1435" t="str">
        <f>IF('Historical DATA'!BL24="","",'Historical DATA'!BL24)</f>
        <v/>
      </c>
      <c r="AG38" s="1435" t="str">
        <f>IF('Historical DATA'!BM24="","",'Historical DATA'!BM24)</f>
        <v/>
      </c>
      <c r="AH38" s="1435" t="str">
        <f>IF('Historical DATA'!BN24="","",'Historical DATA'!BN24)</f>
        <v/>
      </c>
      <c r="AI38" s="1435" t="str">
        <f>IF('Historical DATA'!BO24="","",'Historical DATA'!BO24)</f>
        <v/>
      </c>
      <c r="AJ38" s="1416"/>
      <c r="AK38" s="1437" t="str">
        <f>IF('Historical DATA'!BP24="","",'Historical DATA'!BP24)</f>
        <v/>
      </c>
      <c r="AL38" s="1431" t="str">
        <f>IF('Historical DATA'!BQ24="","",'Historical DATA'!BQ24)</f>
        <v/>
      </c>
      <c r="AM38" s="1433" t="str">
        <f>IF('Historical DATA'!BR24="","",'Historical DATA'!BR24)</f>
        <v/>
      </c>
      <c r="AN38" s="1416"/>
      <c r="AO38" s="1448" t="str">
        <f>IF('Historical DATA'!BS24="","",'Historical DATA'!BS24)</f>
        <v/>
      </c>
      <c r="AP38" s="1438" t="str">
        <f>IF('Historical DATA'!BT24="","",'Historical DATA'!BT24)</f>
        <v/>
      </c>
      <c r="AQ38" s="1438" t="str">
        <f>IF('Historical DATA'!BU24="","",'Historical DATA'!BU24)</f>
        <v/>
      </c>
      <c r="AR38" s="1439" t="str">
        <f>IF('Historical DATA'!BV24="","",'Historical DATA'!BV24)</f>
        <v/>
      </c>
    </row>
    <row r="39" spans="2:44">
      <c r="B39" s="1653" t="str">
        <f>IF('Historical DATA'!B25="","",'Historical DATA'!B25)</f>
        <v/>
      </c>
      <c r="C39" s="304"/>
      <c r="D39" s="1437" t="str">
        <f>IF('Historical DATA'!AO25="","",'Historical DATA'!AO25)</f>
        <v/>
      </c>
      <c r="E39" s="1431" t="str">
        <f>IF('Historical DATA'!AP25="","",'Historical DATA'!AP25)</f>
        <v/>
      </c>
      <c r="F39" s="1433" t="str">
        <f>IF('Historical DATA'!AQ25="","",'Historical DATA'!AQ25)</f>
        <v/>
      </c>
      <c r="G39" s="1259"/>
      <c r="H39" s="1447" t="str">
        <f>IF('Historical DATA'!AR25="","",'Historical DATA'!AR25)</f>
        <v/>
      </c>
      <c r="I39" s="1431" t="str">
        <f>IF('Historical DATA'!AS25="","",'Historical DATA'!AS25)</f>
        <v/>
      </c>
      <c r="J39" s="1431" t="str">
        <f>IF('Historical DATA'!AT25="","",'Historical DATA'!AT25)</f>
        <v/>
      </c>
      <c r="K39" s="1431" t="str">
        <f>IF('Historical DATA'!AU25="","",'Historical DATA'!AU25)</f>
        <v/>
      </c>
      <c r="L39" s="1450" t="str">
        <f>IF('Historical DATA'!AV25="","",'Historical DATA'!AV25)</f>
        <v/>
      </c>
      <c r="M39" s="1446"/>
      <c r="N39" s="1445" t="str">
        <f>IF('Historical DATA'!AW25="","",'Historical DATA'!AW25)</f>
        <v/>
      </c>
      <c r="O39" s="1436" t="str">
        <f>IF('Historical DATA'!AX25="","",'Historical DATA'!AX25)</f>
        <v/>
      </c>
      <c r="P39" s="1435" t="str">
        <f>IF('Historical DATA'!AY25="","",'Historical DATA'!AY25)</f>
        <v/>
      </c>
      <c r="Q39" s="1259"/>
      <c r="R39" s="1434" t="str">
        <f>IF('Historical DATA'!AZ25="","",'Historical DATA'!AZ25)</f>
        <v/>
      </c>
      <c r="S39" s="1436" t="str">
        <f>IF('Historical DATA'!BA25="","",'Historical DATA'!BA25)</f>
        <v/>
      </c>
      <c r="T39" s="1435" t="str">
        <f>IF('Historical DATA'!BB25="","",'Historical DATA'!BB25)</f>
        <v/>
      </c>
      <c r="U39" s="1259"/>
      <c r="V39" s="1434" t="str">
        <f>IF('Historical DATA'!BC25="","",'Historical DATA'!BC25)</f>
        <v/>
      </c>
      <c r="W39" s="1436" t="str">
        <f>IF('Historical DATA'!BD25="","",'Historical DATA'!BD25)</f>
        <v/>
      </c>
      <c r="X39" s="1436" t="str">
        <f>IF('Historical DATA'!BE25="","",'Historical DATA'!BE25)</f>
        <v/>
      </c>
      <c r="Y39" s="1435" t="str">
        <f>IF('Historical DATA'!BF25="","",'Historical DATA'!BF25)</f>
        <v/>
      </c>
      <c r="Z39" s="1435" t="str">
        <f>IF('Historical DATA'!BG25="","",'Historical DATA'!BG25)</f>
        <v/>
      </c>
      <c r="AA39" s="1416"/>
      <c r="AB39" s="1434" t="str">
        <f>IF('Historical DATA'!BH25="","",'Historical DATA'!BH25)</f>
        <v/>
      </c>
      <c r="AC39" s="1436" t="str">
        <f>IF('Historical DATA'!BI25="","",'Historical DATA'!BI25)</f>
        <v/>
      </c>
      <c r="AD39" s="1436" t="str">
        <f>IF('Historical DATA'!BJ25="","",'Historical DATA'!BJ25)</f>
        <v/>
      </c>
      <c r="AE39" s="1435" t="str">
        <f>IF('Historical DATA'!BK25="","",'Historical DATA'!BK25)</f>
        <v/>
      </c>
      <c r="AF39" s="1435" t="str">
        <f>IF('Historical DATA'!BL25="","",'Historical DATA'!BL25)</f>
        <v/>
      </c>
      <c r="AG39" s="1435" t="str">
        <f>IF('Historical DATA'!BM25="","",'Historical DATA'!BM25)</f>
        <v/>
      </c>
      <c r="AH39" s="1435" t="str">
        <f>IF('Historical DATA'!BN25="","",'Historical DATA'!BN25)</f>
        <v/>
      </c>
      <c r="AI39" s="1435" t="str">
        <f>IF('Historical DATA'!BO25="","",'Historical DATA'!BO25)</f>
        <v/>
      </c>
      <c r="AJ39" s="1416"/>
      <c r="AK39" s="1437" t="str">
        <f>IF('Historical DATA'!BP25="","",'Historical DATA'!BP25)</f>
        <v/>
      </c>
      <c r="AL39" s="1431" t="str">
        <f>IF('Historical DATA'!BQ25="","",'Historical DATA'!BQ25)</f>
        <v/>
      </c>
      <c r="AM39" s="1433" t="str">
        <f>IF('Historical DATA'!BR25="","",'Historical DATA'!BR25)</f>
        <v/>
      </c>
      <c r="AN39" s="1416"/>
      <c r="AO39" s="1448" t="str">
        <f>IF('Historical DATA'!BS25="","",'Historical DATA'!BS25)</f>
        <v/>
      </c>
      <c r="AP39" s="1438" t="str">
        <f>IF('Historical DATA'!BT25="","",'Historical DATA'!BT25)</f>
        <v/>
      </c>
      <c r="AQ39" s="1438" t="str">
        <f>IF('Historical DATA'!BU25="","",'Historical DATA'!BU25)</f>
        <v/>
      </c>
      <c r="AR39" s="1439" t="str">
        <f>IF('Historical DATA'!BV25="","",'Historical DATA'!BV25)</f>
        <v/>
      </c>
    </row>
    <row r="40" spans="2:44">
      <c r="B40" s="1653" t="str">
        <f>IF('Historical DATA'!B26="","",'Historical DATA'!B26)</f>
        <v/>
      </c>
      <c r="D40" s="1437" t="str">
        <f>IF('Historical DATA'!AO26="","",'Historical DATA'!AO26)</f>
        <v/>
      </c>
      <c r="E40" s="1431" t="str">
        <f>IF('Historical DATA'!AP26="","",'Historical DATA'!AP26)</f>
        <v/>
      </c>
      <c r="F40" s="1433" t="str">
        <f>IF('Historical DATA'!AQ26="","",'Historical DATA'!AQ26)</f>
        <v/>
      </c>
      <c r="H40" s="1447" t="str">
        <f>IF('Historical DATA'!AR26="","",'Historical DATA'!AR26)</f>
        <v/>
      </c>
      <c r="I40" s="1431" t="str">
        <f>IF('Historical DATA'!AS26="","",'Historical DATA'!AS26)</f>
        <v/>
      </c>
      <c r="J40" s="1431" t="str">
        <f>IF('Historical DATA'!AT26="","",'Historical DATA'!AT26)</f>
        <v/>
      </c>
      <c r="K40" s="1431" t="str">
        <f>IF('Historical DATA'!AU26="","",'Historical DATA'!AU26)</f>
        <v/>
      </c>
      <c r="L40" s="1450" t="str">
        <f>IF('Historical DATA'!AV26="","",'Historical DATA'!AV26)</f>
        <v/>
      </c>
      <c r="N40" s="1445" t="str">
        <f>IF('Historical DATA'!AW26="","",'Historical DATA'!AW26)</f>
        <v/>
      </c>
      <c r="O40" s="1436" t="str">
        <f>IF('Historical DATA'!AX26="","",'Historical DATA'!AX26)</f>
        <v/>
      </c>
      <c r="P40" s="1435" t="str">
        <f>IF('Historical DATA'!AY26="","",'Historical DATA'!AY26)</f>
        <v/>
      </c>
      <c r="R40" s="1434" t="str">
        <f>IF('Historical DATA'!AZ26="","",'Historical DATA'!AZ26)</f>
        <v/>
      </c>
      <c r="S40" s="1436" t="str">
        <f>IF('Historical DATA'!BA26="","",'Historical DATA'!BA26)</f>
        <v/>
      </c>
      <c r="T40" s="1435" t="str">
        <f>IF('Historical DATA'!BB26="","",'Historical DATA'!BB26)</f>
        <v/>
      </c>
      <c r="V40" s="1434" t="str">
        <f>IF('Historical DATA'!BC26="","",'Historical DATA'!BC26)</f>
        <v/>
      </c>
      <c r="W40" s="1436" t="str">
        <f>IF('Historical DATA'!BD26="","",'Historical DATA'!BD26)</f>
        <v/>
      </c>
      <c r="X40" s="1436" t="str">
        <f>IF('Historical DATA'!BE26="","",'Historical DATA'!BE26)</f>
        <v/>
      </c>
      <c r="Y40" s="1435" t="str">
        <f>IF('Historical DATA'!BF26="","",'Historical DATA'!BF26)</f>
        <v/>
      </c>
      <c r="Z40" s="1435" t="str">
        <f>IF('Historical DATA'!BG26="","",'Historical DATA'!BG26)</f>
        <v/>
      </c>
      <c r="AB40" s="1434" t="str">
        <f>IF('Historical DATA'!BH26="","",'Historical DATA'!BH26)</f>
        <v/>
      </c>
      <c r="AC40" s="1436" t="str">
        <f>IF('Historical DATA'!BI26="","",'Historical DATA'!BI26)</f>
        <v/>
      </c>
      <c r="AD40" s="1436" t="str">
        <f>IF('Historical DATA'!BJ26="","",'Historical DATA'!BJ26)</f>
        <v/>
      </c>
      <c r="AE40" s="1435" t="str">
        <f>IF('Historical DATA'!BK26="","",'Historical DATA'!BK26)</f>
        <v/>
      </c>
      <c r="AF40" s="1435" t="str">
        <f>IF('Historical DATA'!BL26="","",'Historical DATA'!BL26)</f>
        <v/>
      </c>
      <c r="AG40" s="1435" t="str">
        <f>IF('Historical DATA'!BM26="","",'Historical DATA'!BM26)</f>
        <v/>
      </c>
      <c r="AH40" s="1435" t="str">
        <f>IF('Historical DATA'!BN26="","",'Historical DATA'!BN26)</f>
        <v/>
      </c>
      <c r="AI40" s="1435" t="str">
        <f>IF('Historical DATA'!BO26="","",'Historical DATA'!BO26)</f>
        <v/>
      </c>
      <c r="AK40" s="1437" t="str">
        <f>IF('Historical DATA'!BP26="","",'Historical DATA'!BP26)</f>
        <v/>
      </c>
      <c r="AL40" s="1431" t="str">
        <f>IF('Historical DATA'!BQ26="","",'Historical DATA'!BQ26)</f>
        <v/>
      </c>
      <c r="AM40" s="1433" t="str">
        <f>IF('Historical DATA'!BR26="","",'Historical DATA'!BR26)</f>
        <v/>
      </c>
      <c r="AO40" s="1448" t="str">
        <f>IF('Historical DATA'!BS26="","",'Historical DATA'!BS26)</f>
        <v/>
      </c>
      <c r="AP40" s="1438" t="str">
        <f>IF('Historical DATA'!BT26="","",'Historical DATA'!BT26)</f>
        <v/>
      </c>
      <c r="AQ40" s="1438" t="str">
        <f>IF('Historical DATA'!BU26="","",'Historical DATA'!BU26)</f>
        <v/>
      </c>
      <c r="AR40" s="1439" t="str">
        <f>IF('Historical DATA'!BV26="","",'Historical DATA'!BV26)</f>
        <v/>
      </c>
    </row>
    <row r="41" spans="2:44">
      <c r="B41" s="1653" t="str">
        <f>IF('Historical DATA'!B27="","",'Historical DATA'!B27)</f>
        <v/>
      </c>
      <c r="D41" s="1437" t="str">
        <f>IF('Historical DATA'!AO27="","",'Historical DATA'!AO27)</f>
        <v/>
      </c>
      <c r="E41" s="1431" t="str">
        <f>IF('Historical DATA'!AP27="","",'Historical DATA'!AP27)</f>
        <v/>
      </c>
      <c r="F41" s="1433" t="str">
        <f>IF('Historical DATA'!AQ27="","",'Historical DATA'!AQ27)</f>
        <v/>
      </c>
      <c r="H41" s="1447" t="str">
        <f>IF('Historical DATA'!AR27="","",'Historical DATA'!AR27)</f>
        <v/>
      </c>
      <c r="I41" s="1431" t="str">
        <f>IF('Historical DATA'!AS27="","",'Historical DATA'!AS27)</f>
        <v/>
      </c>
      <c r="J41" s="1431" t="str">
        <f>IF('Historical DATA'!AT27="","",'Historical DATA'!AT27)</f>
        <v/>
      </c>
      <c r="K41" s="1431" t="str">
        <f>IF('Historical DATA'!AU27="","",'Historical DATA'!AU27)</f>
        <v/>
      </c>
      <c r="L41" s="1450" t="str">
        <f>IF('Historical DATA'!AV27="","",'Historical DATA'!AV27)</f>
        <v/>
      </c>
      <c r="N41" s="1445" t="str">
        <f>IF('Historical DATA'!AW27="","",'Historical DATA'!AW27)</f>
        <v/>
      </c>
      <c r="O41" s="1436" t="str">
        <f>IF('Historical DATA'!AX27="","",'Historical DATA'!AX27)</f>
        <v/>
      </c>
      <c r="P41" s="1435" t="str">
        <f>IF('Historical DATA'!AY27="","",'Historical DATA'!AY27)</f>
        <v/>
      </c>
      <c r="R41" s="1434" t="str">
        <f>IF('Historical DATA'!AZ27="","",'Historical DATA'!AZ27)</f>
        <v/>
      </c>
      <c r="S41" s="1436" t="str">
        <f>IF('Historical DATA'!BA27="","",'Historical DATA'!BA27)</f>
        <v/>
      </c>
      <c r="T41" s="1435" t="str">
        <f>IF('Historical DATA'!BB27="","",'Historical DATA'!BB27)</f>
        <v/>
      </c>
      <c r="V41" s="1434" t="str">
        <f>IF('Historical DATA'!BC27="","",'Historical DATA'!BC27)</f>
        <v/>
      </c>
      <c r="W41" s="1436" t="str">
        <f>IF('Historical DATA'!BD27="","",'Historical DATA'!BD27)</f>
        <v/>
      </c>
      <c r="X41" s="1436" t="str">
        <f>IF('Historical DATA'!BE27="","",'Historical DATA'!BE27)</f>
        <v/>
      </c>
      <c r="Y41" s="1435" t="str">
        <f>IF('Historical DATA'!BF27="","",'Historical DATA'!BF27)</f>
        <v/>
      </c>
      <c r="Z41" s="1435" t="str">
        <f>IF('Historical DATA'!BG27="","",'Historical DATA'!BG27)</f>
        <v/>
      </c>
      <c r="AB41" s="1434" t="str">
        <f>IF('Historical DATA'!BH27="","",'Historical DATA'!BH27)</f>
        <v/>
      </c>
      <c r="AC41" s="1436" t="str">
        <f>IF('Historical DATA'!BI27="","",'Historical DATA'!BI27)</f>
        <v/>
      </c>
      <c r="AD41" s="1436" t="str">
        <f>IF('Historical DATA'!BJ27="","",'Historical DATA'!BJ27)</f>
        <v/>
      </c>
      <c r="AE41" s="1435" t="str">
        <f>IF('Historical DATA'!BK27="","",'Historical DATA'!BK27)</f>
        <v/>
      </c>
      <c r="AF41" s="1435" t="str">
        <f>IF('Historical DATA'!BL27="","",'Historical DATA'!BL27)</f>
        <v/>
      </c>
      <c r="AG41" s="1435" t="str">
        <f>IF('Historical DATA'!BM27="","",'Historical DATA'!BM27)</f>
        <v/>
      </c>
      <c r="AH41" s="1435" t="str">
        <f>IF('Historical DATA'!BN27="","",'Historical DATA'!BN27)</f>
        <v/>
      </c>
      <c r="AI41" s="1435" t="str">
        <f>IF('Historical DATA'!BO27="","",'Historical DATA'!BO27)</f>
        <v/>
      </c>
      <c r="AK41" s="1437" t="str">
        <f>IF('Historical DATA'!BP27="","",'Historical DATA'!BP27)</f>
        <v/>
      </c>
      <c r="AL41" s="1431" t="str">
        <f>IF('Historical DATA'!BQ27="","",'Historical DATA'!BQ27)</f>
        <v/>
      </c>
      <c r="AM41" s="1433" t="str">
        <f>IF('Historical DATA'!BR27="","",'Historical DATA'!BR27)</f>
        <v/>
      </c>
      <c r="AO41" s="1448" t="str">
        <f>IF('Historical DATA'!BS27="","",'Historical DATA'!BS27)</f>
        <v/>
      </c>
      <c r="AP41" s="1438" t="str">
        <f>IF('Historical DATA'!BT27="","",'Historical DATA'!BT27)</f>
        <v/>
      </c>
      <c r="AQ41" s="1438" t="str">
        <f>IF('Historical DATA'!BU27="","",'Historical DATA'!BU27)</f>
        <v/>
      </c>
      <c r="AR41" s="1439" t="str">
        <f>IF('Historical DATA'!BV27="","",'Historical DATA'!BV27)</f>
        <v/>
      </c>
    </row>
    <row r="42" spans="2:44">
      <c r="B42" s="1653" t="str">
        <f>IF('Historical DATA'!B28="","",'Historical DATA'!B28)</f>
        <v/>
      </c>
      <c r="D42" s="1437" t="str">
        <f>IF('Historical DATA'!AO28="","",'Historical DATA'!AO28)</f>
        <v/>
      </c>
      <c r="E42" s="1431" t="str">
        <f>IF('Historical DATA'!AP28="","",'Historical DATA'!AP28)</f>
        <v/>
      </c>
      <c r="F42" s="1433" t="str">
        <f>IF('Historical DATA'!AQ28="","",'Historical DATA'!AQ28)</f>
        <v/>
      </c>
      <c r="H42" s="1447" t="str">
        <f>IF('Historical DATA'!AR28="","",'Historical DATA'!AR28)</f>
        <v/>
      </c>
      <c r="I42" s="1431" t="str">
        <f>IF('Historical DATA'!AS28="","",'Historical DATA'!AS28)</f>
        <v/>
      </c>
      <c r="J42" s="1431" t="str">
        <f>IF('Historical DATA'!AT28="","",'Historical DATA'!AT28)</f>
        <v/>
      </c>
      <c r="K42" s="1431" t="str">
        <f>IF('Historical DATA'!AU28="","",'Historical DATA'!AU28)</f>
        <v/>
      </c>
      <c r="L42" s="1450" t="str">
        <f>IF('Historical DATA'!AV28="","",'Historical DATA'!AV28)</f>
        <v/>
      </c>
      <c r="N42" s="1445" t="str">
        <f>IF('Historical DATA'!AW28="","",'Historical DATA'!AW28)</f>
        <v/>
      </c>
      <c r="O42" s="1436" t="str">
        <f>IF('Historical DATA'!AX28="","",'Historical DATA'!AX28)</f>
        <v/>
      </c>
      <c r="P42" s="1435" t="str">
        <f>IF('Historical DATA'!AY28="","",'Historical DATA'!AY28)</f>
        <v/>
      </c>
      <c r="R42" s="1434" t="str">
        <f>IF('Historical DATA'!AZ28="","",'Historical DATA'!AZ28)</f>
        <v/>
      </c>
      <c r="S42" s="1436" t="str">
        <f>IF('Historical DATA'!BA28="","",'Historical DATA'!BA28)</f>
        <v/>
      </c>
      <c r="T42" s="1435" t="str">
        <f>IF('Historical DATA'!BB28="","",'Historical DATA'!BB28)</f>
        <v/>
      </c>
      <c r="V42" s="1434" t="str">
        <f>IF('Historical DATA'!BC28="","",'Historical DATA'!BC28)</f>
        <v/>
      </c>
      <c r="W42" s="1436" t="str">
        <f>IF('Historical DATA'!BD28="","",'Historical DATA'!BD28)</f>
        <v/>
      </c>
      <c r="X42" s="1436" t="str">
        <f>IF('Historical DATA'!BE28="","",'Historical DATA'!BE28)</f>
        <v/>
      </c>
      <c r="Y42" s="1435" t="str">
        <f>IF('Historical DATA'!BF28="","",'Historical DATA'!BF28)</f>
        <v/>
      </c>
      <c r="Z42" s="1435" t="str">
        <f>IF('Historical DATA'!BG28="","",'Historical DATA'!BG28)</f>
        <v/>
      </c>
      <c r="AB42" s="1434" t="str">
        <f>IF('Historical DATA'!BH28="","",'Historical DATA'!BH28)</f>
        <v/>
      </c>
      <c r="AC42" s="1436" t="str">
        <f>IF('Historical DATA'!BI28="","",'Historical DATA'!BI28)</f>
        <v/>
      </c>
      <c r="AD42" s="1436" t="str">
        <f>IF('Historical DATA'!BJ28="","",'Historical DATA'!BJ28)</f>
        <v/>
      </c>
      <c r="AE42" s="1435" t="str">
        <f>IF('Historical DATA'!BK28="","",'Historical DATA'!BK28)</f>
        <v/>
      </c>
      <c r="AF42" s="1435" t="str">
        <f>IF('Historical DATA'!BL28="","",'Historical DATA'!BL28)</f>
        <v/>
      </c>
      <c r="AG42" s="1435" t="str">
        <f>IF('Historical DATA'!BM28="","",'Historical DATA'!BM28)</f>
        <v/>
      </c>
      <c r="AH42" s="1435" t="str">
        <f>IF('Historical DATA'!BN28="","",'Historical DATA'!BN28)</f>
        <v/>
      </c>
      <c r="AI42" s="1435" t="str">
        <f>IF('Historical DATA'!BO28="","",'Historical DATA'!BO28)</f>
        <v/>
      </c>
      <c r="AK42" s="1437" t="str">
        <f>IF('Historical DATA'!BP28="","",'Historical DATA'!BP28)</f>
        <v/>
      </c>
      <c r="AL42" s="1431" t="str">
        <f>IF('Historical DATA'!BQ28="","",'Historical DATA'!BQ28)</f>
        <v/>
      </c>
      <c r="AM42" s="1433" t="str">
        <f>IF('Historical DATA'!BR28="","",'Historical DATA'!BR28)</f>
        <v/>
      </c>
      <c r="AO42" s="1448" t="str">
        <f>IF('Historical DATA'!BS28="","",'Historical DATA'!BS28)</f>
        <v/>
      </c>
      <c r="AP42" s="1438" t="str">
        <f>IF('Historical DATA'!BT28="","",'Historical DATA'!BT28)</f>
        <v/>
      </c>
      <c r="AQ42" s="1438" t="str">
        <f>IF('Historical DATA'!BU28="","",'Historical DATA'!BU28)</f>
        <v/>
      </c>
      <c r="AR42" s="1439" t="str">
        <f>IF('Historical DATA'!BV28="","",'Historical DATA'!BV28)</f>
        <v/>
      </c>
    </row>
    <row r="43" spans="2:44">
      <c r="B43" s="1653" t="str">
        <f>IF('Historical DATA'!B29="","",'Historical DATA'!B29)</f>
        <v/>
      </c>
      <c r="D43" s="1437" t="str">
        <f>IF('Historical DATA'!AO29="","",'Historical DATA'!AO29)</f>
        <v/>
      </c>
      <c r="E43" s="1431" t="str">
        <f>IF('Historical DATA'!AP29="","",'Historical DATA'!AP29)</f>
        <v/>
      </c>
      <c r="F43" s="1433" t="str">
        <f>IF('Historical DATA'!AQ29="","",'Historical DATA'!AQ29)</f>
        <v/>
      </c>
      <c r="H43" s="1447" t="str">
        <f>IF('Historical DATA'!AR29="","",'Historical DATA'!AR29)</f>
        <v/>
      </c>
      <c r="I43" s="1431" t="str">
        <f>IF('Historical DATA'!AS29="","",'Historical DATA'!AS29)</f>
        <v/>
      </c>
      <c r="J43" s="1431" t="str">
        <f>IF('Historical DATA'!AT29="","",'Historical DATA'!AT29)</f>
        <v/>
      </c>
      <c r="K43" s="1431" t="str">
        <f>IF('Historical DATA'!AU29="","",'Historical DATA'!AU29)</f>
        <v/>
      </c>
      <c r="L43" s="1450" t="str">
        <f>IF('Historical DATA'!AV29="","",'Historical DATA'!AV29)</f>
        <v/>
      </c>
      <c r="N43" s="1445" t="str">
        <f>IF('Historical DATA'!AW29="","",'Historical DATA'!AW29)</f>
        <v/>
      </c>
      <c r="O43" s="1436" t="str">
        <f>IF('Historical DATA'!AX29="","",'Historical DATA'!AX29)</f>
        <v/>
      </c>
      <c r="P43" s="1435" t="str">
        <f>IF('Historical DATA'!AY29="","",'Historical DATA'!AY29)</f>
        <v/>
      </c>
      <c r="R43" s="1434" t="str">
        <f>IF('Historical DATA'!AZ29="","",'Historical DATA'!AZ29)</f>
        <v/>
      </c>
      <c r="S43" s="1436" t="str">
        <f>IF('Historical DATA'!BA29="","",'Historical DATA'!BA29)</f>
        <v/>
      </c>
      <c r="T43" s="1435" t="str">
        <f>IF('Historical DATA'!BB29="","",'Historical DATA'!BB29)</f>
        <v/>
      </c>
      <c r="V43" s="1434" t="str">
        <f>IF('Historical DATA'!BC29="","",'Historical DATA'!BC29)</f>
        <v/>
      </c>
      <c r="W43" s="1436" t="str">
        <f>IF('Historical DATA'!BD29="","",'Historical DATA'!BD29)</f>
        <v/>
      </c>
      <c r="X43" s="1436" t="str">
        <f>IF('Historical DATA'!BE29="","",'Historical DATA'!BE29)</f>
        <v/>
      </c>
      <c r="Y43" s="1435" t="str">
        <f>IF('Historical DATA'!BF29="","",'Historical DATA'!BF29)</f>
        <v/>
      </c>
      <c r="Z43" s="1435" t="str">
        <f>IF('Historical DATA'!BG29="","",'Historical DATA'!BG29)</f>
        <v/>
      </c>
      <c r="AB43" s="1434" t="str">
        <f>IF('Historical DATA'!BH29="","",'Historical DATA'!BH29)</f>
        <v/>
      </c>
      <c r="AC43" s="1436" t="str">
        <f>IF('Historical DATA'!BI29="","",'Historical DATA'!BI29)</f>
        <v/>
      </c>
      <c r="AD43" s="1436" t="str">
        <f>IF('Historical DATA'!BJ29="","",'Historical DATA'!BJ29)</f>
        <v/>
      </c>
      <c r="AE43" s="1435" t="str">
        <f>IF('Historical DATA'!BK29="","",'Historical DATA'!BK29)</f>
        <v/>
      </c>
      <c r="AF43" s="1435" t="str">
        <f>IF('Historical DATA'!BL29="","",'Historical DATA'!BL29)</f>
        <v/>
      </c>
      <c r="AG43" s="1435" t="str">
        <f>IF('Historical DATA'!BM29="","",'Historical DATA'!BM29)</f>
        <v/>
      </c>
      <c r="AH43" s="1435" t="str">
        <f>IF('Historical DATA'!BN29="","",'Historical DATA'!BN29)</f>
        <v/>
      </c>
      <c r="AI43" s="1435" t="str">
        <f>IF('Historical DATA'!BO29="","",'Historical DATA'!BO29)</f>
        <v/>
      </c>
      <c r="AK43" s="1437" t="str">
        <f>IF('Historical DATA'!BP29="","",'Historical DATA'!BP29)</f>
        <v/>
      </c>
      <c r="AL43" s="1431" t="str">
        <f>IF('Historical DATA'!BQ29="","",'Historical DATA'!BQ29)</f>
        <v/>
      </c>
      <c r="AM43" s="1433" t="str">
        <f>IF('Historical DATA'!BR29="","",'Historical DATA'!BR29)</f>
        <v/>
      </c>
      <c r="AO43" s="1448" t="str">
        <f>IF('Historical DATA'!BS29="","",'Historical DATA'!BS29)</f>
        <v/>
      </c>
      <c r="AP43" s="1438" t="str">
        <f>IF('Historical DATA'!BT29="","",'Historical DATA'!BT29)</f>
        <v/>
      </c>
      <c r="AQ43" s="1438" t="str">
        <f>IF('Historical DATA'!BU29="","",'Historical DATA'!BU29)</f>
        <v/>
      </c>
      <c r="AR43" s="1439" t="str">
        <f>IF('Historical DATA'!BV29="","",'Historical DATA'!BV29)</f>
        <v/>
      </c>
    </row>
    <row r="44" spans="2:44">
      <c r="B44" s="1653" t="str">
        <f>IF('Historical DATA'!B30="","",'Historical DATA'!B30)</f>
        <v/>
      </c>
      <c r="D44" s="1437" t="str">
        <f>IF('Historical DATA'!AO30="","",'Historical DATA'!AO30)</f>
        <v/>
      </c>
      <c r="E44" s="1431" t="str">
        <f>IF('Historical DATA'!AP30="","",'Historical DATA'!AP30)</f>
        <v/>
      </c>
      <c r="F44" s="1433" t="str">
        <f>IF('Historical DATA'!AQ30="","",'Historical DATA'!AQ30)</f>
        <v/>
      </c>
      <c r="H44" s="1447" t="str">
        <f>IF('Historical DATA'!AR30="","",'Historical DATA'!AR30)</f>
        <v/>
      </c>
      <c r="I44" s="1431" t="str">
        <f>IF('Historical DATA'!AS30="","",'Historical DATA'!AS30)</f>
        <v/>
      </c>
      <c r="J44" s="1431" t="str">
        <f>IF('Historical DATA'!AT30="","",'Historical DATA'!AT30)</f>
        <v/>
      </c>
      <c r="K44" s="1431" t="str">
        <f>IF('Historical DATA'!AU30="","",'Historical DATA'!AU30)</f>
        <v/>
      </c>
      <c r="L44" s="1450" t="str">
        <f>IF('Historical DATA'!AV30="","",'Historical DATA'!AV30)</f>
        <v/>
      </c>
      <c r="N44" s="1445" t="str">
        <f>IF('Historical DATA'!AW30="","",'Historical DATA'!AW30)</f>
        <v/>
      </c>
      <c r="O44" s="1436" t="str">
        <f>IF('Historical DATA'!AX30="","",'Historical DATA'!AX30)</f>
        <v/>
      </c>
      <c r="P44" s="1435" t="str">
        <f>IF('Historical DATA'!AY30="","",'Historical DATA'!AY30)</f>
        <v/>
      </c>
      <c r="R44" s="1434" t="str">
        <f>IF('Historical DATA'!AZ30="","",'Historical DATA'!AZ30)</f>
        <v/>
      </c>
      <c r="S44" s="1436" t="str">
        <f>IF('Historical DATA'!BA30="","",'Historical DATA'!BA30)</f>
        <v/>
      </c>
      <c r="T44" s="1435" t="str">
        <f>IF('Historical DATA'!BB30="","",'Historical DATA'!BB30)</f>
        <v/>
      </c>
      <c r="V44" s="1434" t="str">
        <f>IF('Historical DATA'!BC30="","",'Historical DATA'!BC30)</f>
        <v/>
      </c>
      <c r="W44" s="1436" t="str">
        <f>IF('Historical DATA'!BD30="","",'Historical DATA'!BD30)</f>
        <v/>
      </c>
      <c r="X44" s="1436" t="str">
        <f>IF('Historical DATA'!BE30="","",'Historical DATA'!BE30)</f>
        <v/>
      </c>
      <c r="Y44" s="1435" t="str">
        <f>IF('Historical DATA'!BF30="","",'Historical DATA'!BF30)</f>
        <v/>
      </c>
      <c r="Z44" s="1435" t="str">
        <f>IF('Historical DATA'!BG30="","",'Historical DATA'!BG30)</f>
        <v/>
      </c>
      <c r="AB44" s="1434" t="str">
        <f>IF('Historical DATA'!BH30="","",'Historical DATA'!BH30)</f>
        <v/>
      </c>
      <c r="AC44" s="1436" t="str">
        <f>IF('Historical DATA'!BI30="","",'Historical DATA'!BI30)</f>
        <v/>
      </c>
      <c r="AD44" s="1436" t="str">
        <f>IF('Historical DATA'!BJ30="","",'Historical DATA'!BJ30)</f>
        <v/>
      </c>
      <c r="AE44" s="1435" t="str">
        <f>IF('Historical DATA'!BK30="","",'Historical DATA'!BK30)</f>
        <v/>
      </c>
      <c r="AF44" s="1435" t="str">
        <f>IF('Historical DATA'!BL30="","",'Historical DATA'!BL30)</f>
        <v/>
      </c>
      <c r="AG44" s="1435" t="str">
        <f>IF('Historical DATA'!BM30="","",'Historical DATA'!BM30)</f>
        <v/>
      </c>
      <c r="AH44" s="1435" t="str">
        <f>IF('Historical DATA'!BN30="","",'Historical DATA'!BN30)</f>
        <v/>
      </c>
      <c r="AI44" s="1435" t="str">
        <f>IF('Historical DATA'!BO30="","",'Historical DATA'!BO30)</f>
        <v/>
      </c>
      <c r="AK44" s="1437" t="str">
        <f>IF('Historical DATA'!BP30="","",'Historical DATA'!BP30)</f>
        <v/>
      </c>
      <c r="AL44" s="1431" t="str">
        <f>IF('Historical DATA'!BQ30="","",'Historical DATA'!BQ30)</f>
        <v/>
      </c>
      <c r="AM44" s="1433" t="str">
        <f>IF('Historical DATA'!BR30="","",'Historical DATA'!BR30)</f>
        <v/>
      </c>
      <c r="AO44" s="1448" t="str">
        <f>IF('Historical DATA'!BS30="","",'Historical DATA'!BS30)</f>
        <v/>
      </c>
      <c r="AP44" s="1438" t="str">
        <f>IF('Historical DATA'!BT30="","",'Historical DATA'!BT30)</f>
        <v/>
      </c>
      <c r="AQ44" s="1438" t="str">
        <f>IF('Historical DATA'!BU30="","",'Historical DATA'!BU30)</f>
        <v/>
      </c>
      <c r="AR44" s="1439" t="str">
        <f>IF('Historical DATA'!BV30="","",'Historical DATA'!BV30)</f>
        <v/>
      </c>
    </row>
    <row r="45" spans="2:44">
      <c r="B45" s="1653" t="str">
        <f>IF('Historical DATA'!B31="","",'Historical DATA'!B31)</f>
        <v/>
      </c>
      <c r="D45" s="1437" t="str">
        <f>IF('Historical DATA'!AO31="","",'Historical DATA'!AO31)</f>
        <v/>
      </c>
      <c r="E45" s="1431" t="str">
        <f>IF('Historical DATA'!AP31="","",'Historical DATA'!AP31)</f>
        <v/>
      </c>
      <c r="F45" s="1433" t="str">
        <f>IF('Historical DATA'!AQ31="","",'Historical DATA'!AQ31)</f>
        <v/>
      </c>
      <c r="H45" s="1447" t="str">
        <f>IF('Historical DATA'!AR31="","",'Historical DATA'!AR31)</f>
        <v/>
      </c>
      <c r="I45" s="1431" t="str">
        <f>IF('Historical DATA'!AS31="","",'Historical DATA'!AS31)</f>
        <v/>
      </c>
      <c r="J45" s="1431" t="str">
        <f>IF('Historical DATA'!AT31="","",'Historical DATA'!AT31)</f>
        <v/>
      </c>
      <c r="K45" s="1431" t="str">
        <f>IF('Historical DATA'!AU31="","",'Historical DATA'!AU31)</f>
        <v/>
      </c>
      <c r="L45" s="1450" t="str">
        <f>IF('Historical DATA'!AV31="","",'Historical DATA'!AV31)</f>
        <v/>
      </c>
      <c r="N45" s="1445" t="str">
        <f>IF('Historical DATA'!AW31="","",'Historical DATA'!AW31)</f>
        <v/>
      </c>
      <c r="O45" s="1436" t="str">
        <f>IF('Historical DATA'!AX31="","",'Historical DATA'!AX31)</f>
        <v/>
      </c>
      <c r="P45" s="1435" t="str">
        <f>IF('Historical DATA'!AY31="","",'Historical DATA'!AY31)</f>
        <v/>
      </c>
      <c r="R45" s="1434" t="str">
        <f>IF('Historical DATA'!AZ31="","",'Historical DATA'!AZ31)</f>
        <v/>
      </c>
      <c r="S45" s="1436" t="str">
        <f>IF('Historical DATA'!BA31="","",'Historical DATA'!BA31)</f>
        <v/>
      </c>
      <c r="T45" s="1435" t="str">
        <f>IF('Historical DATA'!BB31="","",'Historical DATA'!BB31)</f>
        <v/>
      </c>
      <c r="V45" s="1434" t="str">
        <f>IF('Historical DATA'!BC31="","",'Historical DATA'!BC31)</f>
        <v/>
      </c>
      <c r="W45" s="1436" t="str">
        <f>IF('Historical DATA'!BD31="","",'Historical DATA'!BD31)</f>
        <v/>
      </c>
      <c r="X45" s="1436" t="str">
        <f>IF('Historical DATA'!BE31="","",'Historical DATA'!BE31)</f>
        <v/>
      </c>
      <c r="Y45" s="1435" t="str">
        <f>IF('Historical DATA'!BF31="","",'Historical DATA'!BF31)</f>
        <v/>
      </c>
      <c r="Z45" s="1435" t="str">
        <f>IF('Historical DATA'!BG31="","",'Historical DATA'!BG31)</f>
        <v/>
      </c>
      <c r="AB45" s="1434" t="str">
        <f>IF('Historical DATA'!BH31="","",'Historical DATA'!BH31)</f>
        <v/>
      </c>
      <c r="AC45" s="1436" t="str">
        <f>IF('Historical DATA'!BI31="","",'Historical DATA'!BI31)</f>
        <v/>
      </c>
      <c r="AD45" s="1436" t="str">
        <f>IF('Historical DATA'!BJ31="","",'Historical DATA'!BJ31)</f>
        <v/>
      </c>
      <c r="AE45" s="1435" t="str">
        <f>IF('Historical DATA'!BK31="","",'Historical DATA'!BK31)</f>
        <v/>
      </c>
      <c r="AF45" s="1435" t="str">
        <f>IF('Historical DATA'!BL31="","",'Historical DATA'!BL31)</f>
        <v/>
      </c>
      <c r="AG45" s="1435" t="str">
        <f>IF('Historical DATA'!BM31="","",'Historical DATA'!BM31)</f>
        <v/>
      </c>
      <c r="AH45" s="1435" t="str">
        <f>IF('Historical DATA'!BN31="","",'Historical DATA'!BN31)</f>
        <v/>
      </c>
      <c r="AI45" s="1435" t="str">
        <f>IF('Historical DATA'!BO31="","",'Historical DATA'!BO31)</f>
        <v/>
      </c>
      <c r="AK45" s="1437" t="str">
        <f>IF('Historical DATA'!BP31="","",'Historical DATA'!BP31)</f>
        <v/>
      </c>
      <c r="AL45" s="1431" t="str">
        <f>IF('Historical DATA'!BQ31="","",'Historical DATA'!BQ31)</f>
        <v/>
      </c>
      <c r="AM45" s="1433" t="str">
        <f>IF('Historical DATA'!BR31="","",'Historical DATA'!BR31)</f>
        <v/>
      </c>
      <c r="AO45" s="1448" t="str">
        <f>IF('Historical DATA'!BS31="","",'Historical DATA'!BS31)</f>
        <v/>
      </c>
      <c r="AP45" s="1438" t="str">
        <f>IF('Historical DATA'!BT31="","",'Historical DATA'!BT31)</f>
        <v/>
      </c>
      <c r="AQ45" s="1438" t="str">
        <f>IF('Historical DATA'!BU31="","",'Historical DATA'!BU31)</f>
        <v/>
      </c>
      <c r="AR45" s="1439" t="str">
        <f>IF('Historical DATA'!BV31="","",'Historical DATA'!BV31)</f>
        <v/>
      </c>
    </row>
    <row r="46" spans="2:44">
      <c r="B46" s="1653" t="str">
        <f>IF('Historical DATA'!B32="","",'Historical DATA'!B32)</f>
        <v/>
      </c>
      <c r="D46" s="1437" t="str">
        <f>IF('Historical DATA'!AO32="","",'Historical DATA'!AO32)</f>
        <v/>
      </c>
      <c r="E46" s="1431" t="str">
        <f>IF('Historical DATA'!AP32="","",'Historical DATA'!AP32)</f>
        <v/>
      </c>
      <c r="F46" s="1433" t="str">
        <f>IF('Historical DATA'!AQ32="","",'Historical DATA'!AQ32)</f>
        <v/>
      </c>
      <c r="H46" s="1447" t="str">
        <f>IF('Historical DATA'!AR32="","",'Historical DATA'!AR32)</f>
        <v/>
      </c>
      <c r="I46" s="1431" t="str">
        <f>IF('Historical DATA'!AS32="","",'Historical DATA'!AS32)</f>
        <v/>
      </c>
      <c r="J46" s="1431" t="str">
        <f>IF('Historical DATA'!AT32="","",'Historical DATA'!AT32)</f>
        <v/>
      </c>
      <c r="K46" s="1431" t="str">
        <f>IF('Historical DATA'!AU32="","",'Historical DATA'!AU32)</f>
        <v/>
      </c>
      <c r="L46" s="1450" t="str">
        <f>IF('Historical DATA'!AV32="","",'Historical DATA'!AV32)</f>
        <v/>
      </c>
      <c r="N46" s="1445" t="str">
        <f>IF('Historical DATA'!AW32="","",'Historical DATA'!AW32)</f>
        <v/>
      </c>
      <c r="O46" s="1436" t="str">
        <f>IF('Historical DATA'!AX32="","",'Historical DATA'!AX32)</f>
        <v/>
      </c>
      <c r="P46" s="1435" t="str">
        <f>IF('Historical DATA'!AY32="","",'Historical DATA'!AY32)</f>
        <v/>
      </c>
      <c r="R46" s="1434" t="str">
        <f>IF('Historical DATA'!AZ32="","",'Historical DATA'!AZ32)</f>
        <v/>
      </c>
      <c r="S46" s="1436" t="str">
        <f>IF('Historical DATA'!BA32="","",'Historical DATA'!BA32)</f>
        <v/>
      </c>
      <c r="T46" s="1435" t="str">
        <f>IF('Historical DATA'!BB32="","",'Historical DATA'!BB32)</f>
        <v/>
      </c>
      <c r="V46" s="1434" t="str">
        <f>IF('Historical DATA'!BC32="","",'Historical DATA'!BC32)</f>
        <v/>
      </c>
      <c r="W46" s="1436" t="str">
        <f>IF('Historical DATA'!BD32="","",'Historical DATA'!BD32)</f>
        <v/>
      </c>
      <c r="X46" s="1436" t="str">
        <f>IF('Historical DATA'!BE32="","",'Historical DATA'!BE32)</f>
        <v/>
      </c>
      <c r="Y46" s="1435" t="str">
        <f>IF('Historical DATA'!BF32="","",'Historical DATA'!BF32)</f>
        <v/>
      </c>
      <c r="Z46" s="1435" t="str">
        <f>IF('Historical DATA'!BG32="","",'Historical DATA'!BG32)</f>
        <v/>
      </c>
      <c r="AB46" s="1434" t="str">
        <f>IF('Historical DATA'!BH32="","",'Historical DATA'!BH32)</f>
        <v/>
      </c>
      <c r="AC46" s="1436" t="str">
        <f>IF('Historical DATA'!BI32="","",'Historical DATA'!BI32)</f>
        <v/>
      </c>
      <c r="AD46" s="1436" t="str">
        <f>IF('Historical DATA'!BJ32="","",'Historical DATA'!BJ32)</f>
        <v/>
      </c>
      <c r="AE46" s="1435" t="str">
        <f>IF('Historical DATA'!BK32="","",'Historical DATA'!BK32)</f>
        <v/>
      </c>
      <c r="AF46" s="1435" t="str">
        <f>IF('Historical DATA'!BL32="","",'Historical DATA'!BL32)</f>
        <v/>
      </c>
      <c r="AG46" s="1435" t="str">
        <f>IF('Historical DATA'!BM32="","",'Historical DATA'!BM32)</f>
        <v/>
      </c>
      <c r="AH46" s="1435" t="str">
        <f>IF('Historical DATA'!BN32="","",'Historical DATA'!BN32)</f>
        <v/>
      </c>
      <c r="AI46" s="1435" t="str">
        <f>IF('Historical DATA'!BO32="","",'Historical DATA'!BO32)</f>
        <v/>
      </c>
      <c r="AK46" s="1437" t="str">
        <f>IF('Historical DATA'!BP32="","",'Historical DATA'!BP32)</f>
        <v/>
      </c>
      <c r="AL46" s="1431" t="str">
        <f>IF('Historical DATA'!BQ32="","",'Historical DATA'!BQ32)</f>
        <v/>
      </c>
      <c r="AM46" s="1433" t="str">
        <f>IF('Historical DATA'!BR32="","",'Historical DATA'!BR32)</f>
        <v/>
      </c>
      <c r="AO46" s="1448" t="str">
        <f>IF('Historical DATA'!BS32="","",'Historical DATA'!BS32)</f>
        <v/>
      </c>
      <c r="AP46" s="1438" t="str">
        <f>IF('Historical DATA'!BT32="","",'Historical DATA'!BT32)</f>
        <v/>
      </c>
      <c r="AQ46" s="1438" t="str">
        <f>IF('Historical DATA'!BU32="","",'Historical DATA'!BU32)</f>
        <v/>
      </c>
      <c r="AR46" s="1439" t="str">
        <f>IF('Historical DATA'!BV32="","",'Historical DATA'!BV32)</f>
        <v/>
      </c>
    </row>
    <row r="47" spans="2:44">
      <c r="B47" s="1653" t="str">
        <f>IF('Historical DATA'!B33="","",'Historical DATA'!B33)</f>
        <v/>
      </c>
      <c r="D47" s="1437" t="str">
        <f>IF('Historical DATA'!AO33="","",'Historical DATA'!AO33)</f>
        <v/>
      </c>
      <c r="E47" s="1431" t="str">
        <f>IF('Historical DATA'!AP33="","",'Historical DATA'!AP33)</f>
        <v/>
      </c>
      <c r="F47" s="1433" t="str">
        <f>IF('Historical DATA'!AQ33="","",'Historical DATA'!AQ33)</f>
        <v/>
      </c>
      <c r="H47" s="1447" t="str">
        <f>IF('Historical DATA'!AR33="","",'Historical DATA'!AR33)</f>
        <v/>
      </c>
      <c r="I47" s="1431" t="str">
        <f>IF('Historical DATA'!AS33="","",'Historical DATA'!AS33)</f>
        <v/>
      </c>
      <c r="J47" s="1431" t="str">
        <f>IF('Historical DATA'!AT33="","",'Historical DATA'!AT33)</f>
        <v/>
      </c>
      <c r="K47" s="1431" t="str">
        <f>IF('Historical DATA'!AU33="","",'Historical DATA'!AU33)</f>
        <v/>
      </c>
      <c r="L47" s="1450" t="str">
        <f>IF('Historical DATA'!AV33="","",'Historical DATA'!AV33)</f>
        <v/>
      </c>
      <c r="N47" s="1445" t="str">
        <f>IF('Historical DATA'!AW33="","",'Historical DATA'!AW33)</f>
        <v/>
      </c>
      <c r="O47" s="1436" t="str">
        <f>IF('Historical DATA'!AX33="","",'Historical DATA'!AX33)</f>
        <v/>
      </c>
      <c r="P47" s="1435" t="str">
        <f>IF('Historical DATA'!AY33="","",'Historical DATA'!AY33)</f>
        <v/>
      </c>
      <c r="R47" s="1434" t="str">
        <f>IF('Historical DATA'!AZ33="","",'Historical DATA'!AZ33)</f>
        <v/>
      </c>
      <c r="S47" s="1436" t="str">
        <f>IF('Historical DATA'!BA33="","",'Historical DATA'!BA33)</f>
        <v/>
      </c>
      <c r="T47" s="1435" t="str">
        <f>IF('Historical DATA'!BB33="","",'Historical DATA'!BB33)</f>
        <v/>
      </c>
      <c r="V47" s="1434" t="str">
        <f>IF('Historical DATA'!BC33="","",'Historical DATA'!BC33)</f>
        <v/>
      </c>
      <c r="W47" s="1436" t="str">
        <f>IF('Historical DATA'!BD33="","",'Historical DATA'!BD33)</f>
        <v/>
      </c>
      <c r="X47" s="1436" t="str">
        <f>IF('Historical DATA'!BE33="","",'Historical DATA'!BE33)</f>
        <v/>
      </c>
      <c r="Y47" s="1435" t="str">
        <f>IF('Historical DATA'!BF33="","",'Historical DATA'!BF33)</f>
        <v/>
      </c>
      <c r="Z47" s="1435" t="str">
        <f>IF('Historical DATA'!BG33="","",'Historical DATA'!BG33)</f>
        <v/>
      </c>
      <c r="AB47" s="1434" t="str">
        <f>IF('Historical DATA'!BH33="","",'Historical DATA'!BH33)</f>
        <v/>
      </c>
      <c r="AC47" s="1436" t="str">
        <f>IF('Historical DATA'!BI33="","",'Historical DATA'!BI33)</f>
        <v/>
      </c>
      <c r="AD47" s="1436" t="str">
        <f>IF('Historical DATA'!BJ33="","",'Historical DATA'!BJ33)</f>
        <v/>
      </c>
      <c r="AE47" s="1435" t="str">
        <f>IF('Historical DATA'!BK33="","",'Historical DATA'!BK33)</f>
        <v/>
      </c>
      <c r="AF47" s="1435" t="str">
        <f>IF('Historical DATA'!BL33="","",'Historical DATA'!BL33)</f>
        <v/>
      </c>
      <c r="AG47" s="1435" t="str">
        <f>IF('Historical DATA'!BM33="","",'Historical DATA'!BM33)</f>
        <v/>
      </c>
      <c r="AH47" s="1435" t="str">
        <f>IF('Historical DATA'!BN33="","",'Historical DATA'!BN33)</f>
        <v/>
      </c>
      <c r="AI47" s="1435" t="str">
        <f>IF('Historical DATA'!BO33="","",'Historical DATA'!BO33)</f>
        <v/>
      </c>
      <c r="AK47" s="1437" t="str">
        <f>IF('Historical DATA'!BP33="","",'Historical DATA'!BP33)</f>
        <v/>
      </c>
      <c r="AL47" s="1431" t="str">
        <f>IF('Historical DATA'!BQ33="","",'Historical DATA'!BQ33)</f>
        <v/>
      </c>
      <c r="AM47" s="1433" t="str">
        <f>IF('Historical DATA'!BR33="","",'Historical DATA'!BR33)</f>
        <v/>
      </c>
      <c r="AO47" s="1448" t="str">
        <f>IF('Historical DATA'!BS33="","",'Historical DATA'!BS33)</f>
        <v/>
      </c>
      <c r="AP47" s="1438" t="str">
        <f>IF('Historical DATA'!BT33="","",'Historical DATA'!BT33)</f>
        <v/>
      </c>
      <c r="AQ47" s="1438" t="str">
        <f>IF('Historical DATA'!BU33="","",'Historical DATA'!BU33)</f>
        <v/>
      </c>
      <c r="AR47" s="1439" t="str">
        <f>IF('Historical DATA'!BV33="","",'Historical DATA'!BV33)</f>
        <v/>
      </c>
    </row>
    <row r="48" spans="2:44">
      <c r="B48" s="1653" t="str">
        <f>IF('Historical DATA'!B34="","",'Historical DATA'!B34)</f>
        <v/>
      </c>
      <c r="D48" s="1437" t="str">
        <f>IF('Historical DATA'!AO34="","",'Historical DATA'!AO34)</f>
        <v/>
      </c>
      <c r="E48" s="1431" t="str">
        <f>IF('Historical DATA'!AP34="","",'Historical DATA'!AP34)</f>
        <v/>
      </c>
      <c r="F48" s="1433" t="str">
        <f>IF('Historical DATA'!AQ34="","",'Historical DATA'!AQ34)</f>
        <v/>
      </c>
      <c r="H48" s="1447" t="str">
        <f>IF('Historical DATA'!AR34="","",'Historical DATA'!AR34)</f>
        <v/>
      </c>
      <c r="I48" s="1431" t="str">
        <f>IF('Historical DATA'!AS34="","",'Historical DATA'!AS34)</f>
        <v/>
      </c>
      <c r="J48" s="1431" t="str">
        <f>IF('Historical DATA'!AT34="","",'Historical DATA'!AT34)</f>
        <v/>
      </c>
      <c r="K48" s="1431" t="str">
        <f>IF('Historical DATA'!AU34="","",'Historical DATA'!AU34)</f>
        <v/>
      </c>
      <c r="L48" s="1450" t="str">
        <f>IF('Historical DATA'!AV34="","",'Historical DATA'!AV34)</f>
        <v/>
      </c>
      <c r="N48" s="1445" t="str">
        <f>IF('Historical DATA'!AW34="","",'Historical DATA'!AW34)</f>
        <v/>
      </c>
      <c r="O48" s="1436" t="str">
        <f>IF('Historical DATA'!AX34="","",'Historical DATA'!AX34)</f>
        <v/>
      </c>
      <c r="P48" s="1435" t="str">
        <f>IF('Historical DATA'!AY34="","",'Historical DATA'!AY34)</f>
        <v/>
      </c>
      <c r="R48" s="1434" t="str">
        <f>IF('Historical DATA'!AZ34="","",'Historical DATA'!AZ34)</f>
        <v/>
      </c>
      <c r="S48" s="1436" t="str">
        <f>IF('Historical DATA'!BA34="","",'Historical DATA'!BA34)</f>
        <v/>
      </c>
      <c r="T48" s="1435" t="str">
        <f>IF('Historical DATA'!BB34="","",'Historical DATA'!BB34)</f>
        <v/>
      </c>
      <c r="V48" s="1434" t="str">
        <f>IF('Historical DATA'!BC34="","",'Historical DATA'!BC34)</f>
        <v/>
      </c>
      <c r="W48" s="1436" t="str">
        <f>IF('Historical DATA'!BD34="","",'Historical DATA'!BD34)</f>
        <v/>
      </c>
      <c r="X48" s="1436" t="str">
        <f>IF('Historical DATA'!BE34="","",'Historical DATA'!BE34)</f>
        <v/>
      </c>
      <c r="Y48" s="1435" t="str">
        <f>IF('Historical DATA'!BF34="","",'Historical DATA'!BF34)</f>
        <v/>
      </c>
      <c r="Z48" s="1435" t="str">
        <f>IF('Historical DATA'!BG34="","",'Historical DATA'!BG34)</f>
        <v/>
      </c>
      <c r="AB48" s="1434" t="str">
        <f>IF('Historical DATA'!BH34="","",'Historical DATA'!BH34)</f>
        <v/>
      </c>
      <c r="AC48" s="1436" t="str">
        <f>IF('Historical DATA'!BI34="","",'Historical DATA'!BI34)</f>
        <v/>
      </c>
      <c r="AD48" s="1436" t="str">
        <f>IF('Historical DATA'!BJ34="","",'Historical DATA'!BJ34)</f>
        <v/>
      </c>
      <c r="AE48" s="1435" t="str">
        <f>IF('Historical DATA'!BK34="","",'Historical DATA'!BK34)</f>
        <v/>
      </c>
      <c r="AF48" s="1435" t="str">
        <f>IF('Historical DATA'!BL34="","",'Historical DATA'!BL34)</f>
        <v/>
      </c>
      <c r="AG48" s="1435" t="str">
        <f>IF('Historical DATA'!BM34="","",'Historical DATA'!BM34)</f>
        <v/>
      </c>
      <c r="AH48" s="1435" t="str">
        <f>IF('Historical DATA'!BN34="","",'Historical DATA'!BN34)</f>
        <v/>
      </c>
      <c r="AI48" s="1435" t="str">
        <f>IF('Historical DATA'!BO34="","",'Historical DATA'!BO34)</f>
        <v/>
      </c>
      <c r="AK48" s="1437" t="str">
        <f>IF('Historical DATA'!BP34="","",'Historical DATA'!BP34)</f>
        <v/>
      </c>
      <c r="AL48" s="1431" t="str">
        <f>IF('Historical DATA'!BQ34="","",'Historical DATA'!BQ34)</f>
        <v/>
      </c>
      <c r="AM48" s="1433" t="str">
        <f>IF('Historical DATA'!BR34="","",'Historical DATA'!BR34)</f>
        <v/>
      </c>
      <c r="AO48" s="1448" t="str">
        <f>IF('Historical DATA'!BS34="","",'Historical DATA'!BS34)</f>
        <v/>
      </c>
      <c r="AP48" s="1438" t="str">
        <f>IF('Historical DATA'!BT34="","",'Historical DATA'!BT34)</f>
        <v/>
      </c>
      <c r="AQ48" s="1438" t="str">
        <f>IF('Historical DATA'!BU34="","",'Historical DATA'!BU34)</f>
        <v/>
      </c>
      <c r="AR48" s="1439" t="str">
        <f>IF('Historical DATA'!BV34="","",'Historical DATA'!BV34)</f>
        <v/>
      </c>
    </row>
    <row r="49" spans="2:44">
      <c r="B49" s="1653" t="str">
        <f>IF('Historical DATA'!B35="","",'Historical DATA'!B35)</f>
        <v/>
      </c>
      <c r="D49" s="1437" t="str">
        <f>IF('Historical DATA'!AO35="","",'Historical DATA'!AO35)</f>
        <v/>
      </c>
      <c r="E49" s="1431" t="str">
        <f>IF('Historical DATA'!AP35="","",'Historical DATA'!AP35)</f>
        <v/>
      </c>
      <c r="F49" s="1433" t="str">
        <f>IF('Historical DATA'!AQ35="","",'Historical DATA'!AQ35)</f>
        <v/>
      </c>
      <c r="H49" s="1447" t="str">
        <f>IF('Historical DATA'!AR35="","",'Historical DATA'!AR35)</f>
        <v/>
      </c>
      <c r="I49" s="1431" t="str">
        <f>IF('Historical DATA'!AS35="","",'Historical DATA'!AS35)</f>
        <v/>
      </c>
      <c r="J49" s="1431" t="str">
        <f>IF('Historical DATA'!AT35="","",'Historical DATA'!AT35)</f>
        <v/>
      </c>
      <c r="K49" s="1431" t="str">
        <f>IF('Historical DATA'!AU35="","",'Historical DATA'!AU35)</f>
        <v/>
      </c>
      <c r="L49" s="1450" t="str">
        <f>IF('Historical DATA'!AV35="","",'Historical DATA'!AV35)</f>
        <v/>
      </c>
      <c r="N49" s="1445" t="str">
        <f>IF('Historical DATA'!AW35="","",'Historical DATA'!AW35)</f>
        <v/>
      </c>
      <c r="O49" s="1436" t="str">
        <f>IF('Historical DATA'!AX35="","",'Historical DATA'!AX35)</f>
        <v/>
      </c>
      <c r="P49" s="1435" t="str">
        <f>IF('Historical DATA'!AY35="","",'Historical DATA'!AY35)</f>
        <v/>
      </c>
      <c r="R49" s="1434" t="str">
        <f>IF('Historical DATA'!AZ35="","",'Historical DATA'!AZ35)</f>
        <v/>
      </c>
      <c r="S49" s="1436" t="str">
        <f>IF('Historical DATA'!BA35="","",'Historical DATA'!BA35)</f>
        <v/>
      </c>
      <c r="T49" s="1435" t="str">
        <f>IF('Historical DATA'!BB35="","",'Historical DATA'!BB35)</f>
        <v/>
      </c>
      <c r="V49" s="1434" t="str">
        <f>IF('Historical DATA'!BC35="","",'Historical DATA'!BC35)</f>
        <v/>
      </c>
      <c r="W49" s="1436" t="str">
        <f>IF('Historical DATA'!BD35="","",'Historical DATA'!BD35)</f>
        <v/>
      </c>
      <c r="X49" s="1436" t="str">
        <f>IF('Historical DATA'!BE35="","",'Historical DATA'!BE35)</f>
        <v/>
      </c>
      <c r="Y49" s="1435" t="str">
        <f>IF('Historical DATA'!BF35="","",'Historical DATA'!BF35)</f>
        <v/>
      </c>
      <c r="Z49" s="1435" t="str">
        <f>IF('Historical DATA'!BG35="","",'Historical DATA'!BG35)</f>
        <v/>
      </c>
      <c r="AB49" s="1434" t="str">
        <f>IF('Historical DATA'!BH35="","",'Historical DATA'!BH35)</f>
        <v/>
      </c>
      <c r="AC49" s="1436" t="str">
        <f>IF('Historical DATA'!BI35="","",'Historical DATA'!BI35)</f>
        <v/>
      </c>
      <c r="AD49" s="1436" t="str">
        <f>IF('Historical DATA'!BJ35="","",'Historical DATA'!BJ35)</f>
        <v/>
      </c>
      <c r="AE49" s="1435" t="str">
        <f>IF('Historical DATA'!BK35="","",'Historical DATA'!BK35)</f>
        <v/>
      </c>
      <c r="AF49" s="1435" t="str">
        <f>IF('Historical DATA'!BL35="","",'Historical DATA'!BL35)</f>
        <v/>
      </c>
      <c r="AG49" s="1435" t="str">
        <f>IF('Historical DATA'!BM35="","",'Historical DATA'!BM35)</f>
        <v/>
      </c>
      <c r="AH49" s="1435" t="str">
        <f>IF('Historical DATA'!BN35="","",'Historical DATA'!BN35)</f>
        <v/>
      </c>
      <c r="AI49" s="1435" t="str">
        <f>IF('Historical DATA'!BO35="","",'Historical DATA'!BO35)</f>
        <v/>
      </c>
      <c r="AK49" s="1437" t="str">
        <f>IF('Historical DATA'!BP35="","",'Historical DATA'!BP35)</f>
        <v/>
      </c>
      <c r="AL49" s="1431" t="str">
        <f>IF('Historical DATA'!BQ35="","",'Historical DATA'!BQ35)</f>
        <v/>
      </c>
      <c r="AM49" s="1433" t="str">
        <f>IF('Historical DATA'!BR35="","",'Historical DATA'!BR35)</f>
        <v/>
      </c>
      <c r="AO49" s="1448" t="str">
        <f>IF('Historical DATA'!BS35="","",'Historical DATA'!BS35)</f>
        <v/>
      </c>
      <c r="AP49" s="1438" t="str">
        <f>IF('Historical DATA'!BT35="","",'Historical DATA'!BT35)</f>
        <v/>
      </c>
      <c r="AQ49" s="1438" t="str">
        <f>IF('Historical DATA'!BU35="","",'Historical DATA'!BU35)</f>
        <v/>
      </c>
      <c r="AR49" s="1439" t="str">
        <f>IF('Historical DATA'!BV35="","",'Historical DATA'!BV35)</f>
        <v/>
      </c>
    </row>
    <row r="50" spans="2:44">
      <c r="B50" s="1653" t="str">
        <f>IF('Historical DATA'!B36="","",'Historical DATA'!B36)</f>
        <v/>
      </c>
      <c r="D50" s="1437" t="str">
        <f>IF('Historical DATA'!AO36="","",'Historical DATA'!AO36)</f>
        <v/>
      </c>
      <c r="E50" s="1431" t="str">
        <f>IF('Historical DATA'!AP36="","",'Historical DATA'!AP36)</f>
        <v/>
      </c>
      <c r="F50" s="1433" t="str">
        <f>IF('Historical DATA'!AQ36="","",'Historical DATA'!AQ36)</f>
        <v/>
      </c>
      <c r="H50" s="1447" t="str">
        <f>IF('Historical DATA'!AR36="","",'Historical DATA'!AR36)</f>
        <v/>
      </c>
      <c r="I50" s="1431" t="str">
        <f>IF('Historical DATA'!AS36="","",'Historical DATA'!AS36)</f>
        <v/>
      </c>
      <c r="J50" s="1431" t="str">
        <f>IF('Historical DATA'!AT36="","",'Historical DATA'!AT36)</f>
        <v/>
      </c>
      <c r="K50" s="1431" t="str">
        <f>IF('Historical DATA'!AU36="","",'Historical DATA'!AU36)</f>
        <v/>
      </c>
      <c r="L50" s="1450" t="str">
        <f>IF('Historical DATA'!AV36="","",'Historical DATA'!AV36)</f>
        <v/>
      </c>
      <c r="N50" s="1445" t="str">
        <f>IF('Historical DATA'!AW36="","",'Historical DATA'!AW36)</f>
        <v/>
      </c>
      <c r="O50" s="1436" t="str">
        <f>IF('Historical DATA'!AX36="","",'Historical DATA'!AX36)</f>
        <v/>
      </c>
      <c r="P50" s="1435" t="str">
        <f>IF('Historical DATA'!AY36="","",'Historical DATA'!AY36)</f>
        <v/>
      </c>
      <c r="R50" s="1434" t="str">
        <f>IF('Historical DATA'!AZ36="","",'Historical DATA'!AZ36)</f>
        <v/>
      </c>
      <c r="S50" s="1436" t="str">
        <f>IF('Historical DATA'!BA36="","",'Historical DATA'!BA36)</f>
        <v/>
      </c>
      <c r="T50" s="1435" t="str">
        <f>IF('Historical DATA'!BB36="","",'Historical DATA'!BB36)</f>
        <v/>
      </c>
      <c r="V50" s="1434" t="str">
        <f>IF('Historical DATA'!BC36="","",'Historical DATA'!BC36)</f>
        <v/>
      </c>
      <c r="W50" s="1436" t="str">
        <f>IF('Historical DATA'!BD36="","",'Historical DATA'!BD36)</f>
        <v/>
      </c>
      <c r="X50" s="1436" t="str">
        <f>IF('Historical DATA'!BE36="","",'Historical DATA'!BE36)</f>
        <v/>
      </c>
      <c r="Y50" s="1435" t="str">
        <f>IF('Historical DATA'!BF36="","",'Historical DATA'!BF36)</f>
        <v/>
      </c>
      <c r="Z50" s="1435" t="str">
        <f>IF('Historical DATA'!BG36="","",'Historical DATA'!BG36)</f>
        <v/>
      </c>
      <c r="AB50" s="1434" t="str">
        <f>IF('Historical DATA'!BH36="","",'Historical DATA'!BH36)</f>
        <v/>
      </c>
      <c r="AC50" s="1436" t="str">
        <f>IF('Historical DATA'!BI36="","",'Historical DATA'!BI36)</f>
        <v/>
      </c>
      <c r="AD50" s="1436" t="str">
        <f>IF('Historical DATA'!BJ36="","",'Historical DATA'!BJ36)</f>
        <v/>
      </c>
      <c r="AE50" s="1435" t="str">
        <f>IF('Historical DATA'!BK36="","",'Historical DATA'!BK36)</f>
        <v/>
      </c>
      <c r="AF50" s="1435" t="str">
        <f>IF('Historical DATA'!BL36="","",'Historical DATA'!BL36)</f>
        <v/>
      </c>
      <c r="AG50" s="1435" t="str">
        <f>IF('Historical DATA'!BM36="","",'Historical DATA'!BM36)</f>
        <v/>
      </c>
      <c r="AH50" s="1435" t="str">
        <f>IF('Historical DATA'!BN36="","",'Historical DATA'!BN36)</f>
        <v/>
      </c>
      <c r="AI50" s="1435" t="str">
        <f>IF('Historical DATA'!BO36="","",'Historical DATA'!BO36)</f>
        <v/>
      </c>
      <c r="AK50" s="1437" t="str">
        <f>IF('Historical DATA'!BP36="","",'Historical DATA'!BP36)</f>
        <v/>
      </c>
      <c r="AL50" s="1431" t="str">
        <f>IF('Historical DATA'!BQ36="","",'Historical DATA'!BQ36)</f>
        <v/>
      </c>
      <c r="AM50" s="1433" t="str">
        <f>IF('Historical DATA'!BR36="","",'Historical DATA'!BR36)</f>
        <v/>
      </c>
      <c r="AO50" s="1448" t="str">
        <f>IF('Historical DATA'!BS36="","",'Historical DATA'!BS36)</f>
        <v/>
      </c>
      <c r="AP50" s="1438" t="str">
        <f>IF('Historical DATA'!BT36="","",'Historical DATA'!BT36)</f>
        <v/>
      </c>
      <c r="AQ50" s="1438" t="str">
        <f>IF('Historical DATA'!BU36="","",'Historical DATA'!BU36)</f>
        <v/>
      </c>
      <c r="AR50" s="1439" t="str">
        <f>IF('Historical DATA'!BV36="","",'Historical DATA'!BV36)</f>
        <v/>
      </c>
    </row>
    <row r="51" spans="2:44">
      <c r="B51" s="1653" t="str">
        <f>IF('Historical DATA'!B37="","",'Historical DATA'!B37)</f>
        <v/>
      </c>
      <c r="D51" s="1437" t="str">
        <f>IF('Historical DATA'!AO37="","",'Historical DATA'!AO37)</f>
        <v/>
      </c>
      <c r="E51" s="1431" t="str">
        <f>IF('Historical DATA'!AP37="","",'Historical DATA'!AP37)</f>
        <v/>
      </c>
      <c r="F51" s="1433" t="str">
        <f>IF('Historical DATA'!AQ37="","",'Historical DATA'!AQ37)</f>
        <v/>
      </c>
      <c r="H51" s="1447" t="str">
        <f>IF('Historical DATA'!AR37="","",'Historical DATA'!AR37)</f>
        <v/>
      </c>
      <c r="I51" s="1431" t="str">
        <f>IF('Historical DATA'!AS37="","",'Historical DATA'!AS37)</f>
        <v/>
      </c>
      <c r="J51" s="1431" t="str">
        <f>IF('Historical DATA'!AT37="","",'Historical DATA'!AT37)</f>
        <v/>
      </c>
      <c r="K51" s="1431" t="str">
        <f>IF('Historical DATA'!AU37="","",'Historical DATA'!AU37)</f>
        <v/>
      </c>
      <c r="L51" s="1450" t="str">
        <f>IF('Historical DATA'!AV37="","",'Historical DATA'!AV37)</f>
        <v/>
      </c>
      <c r="N51" s="1445" t="str">
        <f>IF('Historical DATA'!AW37="","",'Historical DATA'!AW37)</f>
        <v/>
      </c>
      <c r="O51" s="1436" t="str">
        <f>IF('Historical DATA'!AX37="","",'Historical DATA'!AX37)</f>
        <v/>
      </c>
      <c r="P51" s="1435" t="str">
        <f>IF('Historical DATA'!AY37="","",'Historical DATA'!AY37)</f>
        <v/>
      </c>
      <c r="R51" s="1434" t="str">
        <f>IF('Historical DATA'!AZ37="","",'Historical DATA'!AZ37)</f>
        <v/>
      </c>
      <c r="S51" s="1436" t="str">
        <f>IF('Historical DATA'!BA37="","",'Historical DATA'!BA37)</f>
        <v/>
      </c>
      <c r="T51" s="1435" t="str">
        <f>IF('Historical DATA'!BB37="","",'Historical DATA'!BB37)</f>
        <v/>
      </c>
      <c r="V51" s="1434" t="str">
        <f>IF('Historical DATA'!BC37="","",'Historical DATA'!BC37)</f>
        <v/>
      </c>
      <c r="W51" s="1436" t="str">
        <f>IF('Historical DATA'!BD37="","",'Historical DATA'!BD37)</f>
        <v/>
      </c>
      <c r="X51" s="1436" t="str">
        <f>IF('Historical DATA'!BE37="","",'Historical DATA'!BE37)</f>
        <v/>
      </c>
      <c r="Y51" s="1435" t="str">
        <f>IF('Historical DATA'!BF37="","",'Historical DATA'!BF37)</f>
        <v/>
      </c>
      <c r="Z51" s="1435" t="str">
        <f>IF('Historical DATA'!BG37="","",'Historical DATA'!BG37)</f>
        <v/>
      </c>
      <c r="AB51" s="1434" t="str">
        <f>IF('Historical DATA'!BH37="","",'Historical DATA'!BH37)</f>
        <v/>
      </c>
      <c r="AC51" s="1436" t="str">
        <f>IF('Historical DATA'!BI37="","",'Historical DATA'!BI37)</f>
        <v/>
      </c>
      <c r="AD51" s="1436" t="str">
        <f>IF('Historical DATA'!BJ37="","",'Historical DATA'!BJ37)</f>
        <v/>
      </c>
      <c r="AE51" s="1435" t="str">
        <f>IF('Historical DATA'!BK37="","",'Historical DATA'!BK37)</f>
        <v/>
      </c>
      <c r="AF51" s="1435" t="str">
        <f>IF('Historical DATA'!BL37="","",'Historical DATA'!BL37)</f>
        <v/>
      </c>
      <c r="AG51" s="1435" t="str">
        <f>IF('Historical DATA'!BM37="","",'Historical DATA'!BM37)</f>
        <v/>
      </c>
      <c r="AH51" s="1435" t="str">
        <f>IF('Historical DATA'!BN37="","",'Historical DATA'!BN37)</f>
        <v/>
      </c>
      <c r="AI51" s="1435" t="str">
        <f>IF('Historical DATA'!BO37="","",'Historical DATA'!BO37)</f>
        <v/>
      </c>
      <c r="AK51" s="1437" t="str">
        <f>IF('Historical DATA'!BP37="","",'Historical DATA'!BP37)</f>
        <v/>
      </c>
      <c r="AL51" s="1431" t="str">
        <f>IF('Historical DATA'!BQ37="","",'Historical DATA'!BQ37)</f>
        <v/>
      </c>
      <c r="AM51" s="1433" t="str">
        <f>IF('Historical DATA'!BR37="","",'Historical DATA'!BR37)</f>
        <v/>
      </c>
      <c r="AO51" s="1448" t="str">
        <f>IF('Historical DATA'!BS37="","",'Historical DATA'!BS37)</f>
        <v/>
      </c>
      <c r="AP51" s="1438" t="str">
        <f>IF('Historical DATA'!BT37="","",'Historical DATA'!BT37)</f>
        <v/>
      </c>
      <c r="AQ51" s="1438" t="str">
        <f>IF('Historical DATA'!BU37="","",'Historical DATA'!BU37)</f>
        <v/>
      </c>
      <c r="AR51" s="1439" t="str">
        <f>IF('Historical DATA'!BV37="","",'Historical DATA'!BV37)</f>
        <v/>
      </c>
    </row>
    <row r="52" spans="2:44">
      <c r="B52" s="1653" t="str">
        <f>IF('Historical DATA'!B38="","",'Historical DATA'!B38)</f>
        <v/>
      </c>
      <c r="D52" s="1437" t="str">
        <f>IF('Historical DATA'!AO38="","",'Historical DATA'!AO38)</f>
        <v/>
      </c>
      <c r="E52" s="1431" t="str">
        <f>IF('Historical DATA'!AP38="","",'Historical DATA'!AP38)</f>
        <v/>
      </c>
      <c r="F52" s="1433" t="str">
        <f>IF('Historical DATA'!AQ38="","",'Historical DATA'!AQ38)</f>
        <v/>
      </c>
      <c r="H52" s="1447" t="str">
        <f>IF('Historical DATA'!AR38="","",'Historical DATA'!AR38)</f>
        <v/>
      </c>
      <c r="I52" s="1431" t="str">
        <f>IF('Historical DATA'!AS38="","",'Historical DATA'!AS38)</f>
        <v/>
      </c>
      <c r="J52" s="1431" t="str">
        <f>IF('Historical DATA'!AT38="","",'Historical DATA'!AT38)</f>
        <v/>
      </c>
      <c r="K52" s="1431" t="str">
        <f>IF('Historical DATA'!AU38="","",'Historical DATA'!AU38)</f>
        <v/>
      </c>
      <c r="L52" s="1450" t="str">
        <f>IF('Historical DATA'!AV38="","",'Historical DATA'!AV38)</f>
        <v/>
      </c>
      <c r="N52" s="1445" t="str">
        <f>IF('Historical DATA'!AW38="","",'Historical DATA'!AW38)</f>
        <v/>
      </c>
      <c r="O52" s="1436" t="str">
        <f>IF('Historical DATA'!AX38="","",'Historical DATA'!AX38)</f>
        <v/>
      </c>
      <c r="P52" s="1435" t="str">
        <f>IF('Historical DATA'!AY38="","",'Historical DATA'!AY38)</f>
        <v/>
      </c>
      <c r="R52" s="1434" t="str">
        <f>IF('Historical DATA'!AZ38="","",'Historical DATA'!AZ38)</f>
        <v/>
      </c>
      <c r="S52" s="1436" t="str">
        <f>IF('Historical DATA'!BA38="","",'Historical DATA'!BA38)</f>
        <v/>
      </c>
      <c r="T52" s="1435" t="str">
        <f>IF('Historical DATA'!BB38="","",'Historical DATA'!BB38)</f>
        <v/>
      </c>
      <c r="V52" s="1434" t="str">
        <f>IF('Historical DATA'!BC38="","",'Historical DATA'!BC38)</f>
        <v/>
      </c>
      <c r="W52" s="1436" t="str">
        <f>IF('Historical DATA'!BD38="","",'Historical DATA'!BD38)</f>
        <v/>
      </c>
      <c r="X52" s="1436" t="str">
        <f>IF('Historical DATA'!BE38="","",'Historical DATA'!BE38)</f>
        <v/>
      </c>
      <c r="Y52" s="1435" t="str">
        <f>IF('Historical DATA'!BF38="","",'Historical DATA'!BF38)</f>
        <v/>
      </c>
      <c r="Z52" s="1435" t="str">
        <f>IF('Historical DATA'!BG38="","",'Historical DATA'!BG38)</f>
        <v/>
      </c>
      <c r="AB52" s="1434" t="str">
        <f>IF('Historical DATA'!BH38="","",'Historical DATA'!BH38)</f>
        <v/>
      </c>
      <c r="AC52" s="1436" t="str">
        <f>IF('Historical DATA'!BI38="","",'Historical DATA'!BI38)</f>
        <v/>
      </c>
      <c r="AD52" s="1436" t="str">
        <f>IF('Historical DATA'!BJ38="","",'Historical DATA'!BJ38)</f>
        <v/>
      </c>
      <c r="AE52" s="1435" t="str">
        <f>IF('Historical DATA'!BK38="","",'Historical DATA'!BK38)</f>
        <v/>
      </c>
      <c r="AF52" s="1435" t="str">
        <f>IF('Historical DATA'!BL38="","",'Historical DATA'!BL38)</f>
        <v/>
      </c>
      <c r="AG52" s="1435" t="str">
        <f>IF('Historical DATA'!BM38="","",'Historical DATA'!BM38)</f>
        <v/>
      </c>
      <c r="AH52" s="1435" t="str">
        <f>IF('Historical DATA'!BN38="","",'Historical DATA'!BN38)</f>
        <v/>
      </c>
      <c r="AI52" s="1435" t="str">
        <f>IF('Historical DATA'!BO38="","",'Historical DATA'!BO38)</f>
        <v/>
      </c>
      <c r="AK52" s="1437" t="str">
        <f>IF('Historical DATA'!BP38="","",'Historical DATA'!BP38)</f>
        <v/>
      </c>
      <c r="AL52" s="1431" t="str">
        <f>IF('Historical DATA'!BQ38="","",'Historical DATA'!BQ38)</f>
        <v/>
      </c>
      <c r="AM52" s="1433" t="str">
        <f>IF('Historical DATA'!BR38="","",'Historical DATA'!BR38)</f>
        <v/>
      </c>
      <c r="AO52" s="1448" t="str">
        <f>IF('Historical DATA'!BS38="","",'Historical DATA'!BS38)</f>
        <v/>
      </c>
      <c r="AP52" s="1438" t="str">
        <f>IF('Historical DATA'!BT38="","",'Historical DATA'!BT38)</f>
        <v/>
      </c>
      <c r="AQ52" s="1438" t="str">
        <f>IF('Historical DATA'!BU38="","",'Historical DATA'!BU38)</f>
        <v/>
      </c>
      <c r="AR52" s="1439" t="str">
        <f>IF('Historical DATA'!BV38="","",'Historical DATA'!BV38)</f>
        <v/>
      </c>
    </row>
    <row r="53" spans="2:44">
      <c r="B53" s="1653" t="str">
        <f>IF('Historical DATA'!B39="","",'Historical DATA'!B39)</f>
        <v/>
      </c>
      <c r="D53" s="1437" t="str">
        <f>IF('Historical DATA'!AO39="","",'Historical DATA'!AO39)</f>
        <v/>
      </c>
      <c r="E53" s="1431" t="str">
        <f>IF('Historical DATA'!AP39="","",'Historical DATA'!AP39)</f>
        <v/>
      </c>
      <c r="F53" s="1433" t="str">
        <f>IF('Historical DATA'!AQ39="","",'Historical DATA'!AQ39)</f>
        <v/>
      </c>
      <c r="H53" s="1447" t="str">
        <f>IF('Historical DATA'!AR39="","",'Historical DATA'!AR39)</f>
        <v/>
      </c>
      <c r="I53" s="1431" t="str">
        <f>IF('Historical DATA'!AS39="","",'Historical DATA'!AS39)</f>
        <v/>
      </c>
      <c r="J53" s="1431" t="str">
        <f>IF('Historical DATA'!AT39="","",'Historical DATA'!AT39)</f>
        <v/>
      </c>
      <c r="K53" s="1431" t="str">
        <f>IF('Historical DATA'!AU39="","",'Historical DATA'!AU39)</f>
        <v/>
      </c>
      <c r="L53" s="1450" t="str">
        <f>IF('Historical DATA'!AV39="","",'Historical DATA'!AV39)</f>
        <v/>
      </c>
      <c r="N53" s="1445" t="str">
        <f>IF('Historical DATA'!AW39="","",'Historical DATA'!AW39)</f>
        <v/>
      </c>
      <c r="O53" s="1436" t="str">
        <f>IF('Historical DATA'!AX39="","",'Historical DATA'!AX39)</f>
        <v/>
      </c>
      <c r="P53" s="1435" t="str">
        <f>IF('Historical DATA'!AY39="","",'Historical DATA'!AY39)</f>
        <v/>
      </c>
      <c r="R53" s="1434" t="str">
        <f>IF('Historical DATA'!AZ39="","",'Historical DATA'!AZ39)</f>
        <v/>
      </c>
      <c r="S53" s="1436" t="str">
        <f>IF('Historical DATA'!BA39="","",'Historical DATA'!BA39)</f>
        <v/>
      </c>
      <c r="T53" s="1435" t="str">
        <f>IF('Historical DATA'!BB39="","",'Historical DATA'!BB39)</f>
        <v/>
      </c>
      <c r="V53" s="1434" t="str">
        <f>IF('Historical DATA'!BC39="","",'Historical DATA'!BC39)</f>
        <v/>
      </c>
      <c r="W53" s="1436" t="str">
        <f>IF('Historical DATA'!BD39="","",'Historical DATA'!BD39)</f>
        <v/>
      </c>
      <c r="X53" s="1436" t="str">
        <f>IF('Historical DATA'!BE39="","",'Historical DATA'!BE39)</f>
        <v/>
      </c>
      <c r="Y53" s="1435" t="str">
        <f>IF('Historical DATA'!BF39="","",'Historical DATA'!BF39)</f>
        <v/>
      </c>
      <c r="Z53" s="1435" t="str">
        <f>IF('Historical DATA'!BG39="","",'Historical DATA'!BG39)</f>
        <v/>
      </c>
      <c r="AB53" s="1434" t="str">
        <f>IF('Historical DATA'!BH39="","",'Historical DATA'!BH39)</f>
        <v/>
      </c>
      <c r="AC53" s="1436" t="str">
        <f>IF('Historical DATA'!BI39="","",'Historical DATA'!BI39)</f>
        <v/>
      </c>
      <c r="AD53" s="1436" t="str">
        <f>IF('Historical DATA'!BJ39="","",'Historical DATA'!BJ39)</f>
        <v/>
      </c>
      <c r="AE53" s="1435" t="str">
        <f>IF('Historical DATA'!BK39="","",'Historical DATA'!BK39)</f>
        <v/>
      </c>
      <c r="AF53" s="1435" t="str">
        <f>IF('Historical DATA'!BL39="","",'Historical DATA'!BL39)</f>
        <v/>
      </c>
      <c r="AG53" s="1435" t="str">
        <f>IF('Historical DATA'!BM39="","",'Historical DATA'!BM39)</f>
        <v/>
      </c>
      <c r="AH53" s="1435" t="str">
        <f>IF('Historical DATA'!BN39="","",'Historical DATA'!BN39)</f>
        <v/>
      </c>
      <c r="AI53" s="1435" t="str">
        <f>IF('Historical DATA'!BO39="","",'Historical DATA'!BO39)</f>
        <v/>
      </c>
      <c r="AK53" s="1437" t="str">
        <f>IF('Historical DATA'!BP39="","",'Historical DATA'!BP39)</f>
        <v/>
      </c>
      <c r="AL53" s="1431" t="str">
        <f>IF('Historical DATA'!BQ39="","",'Historical DATA'!BQ39)</f>
        <v/>
      </c>
      <c r="AM53" s="1433" t="str">
        <f>IF('Historical DATA'!BR39="","",'Historical DATA'!BR39)</f>
        <v/>
      </c>
      <c r="AO53" s="1448" t="str">
        <f>IF('Historical DATA'!BS39="","",'Historical DATA'!BS39)</f>
        <v/>
      </c>
      <c r="AP53" s="1438" t="str">
        <f>IF('Historical DATA'!BT39="","",'Historical DATA'!BT39)</f>
        <v/>
      </c>
      <c r="AQ53" s="1438" t="str">
        <f>IF('Historical DATA'!BU39="","",'Historical DATA'!BU39)</f>
        <v/>
      </c>
      <c r="AR53" s="1439" t="str">
        <f>IF('Historical DATA'!BV39="","",'Historical DATA'!BV39)</f>
        <v/>
      </c>
    </row>
    <row r="54" spans="2:44">
      <c r="B54" s="1653" t="str">
        <f>IF('Historical DATA'!B40="","",'Historical DATA'!B40)</f>
        <v/>
      </c>
      <c r="D54" s="1437" t="str">
        <f>IF('Historical DATA'!AO40="","",'Historical DATA'!AO40)</f>
        <v/>
      </c>
      <c r="E54" s="1431" t="str">
        <f>IF('Historical DATA'!AP40="","",'Historical DATA'!AP40)</f>
        <v/>
      </c>
      <c r="F54" s="1433" t="str">
        <f>IF('Historical DATA'!AQ40="","",'Historical DATA'!AQ40)</f>
        <v/>
      </c>
      <c r="H54" s="1447" t="str">
        <f>IF('Historical DATA'!AR40="","",'Historical DATA'!AR40)</f>
        <v/>
      </c>
      <c r="I54" s="1431" t="str">
        <f>IF('Historical DATA'!AS40="","",'Historical DATA'!AS40)</f>
        <v/>
      </c>
      <c r="J54" s="1431" t="str">
        <f>IF('Historical DATA'!AT40="","",'Historical DATA'!AT40)</f>
        <v/>
      </c>
      <c r="K54" s="1431" t="str">
        <f>IF('Historical DATA'!AU40="","",'Historical DATA'!AU40)</f>
        <v/>
      </c>
      <c r="L54" s="1450" t="str">
        <f>IF('Historical DATA'!AV40="","",'Historical DATA'!AV40)</f>
        <v/>
      </c>
      <c r="N54" s="1445" t="str">
        <f>IF('Historical DATA'!AW40="","",'Historical DATA'!AW40)</f>
        <v/>
      </c>
      <c r="O54" s="1436" t="str">
        <f>IF('Historical DATA'!AX40="","",'Historical DATA'!AX40)</f>
        <v/>
      </c>
      <c r="P54" s="1435" t="str">
        <f>IF('Historical DATA'!AY40="","",'Historical DATA'!AY40)</f>
        <v/>
      </c>
      <c r="R54" s="1434" t="str">
        <f>IF('Historical DATA'!AZ40="","",'Historical DATA'!AZ40)</f>
        <v/>
      </c>
      <c r="S54" s="1436" t="str">
        <f>IF('Historical DATA'!BA40="","",'Historical DATA'!BA40)</f>
        <v/>
      </c>
      <c r="T54" s="1435" t="str">
        <f>IF('Historical DATA'!BB40="","",'Historical DATA'!BB40)</f>
        <v/>
      </c>
      <c r="V54" s="1434" t="str">
        <f>IF('Historical DATA'!BC40="","",'Historical DATA'!BC40)</f>
        <v/>
      </c>
      <c r="W54" s="1436" t="str">
        <f>IF('Historical DATA'!BD40="","",'Historical DATA'!BD40)</f>
        <v/>
      </c>
      <c r="X54" s="1436" t="str">
        <f>IF('Historical DATA'!BE40="","",'Historical DATA'!BE40)</f>
        <v/>
      </c>
      <c r="Y54" s="1435" t="str">
        <f>IF('Historical DATA'!BF40="","",'Historical DATA'!BF40)</f>
        <v/>
      </c>
      <c r="Z54" s="1435" t="str">
        <f>IF('Historical DATA'!BG40="","",'Historical DATA'!BG40)</f>
        <v/>
      </c>
      <c r="AB54" s="1434" t="str">
        <f>IF('Historical DATA'!BH40="","",'Historical DATA'!BH40)</f>
        <v/>
      </c>
      <c r="AC54" s="1436" t="str">
        <f>IF('Historical DATA'!BI40="","",'Historical DATA'!BI40)</f>
        <v/>
      </c>
      <c r="AD54" s="1436" t="str">
        <f>IF('Historical DATA'!BJ40="","",'Historical DATA'!BJ40)</f>
        <v/>
      </c>
      <c r="AE54" s="1435" t="str">
        <f>IF('Historical DATA'!BK40="","",'Historical DATA'!BK40)</f>
        <v/>
      </c>
      <c r="AF54" s="1435" t="str">
        <f>IF('Historical DATA'!BL40="","",'Historical DATA'!BL40)</f>
        <v/>
      </c>
      <c r="AG54" s="1435" t="str">
        <f>IF('Historical DATA'!BM40="","",'Historical DATA'!BM40)</f>
        <v/>
      </c>
      <c r="AH54" s="1435" t="str">
        <f>IF('Historical DATA'!BN40="","",'Historical DATA'!BN40)</f>
        <v/>
      </c>
      <c r="AI54" s="1435" t="str">
        <f>IF('Historical DATA'!BO40="","",'Historical DATA'!BO40)</f>
        <v/>
      </c>
      <c r="AK54" s="1437" t="str">
        <f>IF('Historical DATA'!BP40="","",'Historical DATA'!BP40)</f>
        <v/>
      </c>
      <c r="AL54" s="1431" t="str">
        <f>IF('Historical DATA'!BQ40="","",'Historical DATA'!BQ40)</f>
        <v/>
      </c>
      <c r="AM54" s="1433" t="str">
        <f>IF('Historical DATA'!BR40="","",'Historical DATA'!BR40)</f>
        <v/>
      </c>
      <c r="AO54" s="1448" t="str">
        <f>IF('Historical DATA'!BS40="","",'Historical DATA'!BS40)</f>
        <v/>
      </c>
      <c r="AP54" s="1438" t="str">
        <f>IF('Historical DATA'!BT40="","",'Historical DATA'!BT40)</f>
        <v/>
      </c>
      <c r="AQ54" s="1438" t="str">
        <f>IF('Historical DATA'!BU40="","",'Historical DATA'!BU40)</f>
        <v/>
      </c>
      <c r="AR54" s="1439" t="str">
        <f>IF('Historical DATA'!BV40="","",'Historical DATA'!BV40)</f>
        <v/>
      </c>
    </row>
    <row r="55" spans="2:44">
      <c r="B55" s="1653" t="str">
        <f>IF('Historical DATA'!B41="","",'Historical DATA'!B41)</f>
        <v/>
      </c>
      <c r="D55" s="1437" t="str">
        <f>IF('Historical DATA'!AO41="","",'Historical DATA'!AO41)</f>
        <v/>
      </c>
      <c r="E55" s="1431" t="str">
        <f>IF('Historical DATA'!AP41="","",'Historical DATA'!AP41)</f>
        <v/>
      </c>
      <c r="F55" s="1433" t="str">
        <f>IF('Historical DATA'!AQ41="","",'Historical DATA'!AQ41)</f>
        <v/>
      </c>
      <c r="H55" s="1447" t="str">
        <f>IF('Historical DATA'!AR41="","",'Historical DATA'!AR41)</f>
        <v/>
      </c>
      <c r="I55" s="1431" t="str">
        <f>IF('Historical DATA'!AS41="","",'Historical DATA'!AS41)</f>
        <v/>
      </c>
      <c r="J55" s="1431" t="str">
        <f>IF('Historical DATA'!AT41="","",'Historical DATA'!AT41)</f>
        <v/>
      </c>
      <c r="K55" s="1431" t="str">
        <f>IF('Historical DATA'!AU41="","",'Historical DATA'!AU41)</f>
        <v/>
      </c>
      <c r="L55" s="1450" t="str">
        <f>IF('Historical DATA'!AV41="","",'Historical DATA'!AV41)</f>
        <v/>
      </c>
      <c r="N55" s="1445" t="str">
        <f>IF('Historical DATA'!AW41="","",'Historical DATA'!AW41)</f>
        <v/>
      </c>
      <c r="O55" s="1436" t="str">
        <f>IF('Historical DATA'!AX41="","",'Historical DATA'!AX41)</f>
        <v/>
      </c>
      <c r="P55" s="1435" t="str">
        <f>IF('Historical DATA'!AY41="","",'Historical DATA'!AY41)</f>
        <v/>
      </c>
      <c r="R55" s="1434" t="str">
        <f>IF('Historical DATA'!AZ41="","",'Historical DATA'!AZ41)</f>
        <v/>
      </c>
      <c r="S55" s="1436" t="str">
        <f>IF('Historical DATA'!BA41="","",'Historical DATA'!BA41)</f>
        <v/>
      </c>
      <c r="T55" s="1435" t="str">
        <f>IF('Historical DATA'!BB41="","",'Historical DATA'!BB41)</f>
        <v/>
      </c>
      <c r="V55" s="1434" t="str">
        <f>IF('Historical DATA'!BC41="","",'Historical DATA'!BC41)</f>
        <v/>
      </c>
      <c r="W55" s="1436" t="str">
        <f>IF('Historical DATA'!BD41="","",'Historical DATA'!BD41)</f>
        <v/>
      </c>
      <c r="X55" s="1436" t="str">
        <f>IF('Historical DATA'!BE41="","",'Historical DATA'!BE41)</f>
        <v/>
      </c>
      <c r="Y55" s="1435" t="str">
        <f>IF('Historical DATA'!BF41="","",'Historical DATA'!BF41)</f>
        <v/>
      </c>
      <c r="Z55" s="1435" t="str">
        <f>IF('Historical DATA'!BG41="","",'Historical DATA'!BG41)</f>
        <v/>
      </c>
      <c r="AB55" s="1434" t="str">
        <f>IF('Historical DATA'!BH41="","",'Historical DATA'!BH41)</f>
        <v/>
      </c>
      <c r="AC55" s="1436" t="str">
        <f>IF('Historical DATA'!BI41="","",'Historical DATA'!BI41)</f>
        <v/>
      </c>
      <c r="AD55" s="1436" t="str">
        <f>IF('Historical DATA'!BJ41="","",'Historical DATA'!BJ41)</f>
        <v/>
      </c>
      <c r="AE55" s="1435" t="str">
        <f>IF('Historical DATA'!BK41="","",'Historical DATA'!BK41)</f>
        <v/>
      </c>
      <c r="AF55" s="1435" t="str">
        <f>IF('Historical DATA'!BL41="","",'Historical DATA'!BL41)</f>
        <v/>
      </c>
      <c r="AG55" s="1435" t="str">
        <f>IF('Historical DATA'!BM41="","",'Historical DATA'!BM41)</f>
        <v/>
      </c>
      <c r="AH55" s="1435" t="str">
        <f>IF('Historical DATA'!BN41="","",'Historical DATA'!BN41)</f>
        <v/>
      </c>
      <c r="AI55" s="1435" t="str">
        <f>IF('Historical DATA'!BO41="","",'Historical DATA'!BO41)</f>
        <v/>
      </c>
      <c r="AK55" s="1437" t="str">
        <f>IF('Historical DATA'!BP41="","",'Historical DATA'!BP41)</f>
        <v/>
      </c>
      <c r="AL55" s="1431" t="str">
        <f>IF('Historical DATA'!BQ41="","",'Historical DATA'!BQ41)</f>
        <v/>
      </c>
      <c r="AM55" s="1433" t="str">
        <f>IF('Historical DATA'!BR41="","",'Historical DATA'!BR41)</f>
        <v/>
      </c>
      <c r="AO55" s="1448" t="str">
        <f>IF('Historical DATA'!BS41="","",'Historical DATA'!BS41)</f>
        <v/>
      </c>
      <c r="AP55" s="1438" t="str">
        <f>IF('Historical DATA'!BT41="","",'Historical DATA'!BT41)</f>
        <v/>
      </c>
      <c r="AQ55" s="1438" t="str">
        <f>IF('Historical DATA'!BU41="","",'Historical DATA'!BU41)</f>
        <v/>
      </c>
      <c r="AR55" s="1439" t="str">
        <f>IF('Historical DATA'!BV41="","",'Historical DATA'!BV41)</f>
        <v/>
      </c>
    </row>
    <row r="56" spans="2:44">
      <c r="B56" s="1653" t="str">
        <f>IF('Historical DATA'!B42="","",'Historical DATA'!B42)</f>
        <v/>
      </c>
      <c r="D56" s="1437" t="str">
        <f>IF('Historical DATA'!AO42="","",'Historical DATA'!AO42)</f>
        <v/>
      </c>
      <c r="E56" s="1431" t="str">
        <f>IF('Historical DATA'!AP42="","",'Historical DATA'!AP42)</f>
        <v/>
      </c>
      <c r="F56" s="1433" t="str">
        <f>IF('Historical DATA'!AQ42="","",'Historical DATA'!AQ42)</f>
        <v/>
      </c>
      <c r="H56" s="1447" t="str">
        <f>IF('Historical DATA'!AR42="","",'Historical DATA'!AR42)</f>
        <v/>
      </c>
      <c r="I56" s="1431" t="str">
        <f>IF('Historical DATA'!AS42="","",'Historical DATA'!AS42)</f>
        <v/>
      </c>
      <c r="J56" s="1431" t="str">
        <f>IF('Historical DATA'!AT42="","",'Historical DATA'!AT42)</f>
        <v/>
      </c>
      <c r="K56" s="1431" t="str">
        <f>IF('Historical DATA'!AU42="","",'Historical DATA'!AU42)</f>
        <v/>
      </c>
      <c r="L56" s="1450" t="str">
        <f>IF('Historical DATA'!AV42="","",'Historical DATA'!AV42)</f>
        <v/>
      </c>
      <c r="N56" s="1445" t="str">
        <f>IF('Historical DATA'!AW42="","",'Historical DATA'!AW42)</f>
        <v/>
      </c>
      <c r="O56" s="1436" t="str">
        <f>IF('Historical DATA'!AX42="","",'Historical DATA'!AX42)</f>
        <v/>
      </c>
      <c r="P56" s="1435" t="str">
        <f>IF('Historical DATA'!AY42="","",'Historical DATA'!AY42)</f>
        <v/>
      </c>
      <c r="R56" s="1434" t="str">
        <f>IF('Historical DATA'!AZ42="","",'Historical DATA'!AZ42)</f>
        <v/>
      </c>
      <c r="S56" s="1436" t="str">
        <f>IF('Historical DATA'!BA42="","",'Historical DATA'!BA42)</f>
        <v/>
      </c>
      <c r="T56" s="1435" t="str">
        <f>IF('Historical DATA'!BB42="","",'Historical DATA'!BB42)</f>
        <v/>
      </c>
      <c r="V56" s="1434" t="str">
        <f>IF('Historical DATA'!BC42="","",'Historical DATA'!BC42)</f>
        <v/>
      </c>
      <c r="W56" s="1436" t="str">
        <f>IF('Historical DATA'!BD42="","",'Historical DATA'!BD42)</f>
        <v/>
      </c>
      <c r="X56" s="1436" t="str">
        <f>IF('Historical DATA'!BE42="","",'Historical DATA'!BE42)</f>
        <v/>
      </c>
      <c r="Y56" s="1435" t="str">
        <f>IF('Historical DATA'!BF42="","",'Historical DATA'!BF42)</f>
        <v/>
      </c>
      <c r="Z56" s="1435" t="str">
        <f>IF('Historical DATA'!BG42="","",'Historical DATA'!BG42)</f>
        <v/>
      </c>
      <c r="AB56" s="1434" t="str">
        <f>IF('Historical DATA'!BH42="","",'Historical DATA'!BH42)</f>
        <v/>
      </c>
      <c r="AC56" s="1436" t="str">
        <f>IF('Historical DATA'!BI42="","",'Historical DATA'!BI42)</f>
        <v/>
      </c>
      <c r="AD56" s="1436" t="str">
        <f>IF('Historical DATA'!BJ42="","",'Historical DATA'!BJ42)</f>
        <v/>
      </c>
      <c r="AE56" s="1435" t="str">
        <f>IF('Historical DATA'!BK42="","",'Historical DATA'!BK42)</f>
        <v/>
      </c>
      <c r="AF56" s="1435" t="str">
        <f>IF('Historical DATA'!BL42="","",'Historical DATA'!BL42)</f>
        <v/>
      </c>
      <c r="AG56" s="1435" t="str">
        <f>IF('Historical DATA'!BM42="","",'Historical DATA'!BM42)</f>
        <v/>
      </c>
      <c r="AH56" s="1435" t="str">
        <f>IF('Historical DATA'!BN42="","",'Historical DATA'!BN42)</f>
        <v/>
      </c>
      <c r="AI56" s="1435" t="str">
        <f>IF('Historical DATA'!BO42="","",'Historical DATA'!BO42)</f>
        <v/>
      </c>
      <c r="AK56" s="1437" t="str">
        <f>IF('Historical DATA'!BP42="","",'Historical DATA'!BP42)</f>
        <v/>
      </c>
      <c r="AL56" s="1431" t="str">
        <f>IF('Historical DATA'!BQ42="","",'Historical DATA'!BQ42)</f>
        <v/>
      </c>
      <c r="AM56" s="1433" t="str">
        <f>IF('Historical DATA'!BR42="","",'Historical DATA'!BR42)</f>
        <v/>
      </c>
      <c r="AO56" s="1448" t="str">
        <f>IF('Historical DATA'!BS42="","",'Historical DATA'!BS42)</f>
        <v/>
      </c>
      <c r="AP56" s="1438" t="str">
        <f>IF('Historical DATA'!BT42="","",'Historical DATA'!BT42)</f>
        <v/>
      </c>
      <c r="AQ56" s="1438" t="str">
        <f>IF('Historical DATA'!BU42="","",'Historical DATA'!BU42)</f>
        <v/>
      </c>
      <c r="AR56" s="1439" t="str">
        <f>IF('Historical DATA'!BV42="","",'Historical DATA'!BV42)</f>
        <v/>
      </c>
    </row>
    <row r="57" spans="2:44">
      <c r="B57" s="1653" t="str">
        <f>IF('Historical DATA'!B43="","",'Historical DATA'!B43)</f>
        <v/>
      </c>
      <c r="D57" s="1437" t="str">
        <f>IF('Historical DATA'!AO43="","",'Historical DATA'!AO43)</f>
        <v/>
      </c>
      <c r="E57" s="1431" t="str">
        <f>IF('Historical DATA'!AP43="","",'Historical DATA'!AP43)</f>
        <v/>
      </c>
      <c r="F57" s="1433" t="str">
        <f>IF('Historical DATA'!AQ43="","",'Historical DATA'!AQ43)</f>
        <v/>
      </c>
      <c r="H57" s="1447" t="str">
        <f>IF('Historical DATA'!AR43="","",'Historical DATA'!AR43)</f>
        <v/>
      </c>
      <c r="I57" s="1431" t="str">
        <f>IF('Historical DATA'!AS43="","",'Historical DATA'!AS43)</f>
        <v/>
      </c>
      <c r="J57" s="1431" t="str">
        <f>IF('Historical DATA'!AT43="","",'Historical DATA'!AT43)</f>
        <v/>
      </c>
      <c r="K57" s="1431" t="str">
        <f>IF('Historical DATA'!AU43="","",'Historical DATA'!AU43)</f>
        <v/>
      </c>
      <c r="L57" s="1450" t="str">
        <f>IF('Historical DATA'!AV43="","",'Historical DATA'!AV43)</f>
        <v/>
      </c>
      <c r="N57" s="1445" t="str">
        <f>IF('Historical DATA'!AW43="","",'Historical DATA'!AW43)</f>
        <v/>
      </c>
      <c r="O57" s="1436" t="str">
        <f>IF('Historical DATA'!AX43="","",'Historical DATA'!AX43)</f>
        <v/>
      </c>
      <c r="P57" s="1435" t="str">
        <f>IF('Historical DATA'!AY43="","",'Historical DATA'!AY43)</f>
        <v/>
      </c>
      <c r="R57" s="1434" t="str">
        <f>IF('Historical DATA'!AZ43="","",'Historical DATA'!AZ43)</f>
        <v/>
      </c>
      <c r="S57" s="1436" t="str">
        <f>IF('Historical DATA'!BA43="","",'Historical DATA'!BA43)</f>
        <v/>
      </c>
      <c r="T57" s="1435" t="str">
        <f>IF('Historical DATA'!BB43="","",'Historical DATA'!BB43)</f>
        <v/>
      </c>
      <c r="V57" s="1434" t="str">
        <f>IF('Historical DATA'!BC43="","",'Historical DATA'!BC43)</f>
        <v/>
      </c>
      <c r="W57" s="1436" t="str">
        <f>IF('Historical DATA'!BD43="","",'Historical DATA'!BD43)</f>
        <v/>
      </c>
      <c r="X57" s="1436" t="str">
        <f>IF('Historical DATA'!BE43="","",'Historical DATA'!BE43)</f>
        <v/>
      </c>
      <c r="Y57" s="1435" t="str">
        <f>IF('Historical DATA'!BF43="","",'Historical DATA'!BF43)</f>
        <v/>
      </c>
      <c r="Z57" s="1435" t="str">
        <f>IF('Historical DATA'!BG43="","",'Historical DATA'!BG43)</f>
        <v/>
      </c>
      <c r="AB57" s="1434" t="str">
        <f>IF('Historical DATA'!BH43="","",'Historical DATA'!BH43)</f>
        <v/>
      </c>
      <c r="AC57" s="1436" t="str">
        <f>IF('Historical DATA'!BI43="","",'Historical DATA'!BI43)</f>
        <v/>
      </c>
      <c r="AD57" s="1436" t="str">
        <f>IF('Historical DATA'!BJ43="","",'Historical DATA'!BJ43)</f>
        <v/>
      </c>
      <c r="AE57" s="1435" t="str">
        <f>IF('Historical DATA'!BK43="","",'Historical DATA'!BK43)</f>
        <v/>
      </c>
      <c r="AF57" s="1435" t="str">
        <f>IF('Historical DATA'!BL43="","",'Historical DATA'!BL43)</f>
        <v/>
      </c>
      <c r="AG57" s="1435" t="str">
        <f>IF('Historical DATA'!BM43="","",'Historical DATA'!BM43)</f>
        <v/>
      </c>
      <c r="AH57" s="1435" t="str">
        <f>IF('Historical DATA'!BN43="","",'Historical DATA'!BN43)</f>
        <v/>
      </c>
      <c r="AI57" s="1435" t="str">
        <f>IF('Historical DATA'!BO43="","",'Historical DATA'!BO43)</f>
        <v/>
      </c>
      <c r="AK57" s="1437" t="str">
        <f>IF('Historical DATA'!BP43="","",'Historical DATA'!BP43)</f>
        <v/>
      </c>
      <c r="AL57" s="1431" t="str">
        <f>IF('Historical DATA'!BQ43="","",'Historical DATA'!BQ43)</f>
        <v/>
      </c>
      <c r="AM57" s="1433" t="str">
        <f>IF('Historical DATA'!BR43="","",'Historical DATA'!BR43)</f>
        <v/>
      </c>
      <c r="AO57" s="1448" t="str">
        <f>IF('Historical DATA'!BS43="","",'Historical DATA'!BS43)</f>
        <v/>
      </c>
      <c r="AP57" s="1438" t="str">
        <f>IF('Historical DATA'!BT43="","",'Historical DATA'!BT43)</f>
        <v/>
      </c>
      <c r="AQ57" s="1438" t="str">
        <f>IF('Historical DATA'!BU43="","",'Historical DATA'!BU43)</f>
        <v/>
      </c>
      <c r="AR57" s="1439" t="str">
        <f>IF('Historical DATA'!BV43="","",'Historical DATA'!BV43)</f>
        <v/>
      </c>
    </row>
    <row r="58" spans="2:44">
      <c r="B58" s="1653" t="str">
        <f>IF('Historical DATA'!B44="","",'Historical DATA'!B44)</f>
        <v/>
      </c>
      <c r="D58" s="1437" t="str">
        <f>IF('Historical DATA'!AO44="","",'Historical DATA'!AO44)</f>
        <v/>
      </c>
      <c r="E58" s="1431" t="str">
        <f>IF('Historical DATA'!AP44="","",'Historical DATA'!AP44)</f>
        <v/>
      </c>
      <c r="F58" s="1433" t="str">
        <f>IF('Historical DATA'!AQ44="","",'Historical DATA'!AQ44)</f>
        <v/>
      </c>
      <c r="H58" s="1447" t="str">
        <f>IF('Historical DATA'!AR44="","",'Historical DATA'!AR44)</f>
        <v/>
      </c>
      <c r="I58" s="1431" t="str">
        <f>IF('Historical DATA'!AS44="","",'Historical DATA'!AS44)</f>
        <v/>
      </c>
      <c r="J58" s="1431" t="str">
        <f>IF('Historical DATA'!AT44="","",'Historical DATA'!AT44)</f>
        <v/>
      </c>
      <c r="K58" s="1431" t="str">
        <f>IF('Historical DATA'!AU44="","",'Historical DATA'!AU44)</f>
        <v/>
      </c>
      <c r="L58" s="1450" t="str">
        <f>IF('Historical DATA'!AV44="","",'Historical DATA'!AV44)</f>
        <v/>
      </c>
      <c r="N58" s="1445" t="str">
        <f>IF('Historical DATA'!AW44="","",'Historical DATA'!AW44)</f>
        <v/>
      </c>
      <c r="O58" s="1436" t="str">
        <f>IF('Historical DATA'!AX44="","",'Historical DATA'!AX44)</f>
        <v/>
      </c>
      <c r="P58" s="1435" t="str">
        <f>IF('Historical DATA'!AY44="","",'Historical DATA'!AY44)</f>
        <v/>
      </c>
      <c r="R58" s="1434" t="str">
        <f>IF('Historical DATA'!AZ44="","",'Historical DATA'!AZ44)</f>
        <v/>
      </c>
      <c r="S58" s="1436" t="str">
        <f>IF('Historical DATA'!BA44="","",'Historical DATA'!BA44)</f>
        <v/>
      </c>
      <c r="T58" s="1435" t="str">
        <f>IF('Historical DATA'!BB44="","",'Historical DATA'!BB44)</f>
        <v/>
      </c>
      <c r="V58" s="1434" t="str">
        <f>IF('Historical DATA'!BC44="","",'Historical DATA'!BC44)</f>
        <v/>
      </c>
      <c r="W58" s="1436" t="str">
        <f>IF('Historical DATA'!BD44="","",'Historical DATA'!BD44)</f>
        <v/>
      </c>
      <c r="X58" s="1436" t="str">
        <f>IF('Historical DATA'!BE44="","",'Historical DATA'!BE44)</f>
        <v/>
      </c>
      <c r="Y58" s="1435" t="str">
        <f>IF('Historical DATA'!BF44="","",'Historical DATA'!BF44)</f>
        <v/>
      </c>
      <c r="Z58" s="1435" t="str">
        <f>IF('Historical DATA'!BG44="","",'Historical DATA'!BG44)</f>
        <v/>
      </c>
      <c r="AB58" s="1434" t="str">
        <f>IF('Historical DATA'!BH44="","",'Historical DATA'!BH44)</f>
        <v/>
      </c>
      <c r="AC58" s="1436" t="str">
        <f>IF('Historical DATA'!BI44="","",'Historical DATA'!BI44)</f>
        <v/>
      </c>
      <c r="AD58" s="1436" t="str">
        <f>IF('Historical DATA'!BJ44="","",'Historical DATA'!BJ44)</f>
        <v/>
      </c>
      <c r="AE58" s="1435" t="str">
        <f>IF('Historical DATA'!BK44="","",'Historical DATA'!BK44)</f>
        <v/>
      </c>
      <c r="AF58" s="1435" t="str">
        <f>IF('Historical DATA'!BL44="","",'Historical DATA'!BL44)</f>
        <v/>
      </c>
      <c r="AG58" s="1435" t="str">
        <f>IF('Historical DATA'!BM44="","",'Historical DATA'!BM44)</f>
        <v/>
      </c>
      <c r="AH58" s="1435" t="str">
        <f>IF('Historical DATA'!BN44="","",'Historical DATA'!BN44)</f>
        <v/>
      </c>
      <c r="AI58" s="1435" t="str">
        <f>IF('Historical DATA'!BO44="","",'Historical DATA'!BO44)</f>
        <v/>
      </c>
      <c r="AK58" s="1437" t="str">
        <f>IF('Historical DATA'!BP44="","",'Historical DATA'!BP44)</f>
        <v/>
      </c>
      <c r="AL58" s="1431" t="str">
        <f>IF('Historical DATA'!BQ44="","",'Historical DATA'!BQ44)</f>
        <v/>
      </c>
      <c r="AM58" s="1433" t="str">
        <f>IF('Historical DATA'!BR44="","",'Historical DATA'!BR44)</f>
        <v/>
      </c>
      <c r="AO58" s="1448" t="str">
        <f>IF('Historical DATA'!BS44="","",'Historical DATA'!BS44)</f>
        <v/>
      </c>
      <c r="AP58" s="1438" t="str">
        <f>IF('Historical DATA'!BT44="","",'Historical DATA'!BT44)</f>
        <v/>
      </c>
      <c r="AQ58" s="1438" t="str">
        <f>IF('Historical DATA'!BU44="","",'Historical DATA'!BU44)</f>
        <v/>
      </c>
      <c r="AR58" s="1439" t="str">
        <f>IF('Historical DATA'!BV44="","",'Historical DATA'!BV44)</f>
        <v/>
      </c>
    </row>
    <row r="59" spans="2:44">
      <c r="B59" s="1653" t="str">
        <f>IF('Historical DATA'!B45="","",'Historical DATA'!B45)</f>
        <v/>
      </c>
      <c r="D59" s="1437" t="str">
        <f>IF('Historical DATA'!AO45="","",'Historical DATA'!AO45)</f>
        <v/>
      </c>
      <c r="E59" s="1431" t="str">
        <f>IF('Historical DATA'!AP45="","",'Historical DATA'!AP45)</f>
        <v/>
      </c>
      <c r="F59" s="1433" t="str">
        <f>IF('Historical DATA'!AQ45="","",'Historical DATA'!AQ45)</f>
        <v/>
      </c>
      <c r="H59" s="1447" t="str">
        <f>IF('Historical DATA'!AR45="","",'Historical DATA'!AR45)</f>
        <v/>
      </c>
      <c r="I59" s="1431" t="str">
        <f>IF('Historical DATA'!AS45="","",'Historical DATA'!AS45)</f>
        <v/>
      </c>
      <c r="J59" s="1431" t="str">
        <f>IF('Historical DATA'!AT45="","",'Historical DATA'!AT45)</f>
        <v/>
      </c>
      <c r="K59" s="1431" t="str">
        <f>IF('Historical DATA'!AU45="","",'Historical DATA'!AU45)</f>
        <v/>
      </c>
      <c r="L59" s="1450" t="str">
        <f>IF('Historical DATA'!AV45="","",'Historical DATA'!AV45)</f>
        <v/>
      </c>
      <c r="N59" s="1445" t="str">
        <f>IF('Historical DATA'!AW45="","",'Historical DATA'!AW45)</f>
        <v/>
      </c>
      <c r="O59" s="1436" t="str">
        <f>IF('Historical DATA'!AX45="","",'Historical DATA'!AX45)</f>
        <v/>
      </c>
      <c r="P59" s="1435" t="str">
        <f>IF('Historical DATA'!AY45="","",'Historical DATA'!AY45)</f>
        <v/>
      </c>
      <c r="R59" s="1434" t="str">
        <f>IF('Historical DATA'!AZ45="","",'Historical DATA'!AZ45)</f>
        <v/>
      </c>
      <c r="S59" s="1436" t="str">
        <f>IF('Historical DATA'!BA45="","",'Historical DATA'!BA45)</f>
        <v/>
      </c>
      <c r="T59" s="1435" t="str">
        <f>IF('Historical DATA'!BB45="","",'Historical DATA'!BB45)</f>
        <v/>
      </c>
      <c r="V59" s="1434" t="str">
        <f>IF('Historical DATA'!BC45="","",'Historical DATA'!BC45)</f>
        <v/>
      </c>
      <c r="W59" s="1436" t="str">
        <f>IF('Historical DATA'!BD45="","",'Historical DATA'!BD45)</f>
        <v/>
      </c>
      <c r="X59" s="1436" t="str">
        <f>IF('Historical DATA'!BE45="","",'Historical DATA'!BE45)</f>
        <v/>
      </c>
      <c r="Y59" s="1435" t="str">
        <f>IF('Historical DATA'!BF45="","",'Historical DATA'!BF45)</f>
        <v/>
      </c>
      <c r="Z59" s="1435" t="str">
        <f>IF('Historical DATA'!BG45="","",'Historical DATA'!BG45)</f>
        <v/>
      </c>
      <c r="AB59" s="1434" t="str">
        <f>IF('Historical DATA'!BH45="","",'Historical DATA'!BH45)</f>
        <v/>
      </c>
      <c r="AC59" s="1436" t="str">
        <f>IF('Historical DATA'!BI45="","",'Historical DATA'!BI45)</f>
        <v/>
      </c>
      <c r="AD59" s="1436" t="str">
        <f>IF('Historical DATA'!BJ45="","",'Historical DATA'!BJ45)</f>
        <v/>
      </c>
      <c r="AE59" s="1435" t="str">
        <f>IF('Historical DATA'!BK45="","",'Historical DATA'!BK45)</f>
        <v/>
      </c>
      <c r="AF59" s="1435" t="str">
        <f>IF('Historical DATA'!BL45="","",'Historical DATA'!BL45)</f>
        <v/>
      </c>
      <c r="AG59" s="1435" t="str">
        <f>IF('Historical DATA'!BM45="","",'Historical DATA'!BM45)</f>
        <v/>
      </c>
      <c r="AH59" s="1435" t="str">
        <f>IF('Historical DATA'!BN45="","",'Historical DATA'!BN45)</f>
        <v/>
      </c>
      <c r="AI59" s="1435" t="str">
        <f>IF('Historical DATA'!BO45="","",'Historical DATA'!BO45)</f>
        <v/>
      </c>
      <c r="AK59" s="1437" t="str">
        <f>IF('Historical DATA'!BP45="","",'Historical DATA'!BP45)</f>
        <v/>
      </c>
      <c r="AL59" s="1431" t="str">
        <f>IF('Historical DATA'!BQ45="","",'Historical DATA'!BQ45)</f>
        <v/>
      </c>
      <c r="AM59" s="1433" t="str">
        <f>IF('Historical DATA'!BR45="","",'Historical DATA'!BR45)</f>
        <v/>
      </c>
      <c r="AO59" s="1448" t="str">
        <f>IF('Historical DATA'!BS45="","",'Historical DATA'!BS45)</f>
        <v/>
      </c>
      <c r="AP59" s="1438" t="str">
        <f>IF('Historical DATA'!BT45="","",'Historical DATA'!BT45)</f>
        <v/>
      </c>
      <c r="AQ59" s="1438" t="str">
        <f>IF('Historical DATA'!BU45="","",'Historical DATA'!BU45)</f>
        <v/>
      </c>
      <c r="AR59" s="1439" t="str">
        <f>IF('Historical DATA'!BV45="","",'Historical DATA'!BV45)</f>
        <v/>
      </c>
    </row>
    <row r="60" spans="2:44">
      <c r="B60" s="1653" t="str">
        <f>IF('Historical DATA'!B46="","",'Historical DATA'!B46)</f>
        <v/>
      </c>
      <c r="D60" s="1437" t="str">
        <f>IF('Historical DATA'!AO46="","",'Historical DATA'!AO46)</f>
        <v/>
      </c>
      <c r="E60" s="1431" t="str">
        <f>IF('Historical DATA'!AP46="","",'Historical DATA'!AP46)</f>
        <v/>
      </c>
      <c r="F60" s="1433" t="str">
        <f>IF('Historical DATA'!AQ46="","",'Historical DATA'!AQ46)</f>
        <v/>
      </c>
      <c r="H60" s="1447" t="str">
        <f>IF('Historical DATA'!AR46="","",'Historical DATA'!AR46)</f>
        <v/>
      </c>
      <c r="I60" s="1431" t="str">
        <f>IF('Historical DATA'!AS46="","",'Historical DATA'!AS46)</f>
        <v/>
      </c>
      <c r="J60" s="1431" t="str">
        <f>IF('Historical DATA'!AT46="","",'Historical DATA'!AT46)</f>
        <v/>
      </c>
      <c r="K60" s="1431" t="str">
        <f>IF('Historical DATA'!AU46="","",'Historical DATA'!AU46)</f>
        <v/>
      </c>
      <c r="L60" s="1450" t="str">
        <f>IF('Historical DATA'!AV46="","",'Historical DATA'!AV46)</f>
        <v/>
      </c>
      <c r="N60" s="1445" t="str">
        <f>IF('Historical DATA'!AW46="","",'Historical DATA'!AW46)</f>
        <v/>
      </c>
      <c r="O60" s="1436" t="str">
        <f>IF('Historical DATA'!AX46="","",'Historical DATA'!AX46)</f>
        <v/>
      </c>
      <c r="P60" s="1435" t="str">
        <f>IF('Historical DATA'!AY46="","",'Historical DATA'!AY46)</f>
        <v/>
      </c>
      <c r="R60" s="1434" t="str">
        <f>IF('Historical DATA'!AZ46="","",'Historical DATA'!AZ46)</f>
        <v/>
      </c>
      <c r="S60" s="1436" t="str">
        <f>IF('Historical DATA'!BA46="","",'Historical DATA'!BA46)</f>
        <v/>
      </c>
      <c r="T60" s="1435" t="str">
        <f>IF('Historical DATA'!BB46="","",'Historical DATA'!BB46)</f>
        <v/>
      </c>
      <c r="V60" s="1434" t="str">
        <f>IF('Historical DATA'!BC46="","",'Historical DATA'!BC46)</f>
        <v/>
      </c>
      <c r="W60" s="1436" t="str">
        <f>IF('Historical DATA'!BD46="","",'Historical DATA'!BD46)</f>
        <v/>
      </c>
      <c r="X60" s="1436" t="str">
        <f>IF('Historical DATA'!BE46="","",'Historical DATA'!BE46)</f>
        <v/>
      </c>
      <c r="Y60" s="1435" t="str">
        <f>IF('Historical DATA'!BF46="","",'Historical DATA'!BF46)</f>
        <v/>
      </c>
      <c r="Z60" s="1435" t="str">
        <f>IF('Historical DATA'!BG46="","",'Historical DATA'!BG46)</f>
        <v/>
      </c>
      <c r="AB60" s="1434" t="str">
        <f>IF('Historical DATA'!BH46="","",'Historical DATA'!BH46)</f>
        <v/>
      </c>
      <c r="AC60" s="1436" t="str">
        <f>IF('Historical DATA'!BI46="","",'Historical DATA'!BI46)</f>
        <v/>
      </c>
      <c r="AD60" s="1436" t="str">
        <f>IF('Historical DATA'!BJ46="","",'Historical DATA'!BJ46)</f>
        <v/>
      </c>
      <c r="AE60" s="1435" t="str">
        <f>IF('Historical DATA'!BK46="","",'Historical DATA'!BK46)</f>
        <v/>
      </c>
      <c r="AF60" s="1435" t="str">
        <f>IF('Historical DATA'!BL46="","",'Historical DATA'!BL46)</f>
        <v/>
      </c>
      <c r="AG60" s="1435" t="str">
        <f>IF('Historical DATA'!BM46="","",'Historical DATA'!BM46)</f>
        <v/>
      </c>
      <c r="AH60" s="1435" t="str">
        <f>IF('Historical DATA'!BN46="","",'Historical DATA'!BN46)</f>
        <v/>
      </c>
      <c r="AI60" s="1435" t="str">
        <f>IF('Historical DATA'!BO46="","",'Historical DATA'!BO46)</f>
        <v/>
      </c>
      <c r="AK60" s="1437" t="str">
        <f>IF('Historical DATA'!BP46="","",'Historical DATA'!BP46)</f>
        <v/>
      </c>
      <c r="AL60" s="1431" t="str">
        <f>IF('Historical DATA'!BQ46="","",'Historical DATA'!BQ46)</f>
        <v/>
      </c>
      <c r="AM60" s="1433" t="str">
        <f>IF('Historical DATA'!BR46="","",'Historical DATA'!BR46)</f>
        <v/>
      </c>
      <c r="AO60" s="1448" t="str">
        <f>IF('Historical DATA'!BS46="","",'Historical DATA'!BS46)</f>
        <v/>
      </c>
      <c r="AP60" s="1438" t="str">
        <f>IF('Historical DATA'!BT46="","",'Historical DATA'!BT46)</f>
        <v/>
      </c>
      <c r="AQ60" s="1438" t="str">
        <f>IF('Historical DATA'!BU46="","",'Historical DATA'!BU46)</f>
        <v/>
      </c>
      <c r="AR60" s="1439" t="str">
        <f>IF('Historical DATA'!BV46="","",'Historical DATA'!BV46)</f>
        <v/>
      </c>
    </row>
    <row r="61" spans="2:44">
      <c r="B61" s="1653" t="str">
        <f>IF('Historical DATA'!B47="","",'Historical DATA'!B47)</f>
        <v/>
      </c>
      <c r="D61" s="1437" t="str">
        <f>IF('Historical DATA'!AO47="","",'Historical DATA'!AO47)</f>
        <v/>
      </c>
      <c r="E61" s="1431" t="str">
        <f>IF('Historical DATA'!AP47="","",'Historical DATA'!AP47)</f>
        <v/>
      </c>
      <c r="F61" s="1433" t="str">
        <f>IF('Historical DATA'!AQ47="","",'Historical DATA'!AQ47)</f>
        <v/>
      </c>
      <c r="H61" s="1447" t="str">
        <f>IF('Historical DATA'!AR47="","",'Historical DATA'!AR47)</f>
        <v/>
      </c>
      <c r="I61" s="1431" t="str">
        <f>IF('Historical DATA'!AS47="","",'Historical DATA'!AS47)</f>
        <v/>
      </c>
      <c r="J61" s="1431" t="str">
        <f>IF('Historical DATA'!AT47="","",'Historical DATA'!AT47)</f>
        <v/>
      </c>
      <c r="K61" s="1431" t="str">
        <f>IF('Historical DATA'!AU47="","",'Historical DATA'!AU47)</f>
        <v/>
      </c>
      <c r="L61" s="1450" t="str">
        <f>IF('Historical DATA'!AV47="","",'Historical DATA'!AV47)</f>
        <v/>
      </c>
      <c r="N61" s="1445" t="str">
        <f>IF('Historical DATA'!AW47="","",'Historical DATA'!AW47)</f>
        <v/>
      </c>
      <c r="O61" s="1436" t="str">
        <f>IF('Historical DATA'!AX47="","",'Historical DATA'!AX47)</f>
        <v/>
      </c>
      <c r="P61" s="1435" t="str">
        <f>IF('Historical DATA'!AY47="","",'Historical DATA'!AY47)</f>
        <v/>
      </c>
      <c r="R61" s="1434" t="str">
        <f>IF('Historical DATA'!AZ47="","",'Historical DATA'!AZ47)</f>
        <v/>
      </c>
      <c r="S61" s="1436" t="str">
        <f>IF('Historical DATA'!BA47="","",'Historical DATA'!BA47)</f>
        <v/>
      </c>
      <c r="T61" s="1435" t="str">
        <f>IF('Historical DATA'!BB47="","",'Historical DATA'!BB47)</f>
        <v/>
      </c>
      <c r="V61" s="1434" t="str">
        <f>IF('Historical DATA'!BC47="","",'Historical DATA'!BC47)</f>
        <v/>
      </c>
      <c r="W61" s="1436" t="str">
        <f>IF('Historical DATA'!BD47="","",'Historical DATA'!BD47)</f>
        <v/>
      </c>
      <c r="X61" s="1436" t="str">
        <f>IF('Historical DATA'!BE47="","",'Historical DATA'!BE47)</f>
        <v/>
      </c>
      <c r="Y61" s="1435" t="str">
        <f>IF('Historical DATA'!BF47="","",'Historical DATA'!BF47)</f>
        <v/>
      </c>
      <c r="Z61" s="1435" t="str">
        <f>IF('Historical DATA'!BG47="","",'Historical DATA'!BG47)</f>
        <v/>
      </c>
      <c r="AB61" s="1434" t="str">
        <f>IF('Historical DATA'!BH47="","",'Historical DATA'!BH47)</f>
        <v/>
      </c>
      <c r="AC61" s="1436" t="str">
        <f>IF('Historical DATA'!BI47="","",'Historical DATA'!BI47)</f>
        <v/>
      </c>
      <c r="AD61" s="1436" t="str">
        <f>IF('Historical DATA'!BJ47="","",'Historical DATA'!BJ47)</f>
        <v/>
      </c>
      <c r="AE61" s="1435" t="str">
        <f>IF('Historical DATA'!BK47="","",'Historical DATA'!BK47)</f>
        <v/>
      </c>
      <c r="AF61" s="1435" t="str">
        <f>IF('Historical DATA'!BL47="","",'Historical DATA'!BL47)</f>
        <v/>
      </c>
      <c r="AG61" s="1435" t="str">
        <f>IF('Historical DATA'!BM47="","",'Historical DATA'!BM47)</f>
        <v/>
      </c>
      <c r="AH61" s="1435" t="str">
        <f>IF('Historical DATA'!BN47="","",'Historical DATA'!BN47)</f>
        <v/>
      </c>
      <c r="AI61" s="1435" t="str">
        <f>IF('Historical DATA'!BO47="","",'Historical DATA'!BO47)</f>
        <v/>
      </c>
      <c r="AK61" s="1437" t="str">
        <f>IF('Historical DATA'!BP47="","",'Historical DATA'!BP47)</f>
        <v/>
      </c>
      <c r="AL61" s="1431" t="str">
        <f>IF('Historical DATA'!BQ47="","",'Historical DATA'!BQ47)</f>
        <v/>
      </c>
      <c r="AM61" s="1433" t="str">
        <f>IF('Historical DATA'!BR47="","",'Historical DATA'!BR47)</f>
        <v/>
      </c>
      <c r="AO61" s="1448" t="str">
        <f>IF('Historical DATA'!BS47="","",'Historical DATA'!BS47)</f>
        <v/>
      </c>
      <c r="AP61" s="1438" t="str">
        <f>IF('Historical DATA'!BT47="","",'Historical DATA'!BT47)</f>
        <v/>
      </c>
      <c r="AQ61" s="1438" t="str">
        <f>IF('Historical DATA'!BU47="","",'Historical DATA'!BU47)</f>
        <v/>
      </c>
      <c r="AR61" s="1439" t="str">
        <f>IF('Historical DATA'!BV47="","",'Historical DATA'!BV47)</f>
        <v/>
      </c>
    </row>
    <row r="62" spans="2:44">
      <c r="B62" s="1653" t="str">
        <f>IF('Historical DATA'!B48="","",'Historical DATA'!B48)</f>
        <v/>
      </c>
      <c r="D62" s="1437" t="str">
        <f>IF('Historical DATA'!AO48="","",'Historical DATA'!AO48)</f>
        <v/>
      </c>
      <c r="E62" s="1431" t="str">
        <f>IF('Historical DATA'!AP48="","",'Historical DATA'!AP48)</f>
        <v/>
      </c>
      <c r="F62" s="1433" t="str">
        <f>IF('Historical DATA'!AQ48="","",'Historical DATA'!AQ48)</f>
        <v/>
      </c>
      <c r="H62" s="1447" t="str">
        <f>IF('Historical DATA'!AR48="","",'Historical DATA'!AR48)</f>
        <v/>
      </c>
      <c r="I62" s="1431" t="str">
        <f>IF('Historical DATA'!AS48="","",'Historical DATA'!AS48)</f>
        <v/>
      </c>
      <c r="J62" s="1431" t="str">
        <f>IF('Historical DATA'!AT48="","",'Historical DATA'!AT48)</f>
        <v/>
      </c>
      <c r="K62" s="1431" t="str">
        <f>IF('Historical DATA'!AU48="","",'Historical DATA'!AU48)</f>
        <v/>
      </c>
      <c r="L62" s="1450" t="str">
        <f>IF('Historical DATA'!AV48="","",'Historical DATA'!AV48)</f>
        <v/>
      </c>
      <c r="N62" s="1445" t="str">
        <f>IF('Historical DATA'!AW48="","",'Historical DATA'!AW48)</f>
        <v/>
      </c>
      <c r="O62" s="1436" t="str">
        <f>IF('Historical DATA'!AX48="","",'Historical DATA'!AX48)</f>
        <v/>
      </c>
      <c r="P62" s="1435" t="str">
        <f>IF('Historical DATA'!AY48="","",'Historical DATA'!AY48)</f>
        <v/>
      </c>
      <c r="R62" s="1434" t="str">
        <f>IF('Historical DATA'!AZ48="","",'Historical DATA'!AZ48)</f>
        <v/>
      </c>
      <c r="S62" s="1436" t="str">
        <f>IF('Historical DATA'!BA48="","",'Historical DATA'!BA48)</f>
        <v/>
      </c>
      <c r="T62" s="1435" t="str">
        <f>IF('Historical DATA'!BB48="","",'Historical DATA'!BB48)</f>
        <v/>
      </c>
      <c r="V62" s="1434" t="str">
        <f>IF('Historical DATA'!BC48="","",'Historical DATA'!BC48)</f>
        <v/>
      </c>
      <c r="W62" s="1436" t="str">
        <f>IF('Historical DATA'!BD48="","",'Historical DATA'!BD48)</f>
        <v/>
      </c>
      <c r="X62" s="1436" t="str">
        <f>IF('Historical DATA'!BE48="","",'Historical DATA'!BE48)</f>
        <v/>
      </c>
      <c r="Y62" s="1435" t="str">
        <f>IF('Historical DATA'!BF48="","",'Historical DATA'!BF48)</f>
        <v/>
      </c>
      <c r="Z62" s="1435" t="str">
        <f>IF('Historical DATA'!BG48="","",'Historical DATA'!BG48)</f>
        <v/>
      </c>
      <c r="AB62" s="1434" t="str">
        <f>IF('Historical DATA'!BH48="","",'Historical DATA'!BH48)</f>
        <v/>
      </c>
      <c r="AC62" s="1436" t="str">
        <f>IF('Historical DATA'!BI48="","",'Historical DATA'!BI48)</f>
        <v/>
      </c>
      <c r="AD62" s="1436" t="str">
        <f>IF('Historical DATA'!BJ48="","",'Historical DATA'!BJ48)</f>
        <v/>
      </c>
      <c r="AE62" s="1435" t="str">
        <f>IF('Historical DATA'!BK48="","",'Historical DATA'!BK48)</f>
        <v/>
      </c>
      <c r="AF62" s="1435" t="str">
        <f>IF('Historical DATA'!BL48="","",'Historical DATA'!BL48)</f>
        <v/>
      </c>
      <c r="AG62" s="1435" t="str">
        <f>IF('Historical DATA'!BM48="","",'Historical DATA'!BM48)</f>
        <v/>
      </c>
      <c r="AH62" s="1435" t="str">
        <f>IF('Historical DATA'!BN48="","",'Historical DATA'!BN48)</f>
        <v/>
      </c>
      <c r="AI62" s="1435" t="str">
        <f>IF('Historical DATA'!BO48="","",'Historical DATA'!BO48)</f>
        <v/>
      </c>
      <c r="AK62" s="1437" t="str">
        <f>IF('Historical DATA'!BP48="","",'Historical DATA'!BP48)</f>
        <v/>
      </c>
      <c r="AL62" s="1431" t="str">
        <f>IF('Historical DATA'!BQ48="","",'Historical DATA'!BQ48)</f>
        <v/>
      </c>
      <c r="AM62" s="1433" t="str">
        <f>IF('Historical DATA'!BR48="","",'Historical DATA'!BR48)</f>
        <v/>
      </c>
      <c r="AO62" s="1448" t="str">
        <f>IF('Historical DATA'!BS48="","",'Historical DATA'!BS48)</f>
        <v/>
      </c>
      <c r="AP62" s="1438" t="str">
        <f>IF('Historical DATA'!BT48="","",'Historical DATA'!BT48)</f>
        <v/>
      </c>
      <c r="AQ62" s="1438" t="str">
        <f>IF('Historical DATA'!BU48="","",'Historical DATA'!BU48)</f>
        <v/>
      </c>
      <c r="AR62" s="1439" t="str">
        <f>IF('Historical DATA'!BV48="","",'Historical DATA'!BV48)</f>
        <v/>
      </c>
    </row>
    <row r="63" spans="2:44">
      <c r="B63" s="1653" t="str">
        <f>IF('Historical DATA'!B49="","",'Historical DATA'!B49)</f>
        <v/>
      </c>
      <c r="D63" s="1437" t="str">
        <f>IF('Historical DATA'!AO49="","",'Historical DATA'!AO49)</f>
        <v/>
      </c>
      <c r="E63" s="1431" t="str">
        <f>IF('Historical DATA'!AP49="","",'Historical DATA'!AP49)</f>
        <v/>
      </c>
      <c r="F63" s="1433" t="str">
        <f>IF('Historical DATA'!AQ49="","",'Historical DATA'!AQ49)</f>
        <v/>
      </c>
      <c r="H63" s="1447" t="str">
        <f>IF('Historical DATA'!AR49="","",'Historical DATA'!AR49)</f>
        <v/>
      </c>
      <c r="I63" s="1431" t="str">
        <f>IF('Historical DATA'!AS49="","",'Historical DATA'!AS49)</f>
        <v/>
      </c>
      <c r="J63" s="1431" t="str">
        <f>IF('Historical DATA'!AT49="","",'Historical DATA'!AT49)</f>
        <v/>
      </c>
      <c r="K63" s="1431" t="str">
        <f>IF('Historical DATA'!AU49="","",'Historical DATA'!AU49)</f>
        <v/>
      </c>
      <c r="L63" s="1450" t="str">
        <f>IF('Historical DATA'!AV49="","",'Historical DATA'!AV49)</f>
        <v/>
      </c>
      <c r="N63" s="1445" t="str">
        <f>IF('Historical DATA'!AW49="","",'Historical DATA'!AW49)</f>
        <v/>
      </c>
      <c r="O63" s="1436" t="str">
        <f>IF('Historical DATA'!AX49="","",'Historical DATA'!AX49)</f>
        <v/>
      </c>
      <c r="P63" s="1435" t="str">
        <f>IF('Historical DATA'!AY49="","",'Historical DATA'!AY49)</f>
        <v/>
      </c>
      <c r="R63" s="1434" t="str">
        <f>IF('Historical DATA'!AZ49="","",'Historical DATA'!AZ49)</f>
        <v/>
      </c>
      <c r="S63" s="1436" t="str">
        <f>IF('Historical DATA'!BA49="","",'Historical DATA'!BA49)</f>
        <v/>
      </c>
      <c r="T63" s="1435" t="str">
        <f>IF('Historical DATA'!BB49="","",'Historical DATA'!BB49)</f>
        <v/>
      </c>
      <c r="V63" s="1434" t="str">
        <f>IF('Historical DATA'!BC49="","",'Historical DATA'!BC49)</f>
        <v/>
      </c>
      <c r="W63" s="1436" t="str">
        <f>IF('Historical DATA'!BD49="","",'Historical DATA'!BD49)</f>
        <v/>
      </c>
      <c r="X63" s="1436" t="str">
        <f>IF('Historical DATA'!BE49="","",'Historical DATA'!BE49)</f>
        <v/>
      </c>
      <c r="Y63" s="1435" t="str">
        <f>IF('Historical DATA'!BF49="","",'Historical DATA'!BF49)</f>
        <v/>
      </c>
      <c r="Z63" s="1435" t="str">
        <f>IF('Historical DATA'!BG49="","",'Historical DATA'!BG49)</f>
        <v/>
      </c>
      <c r="AB63" s="1434" t="str">
        <f>IF('Historical DATA'!BH49="","",'Historical DATA'!BH49)</f>
        <v/>
      </c>
      <c r="AC63" s="1436" t="str">
        <f>IF('Historical DATA'!BI49="","",'Historical DATA'!BI49)</f>
        <v/>
      </c>
      <c r="AD63" s="1436" t="str">
        <f>IF('Historical DATA'!BJ49="","",'Historical DATA'!BJ49)</f>
        <v/>
      </c>
      <c r="AE63" s="1435" t="str">
        <f>IF('Historical DATA'!BK49="","",'Historical DATA'!BK49)</f>
        <v/>
      </c>
      <c r="AF63" s="1435" t="str">
        <f>IF('Historical DATA'!BL49="","",'Historical DATA'!BL49)</f>
        <v/>
      </c>
      <c r="AG63" s="1435" t="str">
        <f>IF('Historical DATA'!BM49="","",'Historical DATA'!BM49)</f>
        <v/>
      </c>
      <c r="AH63" s="1435" t="str">
        <f>IF('Historical DATA'!BN49="","",'Historical DATA'!BN49)</f>
        <v/>
      </c>
      <c r="AI63" s="1435" t="str">
        <f>IF('Historical DATA'!BO49="","",'Historical DATA'!BO49)</f>
        <v/>
      </c>
      <c r="AK63" s="1437" t="str">
        <f>IF('Historical DATA'!BP49="","",'Historical DATA'!BP49)</f>
        <v/>
      </c>
      <c r="AL63" s="1431" t="str">
        <f>IF('Historical DATA'!BQ49="","",'Historical DATA'!BQ49)</f>
        <v/>
      </c>
      <c r="AM63" s="1433" t="str">
        <f>IF('Historical DATA'!BR49="","",'Historical DATA'!BR49)</f>
        <v/>
      </c>
      <c r="AO63" s="1448" t="str">
        <f>IF('Historical DATA'!BS49="","",'Historical DATA'!BS49)</f>
        <v/>
      </c>
      <c r="AP63" s="1438" t="str">
        <f>IF('Historical DATA'!BT49="","",'Historical DATA'!BT49)</f>
        <v/>
      </c>
      <c r="AQ63" s="1438" t="str">
        <f>IF('Historical DATA'!BU49="","",'Historical DATA'!BU49)</f>
        <v/>
      </c>
      <c r="AR63" s="1439" t="str">
        <f>IF('Historical DATA'!BV49="","",'Historical DATA'!BV49)</f>
        <v/>
      </c>
    </row>
    <row r="64" spans="2:44">
      <c r="B64" s="1653" t="str">
        <f>IF('Historical DATA'!B50="","",'Historical DATA'!B50)</f>
        <v/>
      </c>
      <c r="D64" s="1437" t="str">
        <f>IF('Historical DATA'!AO50="","",'Historical DATA'!AO50)</f>
        <v/>
      </c>
      <c r="E64" s="1431" t="str">
        <f>IF('Historical DATA'!AP50="","",'Historical DATA'!AP50)</f>
        <v/>
      </c>
      <c r="F64" s="1433" t="str">
        <f>IF('Historical DATA'!AQ50="","",'Historical DATA'!AQ50)</f>
        <v/>
      </c>
      <c r="H64" s="1447" t="str">
        <f>IF('Historical DATA'!AR50="","",'Historical DATA'!AR50)</f>
        <v/>
      </c>
      <c r="I64" s="1431" t="str">
        <f>IF('Historical DATA'!AS50="","",'Historical DATA'!AS50)</f>
        <v/>
      </c>
      <c r="J64" s="1431" t="str">
        <f>IF('Historical DATA'!AT50="","",'Historical DATA'!AT50)</f>
        <v/>
      </c>
      <c r="K64" s="1431" t="str">
        <f>IF('Historical DATA'!AU50="","",'Historical DATA'!AU50)</f>
        <v/>
      </c>
      <c r="L64" s="1450" t="str">
        <f>IF('Historical DATA'!AV50="","",'Historical DATA'!AV50)</f>
        <v/>
      </c>
      <c r="N64" s="1445" t="str">
        <f>IF('Historical DATA'!AW50="","",'Historical DATA'!AW50)</f>
        <v/>
      </c>
      <c r="O64" s="1436" t="str">
        <f>IF('Historical DATA'!AX50="","",'Historical DATA'!AX50)</f>
        <v/>
      </c>
      <c r="P64" s="1435" t="str">
        <f>IF('Historical DATA'!AY50="","",'Historical DATA'!AY50)</f>
        <v/>
      </c>
      <c r="R64" s="1434" t="str">
        <f>IF('Historical DATA'!AZ50="","",'Historical DATA'!AZ50)</f>
        <v/>
      </c>
      <c r="S64" s="1436" t="str">
        <f>IF('Historical DATA'!BA50="","",'Historical DATA'!BA50)</f>
        <v/>
      </c>
      <c r="T64" s="1435" t="str">
        <f>IF('Historical DATA'!BB50="","",'Historical DATA'!BB50)</f>
        <v/>
      </c>
      <c r="V64" s="1434" t="str">
        <f>IF('Historical DATA'!BC50="","",'Historical DATA'!BC50)</f>
        <v/>
      </c>
      <c r="W64" s="1436" t="str">
        <f>IF('Historical DATA'!BD50="","",'Historical DATA'!BD50)</f>
        <v/>
      </c>
      <c r="X64" s="1436" t="str">
        <f>IF('Historical DATA'!BE50="","",'Historical DATA'!BE50)</f>
        <v/>
      </c>
      <c r="Y64" s="1435" t="str">
        <f>IF('Historical DATA'!BF50="","",'Historical DATA'!BF50)</f>
        <v/>
      </c>
      <c r="Z64" s="1435" t="str">
        <f>IF('Historical DATA'!BG50="","",'Historical DATA'!BG50)</f>
        <v/>
      </c>
      <c r="AB64" s="1434" t="str">
        <f>IF('Historical DATA'!BH50="","",'Historical DATA'!BH50)</f>
        <v/>
      </c>
      <c r="AC64" s="1436" t="str">
        <f>IF('Historical DATA'!BI50="","",'Historical DATA'!BI50)</f>
        <v/>
      </c>
      <c r="AD64" s="1436" t="str">
        <f>IF('Historical DATA'!BJ50="","",'Historical DATA'!BJ50)</f>
        <v/>
      </c>
      <c r="AE64" s="1435" t="str">
        <f>IF('Historical DATA'!BK50="","",'Historical DATA'!BK50)</f>
        <v/>
      </c>
      <c r="AF64" s="1435" t="str">
        <f>IF('Historical DATA'!BL50="","",'Historical DATA'!BL50)</f>
        <v/>
      </c>
      <c r="AG64" s="1435" t="str">
        <f>IF('Historical DATA'!BM50="","",'Historical DATA'!BM50)</f>
        <v/>
      </c>
      <c r="AH64" s="1435" t="str">
        <f>IF('Historical DATA'!BN50="","",'Historical DATA'!BN50)</f>
        <v/>
      </c>
      <c r="AI64" s="1435" t="str">
        <f>IF('Historical DATA'!BO50="","",'Historical DATA'!BO50)</f>
        <v/>
      </c>
      <c r="AK64" s="1437" t="str">
        <f>IF('Historical DATA'!BP50="","",'Historical DATA'!BP50)</f>
        <v/>
      </c>
      <c r="AL64" s="1431" t="str">
        <f>IF('Historical DATA'!BQ50="","",'Historical DATA'!BQ50)</f>
        <v/>
      </c>
      <c r="AM64" s="1433" t="str">
        <f>IF('Historical DATA'!BR50="","",'Historical DATA'!BR50)</f>
        <v/>
      </c>
      <c r="AO64" s="1448" t="str">
        <f>IF('Historical DATA'!BS50="","",'Historical DATA'!BS50)</f>
        <v/>
      </c>
      <c r="AP64" s="1438" t="str">
        <f>IF('Historical DATA'!BT50="","",'Historical DATA'!BT50)</f>
        <v/>
      </c>
      <c r="AQ64" s="1438" t="str">
        <f>IF('Historical DATA'!BU50="","",'Historical DATA'!BU50)</f>
        <v/>
      </c>
      <c r="AR64" s="1439" t="str">
        <f>IF('Historical DATA'!BV50="","",'Historical DATA'!BV50)</f>
        <v/>
      </c>
    </row>
    <row r="65" spans="2:44">
      <c r="B65" s="1653" t="str">
        <f>IF('Historical DATA'!B51="","",'Historical DATA'!B51)</f>
        <v/>
      </c>
      <c r="D65" s="1437" t="str">
        <f>IF('Historical DATA'!AO51="","",'Historical DATA'!AO51)</f>
        <v/>
      </c>
      <c r="E65" s="1431" t="str">
        <f>IF('Historical DATA'!AP51="","",'Historical DATA'!AP51)</f>
        <v/>
      </c>
      <c r="F65" s="1433" t="str">
        <f>IF('Historical DATA'!AQ51="","",'Historical DATA'!AQ51)</f>
        <v/>
      </c>
      <c r="H65" s="1447" t="str">
        <f>IF('Historical DATA'!AR51="","",'Historical DATA'!AR51)</f>
        <v/>
      </c>
      <c r="I65" s="1431" t="str">
        <f>IF('Historical DATA'!AS51="","",'Historical DATA'!AS51)</f>
        <v/>
      </c>
      <c r="J65" s="1431" t="str">
        <f>IF('Historical DATA'!AT51="","",'Historical DATA'!AT51)</f>
        <v/>
      </c>
      <c r="K65" s="1431" t="str">
        <f>IF('Historical DATA'!AU51="","",'Historical DATA'!AU51)</f>
        <v/>
      </c>
      <c r="L65" s="1450" t="str">
        <f>IF('Historical DATA'!AV51="","",'Historical DATA'!AV51)</f>
        <v/>
      </c>
      <c r="N65" s="1445" t="str">
        <f>IF('Historical DATA'!AW51="","",'Historical DATA'!AW51)</f>
        <v/>
      </c>
      <c r="O65" s="1436" t="str">
        <f>IF('Historical DATA'!AX51="","",'Historical DATA'!AX51)</f>
        <v/>
      </c>
      <c r="P65" s="1435" t="str">
        <f>IF('Historical DATA'!AY51="","",'Historical DATA'!AY51)</f>
        <v/>
      </c>
      <c r="R65" s="1434" t="str">
        <f>IF('Historical DATA'!AZ51="","",'Historical DATA'!AZ51)</f>
        <v/>
      </c>
      <c r="S65" s="1436" t="str">
        <f>IF('Historical DATA'!BA51="","",'Historical DATA'!BA51)</f>
        <v/>
      </c>
      <c r="T65" s="1435" t="str">
        <f>IF('Historical DATA'!BB51="","",'Historical DATA'!BB51)</f>
        <v/>
      </c>
      <c r="V65" s="1434" t="str">
        <f>IF('Historical DATA'!BC51="","",'Historical DATA'!BC51)</f>
        <v/>
      </c>
      <c r="W65" s="1436" t="str">
        <f>IF('Historical DATA'!BD51="","",'Historical DATA'!BD51)</f>
        <v/>
      </c>
      <c r="X65" s="1436" t="str">
        <f>IF('Historical DATA'!BE51="","",'Historical DATA'!BE51)</f>
        <v/>
      </c>
      <c r="Y65" s="1435" t="str">
        <f>IF('Historical DATA'!BF51="","",'Historical DATA'!BF51)</f>
        <v/>
      </c>
      <c r="Z65" s="1435" t="str">
        <f>IF('Historical DATA'!BG51="","",'Historical DATA'!BG51)</f>
        <v/>
      </c>
      <c r="AB65" s="1434" t="str">
        <f>IF('Historical DATA'!BH51="","",'Historical DATA'!BH51)</f>
        <v/>
      </c>
      <c r="AC65" s="1436" t="str">
        <f>IF('Historical DATA'!BI51="","",'Historical DATA'!BI51)</f>
        <v/>
      </c>
      <c r="AD65" s="1436" t="str">
        <f>IF('Historical DATA'!BJ51="","",'Historical DATA'!BJ51)</f>
        <v/>
      </c>
      <c r="AE65" s="1435" t="str">
        <f>IF('Historical DATA'!BK51="","",'Historical DATA'!BK51)</f>
        <v/>
      </c>
      <c r="AF65" s="1435" t="str">
        <f>IF('Historical DATA'!BL51="","",'Historical DATA'!BL51)</f>
        <v/>
      </c>
      <c r="AG65" s="1435" t="str">
        <f>IF('Historical DATA'!BM51="","",'Historical DATA'!BM51)</f>
        <v/>
      </c>
      <c r="AH65" s="1435" t="str">
        <f>IF('Historical DATA'!BN51="","",'Historical DATA'!BN51)</f>
        <v/>
      </c>
      <c r="AI65" s="1435" t="str">
        <f>IF('Historical DATA'!BO51="","",'Historical DATA'!BO51)</f>
        <v/>
      </c>
      <c r="AK65" s="1437" t="str">
        <f>IF('Historical DATA'!BP51="","",'Historical DATA'!BP51)</f>
        <v/>
      </c>
      <c r="AL65" s="1431" t="str">
        <f>IF('Historical DATA'!BQ51="","",'Historical DATA'!BQ51)</f>
        <v/>
      </c>
      <c r="AM65" s="1433" t="str">
        <f>IF('Historical DATA'!BR51="","",'Historical DATA'!BR51)</f>
        <v/>
      </c>
      <c r="AO65" s="1448" t="str">
        <f>IF('Historical DATA'!BS51="","",'Historical DATA'!BS51)</f>
        <v/>
      </c>
      <c r="AP65" s="1438" t="str">
        <f>IF('Historical DATA'!BT51="","",'Historical DATA'!BT51)</f>
        <v/>
      </c>
      <c r="AQ65" s="1438" t="str">
        <f>IF('Historical DATA'!BU51="","",'Historical DATA'!BU51)</f>
        <v/>
      </c>
      <c r="AR65" s="1439" t="str">
        <f>IF('Historical DATA'!BV51="","",'Historical DATA'!BV51)</f>
        <v/>
      </c>
    </row>
    <row r="66" spans="2:44">
      <c r="B66" s="1653" t="str">
        <f>IF('Historical DATA'!B52="","",'Historical DATA'!B52)</f>
        <v/>
      </c>
      <c r="D66" s="1437" t="str">
        <f>IF('Historical DATA'!AO52="","",'Historical DATA'!AO52)</f>
        <v/>
      </c>
      <c r="E66" s="1431" t="str">
        <f>IF('Historical DATA'!AP52="","",'Historical DATA'!AP52)</f>
        <v/>
      </c>
      <c r="F66" s="1433" t="str">
        <f>IF('Historical DATA'!AQ52="","",'Historical DATA'!AQ52)</f>
        <v/>
      </c>
      <c r="H66" s="1447" t="str">
        <f>IF('Historical DATA'!AR52="","",'Historical DATA'!AR52)</f>
        <v/>
      </c>
      <c r="I66" s="1431" t="str">
        <f>IF('Historical DATA'!AS52="","",'Historical DATA'!AS52)</f>
        <v/>
      </c>
      <c r="J66" s="1431" t="str">
        <f>IF('Historical DATA'!AT52="","",'Historical DATA'!AT52)</f>
        <v/>
      </c>
      <c r="K66" s="1431" t="str">
        <f>IF('Historical DATA'!AU52="","",'Historical DATA'!AU52)</f>
        <v/>
      </c>
      <c r="L66" s="1450" t="str">
        <f>IF('Historical DATA'!AV52="","",'Historical DATA'!AV52)</f>
        <v/>
      </c>
      <c r="N66" s="1445" t="str">
        <f>IF('Historical DATA'!AW52="","",'Historical DATA'!AW52)</f>
        <v/>
      </c>
      <c r="O66" s="1436" t="str">
        <f>IF('Historical DATA'!AX52="","",'Historical DATA'!AX52)</f>
        <v/>
      </c>
      <c r="P66" s="1435" t="str">
        <f>IF('Historical DATA'!AY52="","",'Historical DATA'!AY52)</f>
        <v/>
      </c>
      <c r="R66" s="1434" t="str">
        <f>IF('Historical DATA'!AZ52="","",'Historical DATA'!AZ52)</f>
        <v/>
      </c>
      <c r="S66" s="1436" t="str">
        <f>IF('Historical DATA'!BA52="","",'Historical DATA'!BA52)</f>
        <v/>
      </c>
      <c r="T66" s="1435" t="str">
        <f>IF('Historical DATA'!BB52="","",'Historical DATA'!BB52)</f>
        <v/>
      </c>
      <c r="V66" s="1434" t="str">
        <f>IF('Historical DATA'!BC52="","",'Historical DATA'!BC52)</f>
        <v/>
      </c>
      <c r="W66" s="1436" t="str">
        <f>IF('Historical DATA'!BD52="","",'Historical DATA'!BD52)</f>
        <v/>
      </c>
      <c r="X66" s="1436" t="str">
        <f>IF('Historical DATA'!BE52="","",'Historical DATA'!BE52)</f>
        <v/>
      </c>
      <c r="Y66" s="1435" t="str">
        <f>IF('Historical DATA'!BF52="","",'Historical DATA'!BF52)</f>
        <v/>
      </c>
      <c r="Z66" s="1435" t="str">
        <f>IF('Historical DATA'!BG52="","",'Historical DATA'!BG52)</f>
        <v/>
      </c>
      <c r="AB66" s="1434" t="str">
        <f>IF('Historical DATA'!BH52="","",'Historical DATA'!BH52)</f>
        <v/>
      </c>
      <c r="AC66" s="1436" t="str">
        <f>IF('Historical DATA'!BI52="","",'Historical DATA'!BI52)</f>
        <v/>
      </c>
      <c r="AD66" s="1436" t="str">
        <f>IF('Historical DATA'!BJ52="","",'Historical DATA'!BJ52)</f>
        <v/>
      </c>
      <c r="AE66" s="1435" t="str">
        <f>IF('Historical DATA'!BK52="","",'Historical DATA'!BK52)</f>
        <v/>
      </c>
      <c r="AF66" s="1435" t="str">
        <f>IF('Historical DATA'!BL52="","",'Historical DATA'!BL52)</f>
        <v/>
      </c>
      <c r="AG66" s="1435" t="str">
        <f>IF('Historical DATA'!BM52="","",'Historical DATA'!BM52)</f>
        <v/>
      </c>
      <c r="AH66" s="1435" t="str">
        <f>IF('Historical DATA'!BN52="","",'Historical DATA'!BN52)</f>
        <v/>
      </c>
      <c r="AI66" s="1435" t="str">
        <f>IF('Historical DATA'!BO52="","",'Historical DATA'!BO52)</f>
        <v/>
      </c>
      <c r="AK66" s="1437" t="str">
        <f>IF('Historical DATA'!BP52="","",'Historical DATA'!BP52)</f>
        <v/>
      </c>
      <c r="AL66" s="1431" t="str">
        <f>IF('Historical DATA'!BQ52="","",'Historical DATA'!BQ52)</f>
        <v/>
      </c>
      <c r="AM66" s="1433" t="str">
        <f>IF('Historical DATA'!BR52="","",'Historical DATA'!BR52)</f>
        <v/>
      </c>
      <c r="AO66" s="1448" t="str">
        <f>IF('Historical DATA'!BS52="","",'Historical DATA'!BS52)</f>
        <v/>
      </c>
      <c r="AP66" s="1438" t="str">
        <f>IF('Historical DATA'!BT52="","",'Historical DATA'!BT52)</f>
        <v/>
      </c>
      <c r="AQ66" s="1438" t="str">
        <f>IF('Historical DATA'!BU52="","",'Historical DATA'!BU52)</f>
        <v/>
      </c>
      <c r="AR66" s="1439" t="str">
        <f>IF('Historical DATA'!BV52="","",'Historical DATA'!BV52)</f>
        <v/>
      </c>
    </row>
    <row r="67" spans="2:44">
      <c r="B67" s="1653" t="str">
        <f>IF('Historical DATA'!B53="","",'Historical DATA'!B53)</f>
        <v/>
      </c>
      <c r="D67" s="1437" t="str">
        <f>IF('Historical DATA'!AO53="","",'Historical DATA'!AO53)</f>
        <v/>
      </c>
      <c r="E67" s="1431" t="str">
        <f>IF('Historical DATA'!AP53="","",'Historical DATA'!AP53)</f>
        <v/>
      </c>
      <c r="F67" s="1433" t="str">
        <f>IF('Historical DATA'!AQ53="","",'Historical DATA'!AQ53)</f>
        <v/>
      </c>
      <c r="H67" s="1447" t="str">
        <f>IF('Historical DATA'!AR53="","",'Historical DATA'!AR53)</f>
        <v/>
      </c>
      <c r="I67" s="1431" t="str">
        <f>IF('Historical DATA'!AS53="","",'Historical DATA'!AS53)</f>
        <v/>
      </c>
      <c r="J67" s="1431" t="str">
        <f>IF('Historical DATA'!AT53="","",'Historical DATA'!AT53)</f>
        <v/>
      </c>
      <c r="K67" s="1431" t="str">
        <f>IF('Historical DATA'!AU53="","",'Historical DATA'!AU53)</f>
        <v/>
      </c>
      <c r="L67" s="1450" t="str">
        <f>IF('Historical DATA'!AV53="","",'Historical DATA'!AV53)</f>
        <v/>
      </c>
      <c r="N67" s="1445" t="str">
        <f>IF('Historical DATA'!AW53="","",'Historical DATA'!AW53)</f>
        <v/>
      </c>
      <c r="O67" s="1436" t="str">
        <f>IF('Historical DATA'!AX53="","",'Historical DATA'!AX53)</f>
        <v/>
      </c>
      <c r="P67" s="1435" t="str">
        <f>IF('Historical DATA'!AY53="","",'Historical DATA'!AY53)</f>
        <v/>
      </c>
      <c r="R67" s="1434" t="str">
        <f>IF('Historical DATA'!AZ53="","",'Historical DATA'!AZ53)</f>
        <v/>
      </c>
      <c r="S67" s="1436" t="str">
        <f>IF('Historical DATA'!BA53="","",'Historical DATA'!BA53)</f>
        <v/>
      </c>
      <c r="T67" s="1435" t="str">
        <f>IF('Historical DATA'!BB53="","",'Historical DATA'!BB53)</f>
        <v/>
      </c>
      <c r="V67" s="1434" t="str">
        <f>IF('Historical DATA'!BC53="","",'Historical DATA'!BC53)</f>
        <v/>
      </c>
      <c r="W67" s="1436" t="str">
        <f>IF('Historical DATA'!BD53="","",'Historical DATA'!BD53)</f>
        <v/>
      </c>
      <c r="X67" s="1436" t="str">
        <f>IF('Historical DATA'!BE53="","",'Historical DATA'!BE53)</f>
        <v/>
      </c>
      <c r="Y67" s="1435" t="str">
        <f>IF('Historical DATA'!BF53="","",'Historical DATA'!BF53)</f>
        <v/>
      </c>
      <c r="Z67" s="1435" t="str">
        <f>IF('Historical DATA'!BG53="","",'Historical DATA'!BG53)</f>
        <v/>
      </c>
      <c r="AB67" s="1434" t="str">
        <f>IF('Historical DATA'!BH53="","",'Historical DATA'!BH53)</f>
        <v/>
      </c>
      <c r="AC67" s="1436" t="str">
        <f>IF('Historical DATA'!BI53="","",'Historical DATA'!BI53)</f>
        <v/>
      </c>
      <c r="AD67" s="1436" t="str">
        <f>IF('Historical DATA'!BJ53="","",'Historical DATA'!BJ53)</f>
        <v/>
      </c>
      <c r="AE67" s="1435" t="str">
        <f>IF('Historical DATA'!BK53="","",'Historical DATA'!BK53)</f>
        <v/>
      </c>
      <c r="AF67" s="1435" t="str">
        <f>IF('Historical DATA'!BL53="","",'Historical DATA'!BL53)</f>
        <v/>
      </c>
      <c r="AG67" s="1435" t="str">
        <f>IF('Historical DATA'!BM53="","",'Historical DATA'!BM53)</f>
        <v/>
      </c>
      <c r="AH67" s="1435" t="str">
        <f>IF('Historical DATA'!BN53="","",'Historical DATA'!BN53)</f>
        <v/>
      </c>
      <c r="AI67" s="1435" t="str">
        <f>IF('Historical DATA'!BO53="","",'Historical DATA'!BO53)</f>
        <v/>
      </c>
      <c r="AK67" s="1437" t="str">
        <f>IF('Historical DATA'!BP53="","",'Historical DATA'!BP53)</f>
        <v/>
      </c>
      <c r="AL67" s="1431" t="str">
        <f>IF('Historical DATA'!BQ53="","",'Historical DATA'!BQ53)</f>
        <v/>
      </c>
      <c r="AM67" s="1433" t="str">
        <f>IF('Historical DATA'!BR53="","",'Historical DATA'!BR53)</f>
        <v/>
      </c>
      <c r="AO67" s="1448" t="str">
        <f>IF('Historical DATA'!BS53="","",'Historical DATA'!BS53)</f>
        <v/>
      </c>
      <c r="AP67" s="1438" t="str">
        <f>IF('Historical DATA'!BT53="","",'Historical DATA'!BT53)</f>
        <v/>
      </c>
      <c r="AQ67" s="1438" t="str">
        <f>IF('Historical DATA'!BU53="","",'Historical DATA'!BU53)</f>
        <v/>
      </c>
      <c r="AR67" s="1439" t="str">
        <f>IF('Historical DATA'!BV53="","",'Historical DATA'!BV53)</f>
        <v/>
      </c>
    </row>
    <row r="68" spans="2:44">
      <c r="B68" s="1653" t="str">
        <f>IF('Historical DATA'!B54="","",'Historical DATA'!B54)</f>
        <v/>
      </c>
      <c r="D68" s="1437" t="str">
        <f>IF('Historical DATA'!AO54="","",'Historical DATA'!AO54)</f>
        <v/>
      </c>
      <c r="E68" s="1431" t="str">
        <f>IF('Historical DATA'!AP54="","",'Historical DATA'!AP54)</f>
        <v/>
      </c>
      <c r="F68" s="1433" t="str">
        <f>IF('Historical DATA'!AQ54="","",'Historical DATA'!AQ54)</f>
        <v/>
      </c>
      <c r="H68" s="1447" t="str">
        <f>IF('Historical DATA'!AR54="","",'Historical DATA'!AR54)</f>
        <v/>
      </c>
      <c r="I68" s="1431" t="str">
        <f>IF('Historical DATA'!AS54="","",'Historical DATA'!AS54)</f>
        <v/>
      </c>
      <c r="J68" s="1431" t="str">
        <f>IF('Historical DATA'!AT54="","",'Historical DATA'!AT54)</f>
        <v/>
      </c>
      <c r="K68" s="1431" t="str">
        <f>IF('Historical DATA'!AU54="","",'Historical DATA'!AU54)</f>
        <v/>
      </c>
      <c r="L68" s="1450" t="str">
        <f>IF('Historical DATA'!AV54="","",'Historical DATA'!AV54)</f>
        <v/>
      </c>
      <c r="N68" s="1445" t="str">
        <f>IF('Historical DATA'!AW54="","",'Historical DATA'!AW54)</f>
        <v/>
      </c>
      <c r="O68" s="1436" t="str">
        <f>IF('Historical DATA'!AX54="","",'Historical DATA'!AX54)</f>
        <v/>
      </c>
      <c r="P68" s="1435" t="str">
        <f>IF('Historical DATA'!AY54="","",'Historical DATA'!AY54)</f>
        <v/>
      </c>
      <c r="R68" s="1434" t="str">
        <f>IF('Historical DATA'!AZ54="","",'Historical DATA'!AZ54)</f>
        <v/>
      </c>
      <c r="S68" s="1436" t="str">
        <f>IF('Historical DATA'!BA54="","",'Historical DATA'!BA54)</f>
        <v/>
      </c>
      <c r="T68" s="1435" t="str">
        <f>IF('Historical DATA'!BB54="","",'Historical DATA'!BB54)</f>
        <v/>
      </c>
      <c r="V68" s="1434" t="str">
        <f>IF('Historical DATA'!BC54="","",'Historical DATA'!BC54)</f>
        <v/>
      </c>
      <c r="W68" s="1436" t="str">
        <f>IF('Historical DATA'!BD54="","",'Historical DATA'!BD54)</f>
        <v/>
      </c>
      <c r="X68" s="1436" t="str">
        <f>IF('Historical DATA'!BE54="","",'Historical DATA'!BE54)</f>
        <v/>
      </c>
      <c r="Y68" s="1435" t="str">
        <f>IF('Historical DATA'!BF54="","",'Historical DATA'!BF54)</f>
        <v/>
      </c>
      <c r="Z68" s="1435" t="str">
        <f>IF('Historical DATA'!BG54="","",'Historical DATA'!BG54)</f>
        <v/>
      </c>
      <c r="AB68" s="1434" t="str">
        <f>IF('Historical DATA'!BH54="","",'Historical DATA'!BH54)</f>
        <v/>
      </c>
      <c r="AC68" s="1436" t="str">
        <f>IF('Historical DATA'!BI54="","",'Historical DATA'!BI54)</f>
        <v/>
      </c>
      <c r="AD68" s="1436" t="str">
        <f>IF('Historical DATA'!BJ54="","",'Historical DATA'!BJ54)</f>
        <v/>
      </c>
      <c r="AE68" s="1435" t="str">
        <f>IF('Historical DATA'!BK54="","",'Historical DATA'!BK54)</f>
        <v/>
      </c>
      <c r="AF68" s="1435" t="str">
        <f>IF('Historical DATA'!BL54="","",'Historical DATA'!BL54)</f>
        <v/>
      </c>
      <c r="AG68" s="1435" t="str">
        <f>IF('Historical DATA'!BM54="","",'Historical DATA'!BM54)</f>
        <v/>
      </c>
      <c r="AH68" s="1435" t="str">
        <f>IF('Historical DATA'!BN54="","",'Historical DATA'!BN54)</f>
        <v/>
      </c>
      <c r="AI68" s="1435" t="str">
        <f>IF('Historical DATA'!BO54="","",'Historical DATA'!BO54)</f>
        <v/>
      </c>
      <c r="AK68" s="1437" t="str">
        <f>IF('Historical DATA'!BP54="","",'Historical DATA'!BP54)</f>
        <v/>
      </c>
      <c r="AL68" s="1431" t="str">
        <f>IF('Historical DATA'!BQ54="","",'Historical DATA'!BQ54)</f>
        <v/>
      </c>
      <c r="AM68" s="1433" t="str">
        <f>IF('Historical DATA'!BR54="","",'Historical DATA'!BR54)</f>
        <v/>
      </c>
      <c r="AO68" s="1448" t="str">
        <f>IF('Historical DATA'!BS54="","",'Historical DATA'!BS54)</f>
        <v/>
      </c>
      <c r="AP68" s="1438" t="str">
        <f>IF('Historical DATA'!BT54="","",'Historical DATA'!BT54)</f>
        <v/>
      </c>
      <c r="AQ68" s="1438" t="str">
        <f>IF('Historical DATA'!BU54="","",'Historical DATA'!BU54)</f>
        <v/>
      </c>
      <c r="AR68" s="1439" t="str">
        <f>IF('Historical DATA'!BV54="","",'Historical DATA'!BV54)</f>
        <v/>
      </c>
    </row>
    <row r="69" spans="2:44">
      <c r="B69" s="1653" t="str">
        <f>IF('Historical DATA'!B55="","",'Historical DATA'!B55)</f>
        <v/>
      </c>
      <c r="D69" s="1437" t="str">
        <f>IF('Historical DATA'!AO55="","",'Historical DATA'!AO55)</f>
        <v/>
      </c>
      <c r="E69" s="1431" t="str">
        <f>IF('Historical DATA'!AP55="","",'Historical DATA'!AP55)</f>
        <v/>
      </c>
      <c r="F69" s="1433" t="str">
        <f>IF('Historical DATA'!AQ55="","",'Historical DATA'!AQ55)</f>
        <v/>
      </c>
      <c r="H69" s="1447" t="str">
        <f>IF('Historical DATA'!AR55="","",'Historical DATA'!AR55)</f>
        <v/>
      </c>
      <c r="I69" s="1431" t="str">
        <f>IF('Historical DATA'!AS55="","",'Historical DATA'!AS55)</f>
        <v/>
      </c>
      <c r="J69" s="1431" t="str">
        <f>IF('Historical DATA'!AT55="","",'Historical DATA'!AT55)</f>
        <v/>
      </c>
      <c r="K69" s="1431" t="str">
        <f>IF('Historical DATA'!AU55="","",'Historical DATA'!AU55)</f>
        <v/>
      </c>
      <c r="L69" s="1450" t="str">
        <f>IF('Historical DATA'!AV55="","",'Historical DATA'!AV55)</f>
        <v/>
      </c>
      <c r="N69" s="1445" t="str">
        <f>IF('Historical DATA'!AW55="","",'Historical DATA'!AW55)</f>
        <v/>
      </c>
      <c r="O69" s="1436" t="str">
        <f>IF('Historical DATA'!AX55="","",'Historical DATA'!AX55)</f>
        <v/>
      </c>
      <c r="P69" s="1435" t="str">
        <f>IF('Historical DATA'!AY55="","",'Historical DATA'!AY55)</f>
        <v/>
      </c>
      <c r="R69" s="1434" t="str">
        <f>IF('Historical DATA'!AZ55="","",'Historical DATA'!AZ55)</f>
        <v/>
      </c>
      <c r="S69" s="1436" t="str">
        <f>IF('Historical DATA'!BA55="","",'Historical DATA'!BA55)</f>
        <v/>
      </c>
      <c r="T69" s="1435" t="str">
        <f>IF('Historical DATA'!BB55="","",'Historical DATA'!BB55)</f>
        <v/>
      </c>
      <c r="V69" s="1434" t="str">
        <f>IF('Historical DATA'!BC55="","",'Historical DATA'!BC55)</f>
        <v/>
      </c>
      <c r="W69" s="1436" t="str">
        <f>IF('Historical DATA'!BD55="","",'Historical DATA'!BD55)</f>
        <v/>
      </c>
      <c r="X69" s="1436" t="str">
        <f>IF('Historical DATA'!BE55="","",'Historical DATA'!BE55)</f>
        <v/>
      </c>
      <c r="Y69" s="1435" t="str">
        <f>IF('Historical DATA'!BF55="","",'Historical DATA'!BF55)</f>
        <v/>
      </c>
      <c r="Z69" s="1435" t="str">
        <f>IF('Historical DATA'!BG55="","",'Historical DATA'!BG55)</f>
        <v/>
      </c>
      <c r="AB69" s="1434" t="str">
        <f>IF('Historical DATA'!BH55="","",'Historical DATA'!BH55)</f>
        <v/>
      </c>
      <c r="AC69" s="1436" t="str">
        <f>IF('Historical DATA'!BI55="","",'Historical DATA'!BI55)</f>
        <v/>
      </c>
      <c r="AD69" s="1436" t="str">
        <f>IF('Historical DATA'!BJ55="","",'Historical DATA'!BJ55)</f>
        <v/>
      </c>
      <c r="AE69" s="1435" t="str">
        <f>IF('Historical DATA'!BK55="","",'Historical DATA'!BK55)</f>
        <v/>
      </c>
      <c r="AF69" s="1435" t="str">
        <f>IF('Historical DATA'!BL55="","",'Historical DATA'!BL55)</f>
        <v/>
      </c>
      <c r="AG69" s="1435" t="str">
        <f>IF('Historical DATA'!BM55="","",'Historical DATA'!BM55)</f>
        <v/>
      </c>
      <c r="AH69" s="1435" t="str">
        <f>IF('Historical DATA'!BN55="","",'Historical DATA'!BN55)</f>
        <v/>
      </c>
      <c r="AI69" s="1435" t="str">
        <f>IF('Historical DATA'!BO55="","",'Historical DATA'!BO55)</f>
        <v/>
      </c>
      <c r="AK69" s="1437" t="str">
        <f>IF('Historical DATA'!BP55="","",'Historical DATA'!BP55)</f>
        <v/>
      </c>
      <c r="AL69" s="1431" t="str">
        <f>IF('Historical DATA'!BQ55="","",'Historical DATA'!BQ55)</f>
        <v/>
      </c>
      <c r="AM69" s="1433" t="str">
        <f>IF('Historical DATA'!BR55="","",'Historical DATA'!BR55)</f>
        <v/>
      </c>
      <c r="AO69" s="1448" t="str">
        <f>IF('Historical DATA'!BS55="","",'Historical DATA'!BS55)</f>
        <v/>
      </c>
      <c r="AP69" s="1438" t="str">
        <f>IF('Historical DATA'!BT55="","",'Historical DATA'!BT55)</f>
        <v/>
      </c>
      <c r="AQ69" s="1438" t="str">
        <f>IF('Historical DATA'!BU55="","",'Historical DATA'!BU55)</f>
        <v/>
      </c>
      <c r="AR69" s="1439" t="str">
        <f>IF('Historical DATA'!BV55="","",'Historical DATA'!BV55)</f>
        <v/>
      </c>
    </row>
    <row r="70" spans="2:44">
      <c r="B70" s="1653" t="str">
        <f>IF('Historical DATA'!B56="","",'Historical DATA'!B56)</f>
        <v/>
      </c>
      <c r="D70" s="1437" t="str">
        <f>IF('Historical DATA'!AO56="","",'Historical DATA'!AO56)</f>
        <v/>
      </c>
      <c r="E70" s="1431" t="str">
        <f>IF('Historical DATA'!AP56="","",'Historical DATA'!AP56)</f>
        <v/>
      </c>
      <c r="F70" s="1433" t="str">
        <f>IF('Historical DATA'!AQ56="","",'Historical DATA'!AQ56)</f>
        <v/>
      </c>
      <c r="H70" s="1447" t="str">
        <f>IF('Historical DATA'!AR56="","",'Historical DATA'!AR56)</f>
        <v/>
      </c>
      <c r="I70" s="1431" t="str">
        <f>IF('Historical DATA'!AS56="","",'Historical DATA'!AS56)</f>
        <v/>
      </c>
      <c r="J70" s="1431" t="str">
        <f>IF('Historical DATA'!AT56="","",'Historical DATA'!AT56)</f>
        <v/>
      </c>
      <c r="K70" s="1431" t="str">
        <f>IF('Historical DATA'!AU56="","",'Historical DATA'!AU56)</f>
        <v/>
      </c>
      <c r="L70" s="1450" t="str">
        <f>IF('Historical DATA'!AV56="","",'Historical DATA'!AV56)</f>
        <v/>
      </c>
      <c r="N70" s="1445" t="str">
        <f>IF('Historical DATA'!AW56="","",'Historical DATA'!AW56)</f>
        <v/>
      </c>
      <c r="O70" s="1436" t="str">
        <f>IF('Historical DATA'!AX56="","",'Historical DATA'!AX56)</f>
        <v/>
      </c>
      <c r="P70" s="1435" t="str">
        <f>IF('Historical DATA'!AY56="","",'Historical DATA'!AY56)</f>
        <v/>
      </c>
      <c r="R70" s="1434" t="str">
        <f>IF('Historical DATA'!AZ56="","",'Historical DATA'!AZ56)</f>
        <v/>
      </c>
      <c r="S70" s="1436" t="str">
        <f>IF('Historical DATA'!BA56="","",'Historical DATA'!BA56)</f>
        <v/>
      </c>
      <c r="T70" s="1435" t="str">
        <f>IF('Historical DATA'!BB56="","",'Historical DATA'!BB56)</f>
        <v/>
      </c>
      <c r="V70" s="1434" t="str">
        <f>IF('Historical DATA'!BC56="","",'Historical DATA'!BC56)</f>
        <v/>
      </c>
      <c r="W70" s="1436" t="str">
        <f>IF('Historical DATA'!BD56="","",'Historical DATA'!BD56)</f>
        <v/>
      </c>
      <c r="X70" s="1436" t="str">
        <f>IF('Historical DATA'!BE56="","",'Historical DATA'!BE56)</f>
        <v/>
      </c>
      <c r="Y70" s="1435" t="str">
        <f>IF('Historical DATA'!BF56="","",'Historical DATA'!BF56)</f>
        <v/>
      </c>
      <c r="Z70" s="1435" t="str">
        <f>IF('Historical DATA'!BG56="","",'Historical DATA'!BG56)</f>
        <v/>
      </c>
      <c r="AB70" s="1434" t="str">
        <f>IF('Historical DATA'!BH56="","",'Historical DATA'!BH56)</f>
        <v/>
      </c>
      <c r="AC70" s="1436" t="str">
        <f>IF('Historical DATA'!BI56="","",'Historical DATA'!BI56)</f>
        <v/>
      </c>
      <c r="AD70" s="1436" t="str">
        <f>IF('Historical DATA'!BJ56="","",'Historical DATA'!BJ56)</f>
        <v/>
      </c>
      <c r="AE70" s="1435" t="str">
        <f>IF('Historical DATA'!BK56="","",'Historical DATA'!BK56)</f>
        <v/>
      </c>
      <c r="AF70" s="1435" t="str">
        <f>IF('Historical DATA'!BL56="","",'Historical DATA'!BL56)</f>
        <v/>
      </c>
      <c r="AG70" s="1435" t="str">
        <f>IF('Historical DATA'!BM56="","",'Historical DATA'!BM56)</f>
        <v/>
      </c>
      <c r="AH70" s="1435" t="str">
        <f>IF('Historical DATA'!BN56="","",'Historical DATA'!BN56)</f>
        <v/>
      </c>
      <c r="AI70" s="1435" t="str">
        <f>IF('Historical DATA'!BO56="","",'Historical DATA'!BO56)</f>
        <v/>
      </c>
      <c r="AK70" s="1437" t="str">
        <f>IF('Historical DATA'!BP56="","",'Historical DATA'!BP56)</f>
        <v/>
      </c>
      <c r="AL70" s="1431" t="str">
        <f>IF('Historical DATA'!BQ56="","",'Historical DATA'!BQ56)</f>
        <v/>
      </c>
      <c r="AM70" s="1433" t="str">
        <f>IF('Historical DATA'!BR56="","",'Historical DATA'!BR56)</f>
        <v/>
      </c>
      <c r="AO70" s="1448" t="str">
        <f>IF('Historical DATA'!BS56="","",'Historical DATA'!BS56)</f>
        <v/>
      </c>
      <c r="AP70" s="1438" t="str">
        <f>IF('Historical DATA'!BT56="","",'Historical DATA'!BT56)</f>
        <v/>
      </c>
      <c r="AQ70" s="1438" t="str">
        <f>IF('Historical DATA'!BU56="","",'Historical DATA'!BU56)</f>
        <v/>
      </c>
      <c r="AR70" s="1439" t="str">
        <f>IF('Historical DATA'!BV56="","",'Historical DATA'!BV56)</f>
        <v/>
      </c>
    </row>
    <row r="71" spans="2:44">
      <c r="B71" s="1653" t="str">
        <f>IF('Historical DATA'!B57="","",'Historical DATA'!B57)</f>
        <v/>
      </c>
      <c r="D71" s="1437" t="str">
        <f>IF('Historical DATA'!AO57="","",'Historical DATA'!AO57)</f>
        <v/>
      </c>
      <c r="E71" s="1431" t="str">
        <f>IF('Historical DATA'!AP57="","",'Historical DATA'!AP57)</f>
        <v/>
      </c>
      <c r="F71" s="1433" t="str">
        <f>IF('Historical DATA'!AQ57="","",'Historical DATA'!AQ57)</f>
        <v/>
      </c>
      <c r="H71" s="1447" t="str">
        <f>IF('Historical DATA'!AR57="","",'Historical DATA'!AR57)</f>
        <v/>
      </c>
      <c r="I71" s="1431" t="str">
        <f>IF('Historical DATA'!AS57="","",'Historical DATA'!AS57)</f>
        <v/>
      </c>
      <c r="J71" s="1431" t="str">
        <f>IF('Historical DATA'!AT57="","",'Historical DATA'!AT57)</f>
        <v/>
      </c>
      <c r="K71" s="1431" t="str">
        <f>IF('Historical DATA'!AU57="","",'Historical DATA'!AU57)</f>
        <v/>
      </c>
      <c r="L71" s="1450" t="str">
        <f>IF('Historical DATA'!AV57="","",'Historical DATA'!AV57)</f>
        <v/>
      </c>
      <c r="N71" s="1445" t="str">
        <f>IF('Historical DATA'!AW57="","",'Historical DATA'!AW57)</f>
        <v/>
      </c>
      <c r="O71" s="1436" t="str">
        <f>IF('Historical DATA'!AX57="","",'Historical DATA'!AX57)</f>
        <v/>
      </c>
      <c r="P71" s="1435" t="str">
        <f>IF('Historical DATA'!AY57="","",'Historical DATA'!AY57)</f>
        <v/>
      </c>
      <c r="R71" s="1434" t="str">
        <f>IF('Historical DATA'!AZ57="","",'Historical DATA'!AZ57)</f>
        <v/>
      </c>
      <c r="S71" s="1436" t="str">
        <f>IF('Historical DATA'!BA57="","",'Historical DATA'!BA57)</f>
        <v/>
      </c>
      <c r="T71" s="1435" t="str">
        <f>IF('Historical DATA'!BB57="","",'Historical DATA'!BB57)</f>
        <v/>
      </c>
      <c r="V71" s="1434" t="str">
        <f>IF('Historical DATA'!BC57="","",'Historical DATA'!BC57)</f>
        <v/>
      </c>
      <c r="W71" s="1436" t="str">
        <f>IF('Historical DATA'!BD57="","",'Historical DATA'!BD57)</f>
        <v/>
      </c>
      <c r="X71" s="1436" t="str">
        <f>IF('Historical DATA'!BE57="","",'Historical DATA'!BE57)</f>
        <v/>
      </c>
      <c r="Y71" s="1435" t="str">
        <f>IF('Historical DATA'!BF57="","",'Historical DATA'!BF57)</f>
        <v/>
      </c>
      <c r="Z71" s="1435" t="str">
        <f>IF('Historical DATA'!BG57="","",'Historical DATA'!BG57)</f>
        <v/>
      </c>
      <c r="AB71" s="1434" t="str">
        <f>IF('Historical DATA'!BH57="","",'Historical DATA'!BH57)</f>
        <v/>
      </c>
      <c r="AC71" s="1436" t="str">
        <f>IF('Historical DATA'!BI57="","",'Historical DATA'!BI57)</f>
        <v/>
      </c>
      <c r="AD71" s="1436" t="str">
        <f>IF('Historical DATA'!BJ57="","",'Historical DATA'!BJ57)</f>
        <v/>
      </c>
      <c r="AE71" s="1435" t="str">
        <f>IF('Historical DATA'!BK57="","",'Historical DATA'!BK57)</f>
        <v/>
      </c>
      <c r="AF71" s="1435" t="str">
        <f>IF('Historical DATA'!BL57="","",'Historical DATA'!BL57)</f>
        <v/>
      </c>
      <c r="AG71" s="1435" t="str">
        <f>IF('Historical DATA'!BM57="","",'Historical DATA'!BM57)</f>
        <v/>
      </c>
      <c r="AH71" s="1435" t="str">
        <f>IF('Historical DATA'!BN57="","",'Historical DATA'!BN57)</f>
        <v/>
      </c>
      <c r="AI71" s="1435" t="str">
        <f>IF('Historical DATA'!BO57="","",'Historical DATA'!BO57)</f>
        <v/>
      </c>
      <c r="AK71" s="1437" t="str">
        <f>IF('Historical DATA'!BP57="","",'Historical DATA'!BP57)</f>
        <v/>
      </c>
      <c r="AL71" s="1431" t="str">
        <f>IF('Historical DATA'!BQ57="","",'Historical DATA'!BQ57)</f>
        <v/>
      </c>
      <c r="AM71" s="1433" t="str">
        <f>IF('Historical DATA'!BR57="","",'Historical DATA'!BR57)</f>
        <v/>
      </c>
      <c r="AO71" s="1448" t="str">
        <f>IF('Historical DATA'!BS57="","",'Historical DATA'!BS57)</f>
        <v/>
      </c>
      <c r="AP71" s="1438" t="str">
        <f>IF('Historical DATA'!BT57="","",'Historical DATA'!BT57)</f>
        <v/>
      </c>
      <c r="AQ71" s="1438" t="str">
        <f>IF('Historical DATA'!BU57="","",'Historical DATA'!BU57)</f>
        <v/>
      </c>
      <c r="AR71" s="1439" t="str">
        <f>IF('Historical DATA'!BV57="","",'Historical DATA'!BV57)</f>
        <v/>
      </c>
    </row>
    <row r="72" spans="2:44">
      <c r="B72" s="1653" t="str">
        <f>IF('Historical DATA'!B58="","",'Historical DATA'!B58)</f>
        <v/>
      </c>
      <c r="D72" s="1437" t="str">
        <f>IF('Historical DATA'!AO58="","",'Historical DATA'!AO58)</f>
        <v/>
      </c>
      <c r="E72" s="1431" t="str">
        <f>IF('Historical DATA'!AP58="","",'Historical DATA'!AP58)</f>
        <v/>
      </c>
      <c r="F72" s="1433" t="str">
        <f>IF('Historical DATA'!AQ58="","",'Historical DATA'!AQ58)</f>
        <v/>
      </c>
      <c r="H72" s="1447" t="str">
        <f>IF('Historical DATA'!AR58="","",'Historical DATA'!AR58)</f>
        <v/>
      </c>
      <c r="I72" s="1431" t="str">
        <f>IF('Historical DATA'!AS58="","",'Historical DATA'!AS58)</f>
        <v/>
      </c>
      <c r="J72" s="1431" t="str">
        <f>IF('Historical DATA'!AT58="","",'Historical DATA'!AT58)</f>
        <v/>
      </c>
      <c r="K72" s="1431" t="str">
        <f>IF('Historical DATA'!AU58="","",'Historical DATA'!AU58)</f>
        <v/>
      </c>
      <c r="L72" s="1450" t="str">
        <f>IF('Historical DATA'!AV58="","",'Historical DATA'!AV58)</f>
        <v/>
      </c>
      <c r="N72" s="1445" t="str">
        <f>IF('Historical DATA'!AW58="","",'Historical DATA'!AW58)</f>
        <v/>
      </c>
      <c r="O72" s="1436" t="str">
        <f>IF('Historical DATA'!AX58="","",'Historical DATA'!AX58)</f>
        <v/>
      </c>
      <c r="P72" s="1435" t="str">
        <f>IF('Historical DATA'!AY58="","",'Historical DATA'!AY58)</f>
        <v/>
      </c>
      <c r="R72" s="1434" t="str">
        <f>IF('Historical DATA'!AZ58="","",'Historical DATA'!AZ58)</f>
        <v/>
      </c>
      <c r="S72" s="1436" t="str">
        <f>IF('Historical DATA'!BA58="","",'Historical DATA'!BA58)</f>
        <v/>
      </c>
      <c r="T72" s="1435" t="str">
        <f>IF('Historical DATA'!BB58="","",'Historical DATA'!BB58)</f>
        <v/>
      </c>
      <c r="V72" s="1434" t="str">
        <f>IF('Historical DATA'!BC58="","",'Historical DATA'!BC58)</f>
        <v/>
      </c>
      <c r="W72" s="1436" t="str">
        <f>IF('Historical DATA'!BD58="","",'Historical DATA'!BD58)</f>
        <v/>
      </c>
      <c r="X72" s="1436" t="str">
        <f>IF('Historical DATA'!BE58="","",'Historical DATA'!BE58)</f>
        <v/>
      </c>
      <c r="Y72" s="1435" t="str">
        <f>IF('Historical DATA'!BF58="","",'Historical DATA'!BF58)</f>
        <v/>
      </c>
      <c r="Z72" s="1435" t="str">
        <f>IF('Historical DATA'!BG58="","",'Historical DATA'!BG58)</f>
        <v/>
      </c>
      <c r="AB72" s="1434" t="str">
        <f>IF('Historical DATA'!BH58="","",'Historical DATA'!BH58)</f>
        <v/>
      </c>
      <c r="AC72" s="1436" t="str">
        <f>IF('Historical DATA'!BI58="","",'Historical DATA'!BI58)</f>
        <v/>
      </c>
      <c r="AD72" s="1436" t="str">
        <f>IF('Historical DATA'!BJ58="","",'Historical DATA'!BJ58)</f>
        <v/>
      </c>
      <c r="AE72" s="1435" t="str">
        <f>IF('Historical DATA'!BK58="","",'Historical DATA'!BK58)</f>
        <v/>
      </c>
      <c r="AF72" s="1435" t="str">
        <f>IF('Historical DATA'!BL58="","",'Historical DATA'!BL58)</f>
        <v/>
      </c>
      <c r="AG72" s="1435" t="str">
        <f>IF('Historical DATA'!BM58="","",'Historical DATA'!BM58)</f>
        <v/>
      </c>
      <c r="AH72" s="1435" t="str">
        <f>IF('Historical DATA'!BN58="","",'Historical DATA'!BN58)</f>
        <v/>
      </c>
      <c r="AI72" s="1435" t="str">
        <f>IF('Historical DATA'!BO58="","",'Historical DATA'!BO58)</f>
        <v/>
      </c>
      <c r="AK72" s="1437" t="str">
        <f>IF('Historical DATA'!BP58="","",'Historical DATA'!BP58)</f>
        <v/>
      </c>
      <c r="AL72" s="1431" t="str">
        <f>IF('Historical DATA'!BQ58="","",'Historical DATA'!BQ58)</f>
        <v/>
      </c>
      <c r="AM72" s="1433" t="str">
        <f>IF('Historical DATA'!BR58="","",'Historical DATA'!BR58)</f>
        <v/>
      </c>
      <c r="AO72" s="1448" t="str">
        <f>IF('Historical DATA'!BS58="","",'Historical DATA'!BS58)</f>
        <v/>
      </c>
      <c r="AP72" s="1438" t="str">
        <f>IF('Historical DATA'!BT58="","",'Historical DATA'!BT58)</f>
        <v/>
      </c>
      <c r="AQ72" s="1438" t="str">
        <f>IF('Historical DATA'!BU58="","",'Historical DATA'!BU58)</f>
        <v/>
      </c>
      <c r="AR72" s="1439" t="str">
        <f>IF('Historical DATA'!BV58="","",'Historical DATA'!BV58)</f>
        <v/>
      </c>
    </row>
    <row r="73" spans="2:44">
      <c r="B73" s="1653" t="str">
        <f>IF('Historical DATA'!B59="","",'Historical DATA'!B59)</f>
        <v/>
      </c>
      <c r="D73" s="1437" t="str">
        <f>IF('Historical DATA'!AO59="","",'Historical DATA'!AO59)</f>
        <v/>
      </c>
      <c r="E73" s="1431" t="str">
        <f>IF('Historical DATA'!AP59="","",'Historical DATA'!AP59)</f>
        <v/>
      </c>
      <c r="F73" s="1433" t="str">
        <f>IF('Historical DATA'!AQ59="","",'Historical DATA'!AQ59)</f>
        <v/>
      </c>
      <c r="H73" s="1447" t="str">
        <f>IF('Historical DATA'!AR59="","",'Historical DATA'!AR59)</f>
        <v/>
      </c>
      <c r="I73" s="1431" t="str">
        <f>IF('Historical DATA'!AS59="","",'Historical DATA'!AS59)</f>
        <v/>
      </c>
      <c r="J73" s="1431" t="str">
        <f>IF('Historical DATA'!AT59="","",'Historical DATA'!AT59)</f>
        <v/>
      </c>
      <c r="K73" s="1431" t="str">
        <f>IF('Historical DATA'!AU59="","",'Historical DATA'!AU59)</f>
        <v/>
      </c>
      <c r="L73" s="1450" t="str">
        <f>IF('Historical DATA'!AV59="","",'Historical DATA'!AV59)</f>
        <v/>
      </c>
      <c r="N73" s="1445" t="str">
        <f>IF('Historical DATA'!AW59="","",'Historical DATA'!AW59)</f>
        <v/>
      </c>
      <c r="O73" s="1436" t="str">
        <f>IF('Historical DATA'!AX59="","",'Historical DATA'!AX59)</f>
        <v/>
      </c>
      <c r="P73" s="1435" t="str">
        <f>IF('Historical DATA'!AY59="","",'Historical DATA'!AY59)</f>
        <v/>
      </c>
      <c r="R73" s="1434" t="str">
        <f>IF('Historical DATA'!AZ59="","",'Historical DATA'!AZ59)</f>
        <v/>
      </c>
      <c r="S73" s="1436" t="str">
        <f>IF('Historical DATA'!BA59="","",'Historical DATA'!BA59)</f>
        <v/>
      </c>
      <c r="T73" s="1435" t="str">
        <f>IF('Historical DATA'!BB59="","",'Historical DATA'!BB59)</f>
        <v/>
      </c>
      <c r="V73" s="1434" t="str">
        <f>IF('Historical DATA'!BC59="","",'Historical DATA'!BC59)</f>
        <v/>
      </c>
      <c r="W73" s="1436" t="str">
        <f>IF('Historical DATA'!BD59="","",'Historical DATA'!BD59)</f>
        <v/>
      </c>
      <c r="X73" s="1436" t="str">
        <f>IF('Historical DATA'!BE59="","",'Historical DATA'!BE59)</f>
        <v/>
      </c>
      <c r="Y73" s="1435" t="str">
        <f>IF('Historical DATA'!BF59="","",'Historical DATA'!BF59)</f>
        <v/>
      </c>
      <c r="Z73" s="1435" t="str">
        <f>IF('Historical DATA'!BG59="","",'Historical DATA'!BG59)</f>
        <v/>
      </c>
      <c r="AB73" s="1434" t="str">
        <f>IF('Historical DATA'!BH59="","",'Historical DATA'!BH59)</f>
        <v/>
      </c>
      <c r="AC73" s="1436" t="str">
        <f>IF('Historical DATA'!BI59="","",'Historical DATA'!BI59)</f>
        <v/>
      </c>
      <c r="AD73" s="1436" t="str">
        <f>IF('Historical DATA'!BJ59="","",'Historical DATA'!BJ59)</f>
        <v/>
      </c>
      <c r="AE73" s="1435" t="str">
        <f>IF('Historical DATA'!BK59="","",'Historical DATA'!BK59)</f>
        <v/>
      </c>
      <c r="AF73" s="1435" t="str">
        <f>IF('Historical DATA'!BL59="","",'Historical DATA'!BL59)</f>
        <v/>
      </c>
      <c r="AG73" s="1435" t="str">
        <f>IF('Historical DATA'!BM59="","",'Historical DATA'!BM59)</f>
        <v/>
      </c>
      <c r="AH73" s="1435" t="str">
        <f>IF('Historical DATA'!BN59="","",'Historical DATA'!BN59)</f>
        <v/>
      </c>
      <c r="AI73" s="1435" t="str">
        <f>IF('Historical DATA'!BO59="","",'Historical DATA'!BO59)</f>
        <v/>
      </c>
      <c r="AK73" s="1437" t="str">
        <f>IF('Historical DATA'!BP59="","",'Historical DATA'!BP59)</f>
        <v/>
      </c>
      <c r="AL73" s="1431" t="str">
        <f>IF('Historical DATA'!BQ59="","",'Historical DATA'!BQ59)</f>
        <v/>
      </c>
      <c r="AM73" s="1433" t="str">
        <f>IF('Historical DATA'!BR59="","",'Historical DATA'!BR59)</f>
        <v/>
      </c>
      <c r="AO73" s="1448" t="str">
        <f>IF('Historical DATA'!BS59="","",'Historical DATA'!BS59)</f>
        <v/>
      </c>
      <c r="AP73" s="1438" t="str">
        <f>IF('Historical DATA'!BT59="","",'Historical DATA'!BT59)</f>
        <v/>
      </c>
      <c r="AQ73" s="1438" t="str">
        <f>IF('Historical DATA'!BU59="","",'Historical DATA'!BU59)</f>
        <v/>
      </c>
      <c r="AR73" s="1439" t="str">
        <f>IF('Historical DATA'!BV59="","",'Historical DATA'!BV59)</f>
        <v/>
      </c>
    </row>
    <row r="74" spans="2:44">
      <c r="B74" s="1653" t="str">
        <f>IF('Historical DATA'!B60="","",'Historical DATA'!B60)</f>
        <v/>
      </c>
      <c r="D74" s="1437" t="str">
        <f>IF('Historical DATA'!AO60="","",'Historical DATA'!AO60)</f>
        <v/>
      </c>
      <c r="E74" s="1431" t="str">
        <f>IF('Historical DATA'!AP60="","",'Historical DATA'!AP60)</f>
        <v/>
      </c>
      <c r="F74" s="1433" t="str">
        <f>IF('Historical DATA'!AQ60="","",'Historical DATA'!AQ60)</f>
        <v/>
      </c>
      <c r="H74" s="1447" t="str">
        <f>IF('Historical DATA'!AR60="","",'Historical DATA'!AR60)</f>
        <v/>
      </c>
      <c r="I74" s="1431" t="str">
        <f>IF('Historical DATA'!AS60="","",'Historical DATA'!AS60)</f>
        <v/>
      </c>
      <c r="J74" s="1431" t="str">
        <f>IF('Historical DATA'!AT60="","",'Historical DATA'!AT60)</f>
        <v/>
      </c>
      <c r="K74" s="1431" t="str">
        <f>IF('Historical DATA'!AU60="","",'Historical DATA'!AU60)</f>
        <v/>
      </c>
      <c r="L74" s="1450" t="str">
        <f>IF('Historical DATA'!AV60="","",'Historical DATA'!AV60)</f>
        <v/>
      </c>
      <c r="N74" s="1445" t="str">
        <f>IF('Historical DATA'!AW60="","",'Historical DATA'!AW60)</f>
        <v/>
      </c>
      <c r="O74" s="1436" t="str">
        <f>IF('Historical DATA'!AX60="","",'Historical DATA'!AX60)</f>
        <v/>
      </c>
      <c r="P74" s="1435" t="str">
        <f>IF('Historical DATA'!AY60="","",'Historical DATA'!AY60)</f>
        <v/>
      </c>
      <c r="R74" s="1434" t="str">
        <f>IF('Historical DATA'!AZ60="","",'Historical DATA'!AZ60)</f>
        <v/>
      </c>
      <c r="S74" s="1436" t="str">
        <f>IF('Historical DATA'!BA60="","",'Historical DATA'!BA60)</f>
        <v/>
      </c>
      <c r="T74" s="1435" t="str">
        <f>IF('Historical DATA'!BB60="","",'Historical DATA'!BB60)</f>
        <v/>
      </c>
      <c r="V74" s="1434" t="str">
        <f>IF('Historical DATA'!BC60="","",'Historical DATA'!BC60)</f>
        <v/>
      </c>
      <c r="W74" s="1436" t="str">
        <f>IF('Historical DATA'!BD60="","",'Historical DATA'!BD60)</f>
        <v/>
      </c>
      <c r="X74" s="1436" t="str">
        <f>IF('Historical DATA'!BE60="","",'Historical DATA'!BE60)</f>
        <v/>
      </c>
      <c r="Y74" s="1435" t="str">
        <f>IF('Historical DATA'!BF60="","",'Historical DATA'!BF60)</f>
        <v/>
      </c>
      <c r="Z74" s="1435" t="str">
        <f>IF('Historical DATA'!BG60="","",'Historical DATA'!BG60)</f>
        <v/>
      </c>
      <c r="AB74" s="1434" t="str">
        <f>IF('Historical DATA'!BH60="","",'Historical DATA'!BH60)</f>
        <v/>
      </c>
      <c r="AC74" s="1436" t="str">
        <f>IF('Historical DATA'!BI60="","",'Historical DATA'!BI60)</f>
        <v/>
      </c>
      <c r="AD74" s="1436" t="str">
        <f>IF('Historical DATA'!BJ60="","",'Historical DATA'!BJ60)</f>
        <v/>
      </c>
      <c r="AE74" s="1435" t="str">
        <f>IF('Historical DATA'!BK60="","",'Historical DATA'!BK60)</f>
        <v/>
      </c>
      <c r="AF74" s="1435" t="str">
        <f>IF('Historical DATA'!BL60="","",'Historical DATA'!BL60)</f>
        <v/>
      </c>
      <c r="AG74" s="1435" t="str">
        <f>IF('Historical DATA'!BM60="","",'Historical DATA'!BM60)</f>
        <v/>
      </c>
      <c r="AH74" s="1435" t="str">
        <f>IF('Historical DATA'!BN60="","",'Historical DATA'!BN60)</f>
        <v/>
      </c>
      <c r="AI74" s="1435" t="str">
        <f>IF('Historical DATA'!BO60="","",'Historical DATA'!BO60)</f>
        <v/>
      </c>
      <c r="AK74" s="1437" t="str">
        <f>IF('Historical DATA'!BP60="","",'Historical DATA'!BP60)</f>
        <v/>
      </c>
      <c r="AL74" s="1431" t="str">
        <f>IF('Historical DATA'!BQ60="","",'Historical DATA'!BQ60)</f>
        <v/>
      </c>
      <c r="AM74" s="1433" t="str">
        <f>IF('Historical DATA'!BR60="","",'Historical DATA'!BR60)</f>
        <v/>
      </c>
      <c r="AO74" s="1448" t="str">
        <f>IF('Historical DATA'!BS60="","",'Historical DATA'!BS60)</f>
        <v/>
      </c>
      <c r="AP74" s="1438" t="str">
        <f>IF('Historical DATA'!BT60="","",'Historical DATA'!BT60)</f>
        <v/>
      </c>
      <c r="AQ74" s="1438" t="str">
        <f>IF('Historical DATA'!BU60="","",'Historical DATA'!BU60)</f>
        <v/>
      </c>
      <c r="AR74" s="1439" t="str">
        <f>IF('Historical DATA'!BV60="","",'Historical DATA'!BV60)</f>
        <v/>
      </c>
    </row>
    <row r="75" spans="2:44">
      <c r="B75" s="1653" t="str">
        <f>IF('Historical DATA'!B61="","",'Historical DATA'!B61)</f>
        <v/>
      </c>
      <c r="D75" s="1437" t="str">
        <f>IF('Historical DATA'!AO61="","",'Historical DATA'!AO61)</f>
        <v/>
      </c>
      <c r="E75" s="1431" t="str">
        <f>IF('Historical DATA'!AP61="","",'Historical DATA'!AP61)</f>
        <v/>
      </c>
      <c r="F75" s="1433" t="str">
        <f>IF('Historical DATA'!AQ61="","",'Historical DATA'!AQ61)</f>
        <v/>
      </c>
      <c r="H75" s="1447" t="str">
        <f>IF('Historical DATA'!AR61="","",'Historical DATA'!AR61)</f>
        <v/>
      </c>
      <c r="I75" s="1431" t="str">
        <f>IF('Historical DATA'!AS61="","",'Historical DATA'!AS61)</f>
        <v/>
      </c>
      <c r="J75" s="1431" t="str">
        <f>IF('Historical DATA'!AT61="","",'Historical DATA'!AT61)</f>
        <v/>
      </c>
      <c r="K75" s="1431" t="str">
        <f>IF('Historical DATA'!AU61="","",'Historical DATA'!AU61)</f>
        <v/>
      </c>
      <c r="L75" s="1450" t="str">
        <f>IF('Historical DATA'!AV61="","",'Historical DATA'!AV61)</f>
        <v/>
      </c>
      <c r="N75" s="1445" t="str">
        <f>IF('Historical DATA'!AW61="","",'Historical DATA'!AW61)</f>
        <v/>
      </c>
      <c r="O75" s="1436" t="str">
        <f>IF('Historical DATA'!AX61="","",'Historical DATA'!AX61)</f>
        <v/>
      </c>
      <c r="P75" s="1435" t="str">
        <f>IF('Historical DATA'!AY61="","",'Historical DATA'!AY61)</f>
        <v/>
      </c>
      <c r="R75" s="1434" t="str">
        <f>IF('Historical DATA'!AZ61="","",'Historical DATA'!AZ61)</f>
        <v/>
      </c>
      <c r="S75" s="1436" t="str">
        <f>IF('Historical DATA'!BA61="","",'Historical DATA'!BA61)</f>
        <v/>
      </c>
      <c r="T75" s="1435" t="str">
        <f>IF('Historical DATA'!BB61="","",'Historical DATA'!BB61)</f>
        <v/>
      </c>
      <c r="V75" s="1434" t="str">
        <f>IF('Historical DATA'!BC61="","",'Historical DATA'!BC61)</f>
        <v/>
      </c>
      <c r="W75" s="1436" t="str">
        <f>IF('Historical DATA'!BD61="","",'Historical DATA'!BD61)</f>
        <v/>
      </c>
      <c r="X75" s="1436" t="str">
        <f>IF('Historical DATA'!BE61="","",'Historical DATA'!BE61)</f>
        <v/>
      </c>
      <c r="Y75" s="1435" t="str">
        <f>IF('Historical DATA'!BF61="","",'Historical DATA'!BF61)</f>
        <v/>
      </c>
      <c r="Z75" s="1435" t="str">
        <f>IF('Historical DATA'!BG61="","",'Historical DATA'!BG61)</f>
        <v/>
      </c>
      <c r="AB75" s="1434" t="str">
        <f>IF('Historical DATA'!BH61="","",'Historical DATA'!BH61)</f>
        <v/>
      </c>
      <c r="AC75" s="1436" t="str">
        <f>IF('Historical DATA'!BI61="","",'Historical DATA'!BI61)</f>
        <v/>
      </c>
      <c r="AD75" s="1436" t="str">
        <f>IF('Historical DATA'!BJ61="","",'Historical DATA'!BJ61)</f>
        <v/>
      </c>
      <c r="AE75" s="1435" t="str">
        <f>IF('Historical DATA'!BK61="","",'Historical DATA'!BK61)</f>
        <v/>
      </c>
      <c r="AF75" s="1435" t="str">
        <f>IF('Historical DATA'!BL61="","",'Historical DATA'!BL61)</f>
        <v/>
      </c>
      <c r="AG75" s="1435" t="str">
        <f>IF('Historical DATA'!BM61="","",'Historical DATA'!BM61)</f>
        <v/>
      </c>
      <c r="AH75" s="1435" t="str">
        <f>IF('Historical DATA'!BN61="","",'Historical DATA'!BN61)</f>
        <v/>
      </c>
      <c r="AI75" s="1435" t="str">
        <f>IF('Historical DATA'!BO61="","",'Historical DATA'!BO61)</f>
        <v/>
      </c>
      <c r="AK75" s="1437" t="str">
        <f>IF('Historical DATA'!BP61="","",'Historical DATA'!BP61)</f>
        <v/>
      </c>
      <c r="AL75" s="1431" t="str">
        <f>IF('Historical DATA'!BQ61="","",'Historical DATA'!BQ61)</f>
        <v/>
      </c>
      <c r="AM75" s="1433" t="str">
        <f>IF('Historical DATA'!BR61="","",'Historical DATA'!BR61)</f>
        <v/>
      </c>
      <c r="AO75" s="1448" t="str">
        <f>IF('Historical DATA'!BS61="","",'Historical DATA'!BS61)</f>
        <v/>
      </c>
      <c r="AP75" s="1438" t="str">
        <f>IF('Historical DATA'!BT61="","",'Historical DATA'!BT61)</f>
        <v/>
      </c>
      <c r="AQ75" s="1438" t="str">
        <f>IF('Historical DATA'!BU61="","",'Historical DATA'!BU61)</f>
        <v/>
      </c>
      <c r="AR75" s="1439" t="str">
        <f>IF('Historical DATA'!BV61="","",'Historical DATA'!BV61)</f>
        <v/>
      </c>
    </row>
    <row r="76" spans="2:44">
      <c r="B76" s="1653" t="str">
        <f>IF('Historical DATA'!B62="","",'Historical DATA'!B62)</f>
        <v/>
      </c>
      <c r="D76" s="1437" t="str">
        <f>IF('Historical DATA'!AO62="","",'Historical DATA'!AO62)</f>
        <v/>
      </c>
      <c r="E76" s="1431" t="str">
        <f>IF('Historical DATA'!AP62="","",'Historical DATA'!AP62)</f>
        <v/>
      </c>
      <c r="F76" s="1433" t="str">
        <f>IF('Historical DATA'!AQ62="","",'Historical DATA'!AQ62)</f>
        <v/>
      </c>
      <c r="H76" s="1447" t="str">
        <f>IF('Historical DATA'!AR62="","",'Historical DATA'!AR62)</f>
        <v/>
      </c>
      <c r="I76" s="1431" t="str">
        <f>IF('Historical DATA'!AS62="","",'Historical DATA'!AS62)</f>
        <v/>
      </c>
      <c r="J76" s="1431" t="str">
        <f>IF('Historical DATA'!AT62="","",'Historical DATA'!AT62)</f>
        <v/>
      </c>
      <c r="K76" s="1431" t="str">
        <f>IF('Historical DATA'!AU62="","",'Historical DATA'!AU62)</f>
        <v/>
      </c>
      <c r="L76" s="1450" t="str">
        <f>IF('Historical DATA'!AV62="","",'Historical DATA'!AV62)</f>
        <v/>
      </c>
      <c r="N76" s="1445" t="str">
        <f>IF('Historical DATA'!AW62="","",'Historical DATA'!AW62)</f>
        <v/>
      </c>
      <c r="O76" s="1436" t="str">
        <f>IF('Historical DATA'!AX62="","",'Historical DATA'!AX62)</f>
        <v/>
      </c>
      <c r="P76" s="1435" t="str">
        <f>IF('Historical DATA'!AY62="","",'Historical DATA'!AY62)</f>
        <v/>
      </c>
      <c r="R76" s="1434" t="str">
        <f>IF('Historical DATA'!AZ62="","",'Historical DATA'!AZ62)</f>
        <v/>
      </c>
      <c r="S76" s="1436" t="str">
        <f>IF('Historical DATA'!BA62="","",'Historical DATA'!BA62)</f>
        <v/>
      </c>
      <c r="T76" s="1435" t="str">
        <f>IF('Historical DATA'!BB62="","",'Historical DATA'!BB62)</f>
        <v/>
      </c>
      <c r="V76" s="1434" t="str">
        <f>IF('Historical DATA'!BC62="","",'Historical DATA'!BC62)</f>
        <v/>
      </c>
      <c r="W76" s="1436" t="str">
        <f>IF('Historical DATA'!BD62="","",'Historical DATA'!BD62)</f>
        <v/>
      </c>
      <c r="X76" s="1436" t="str">
        <f>IF('Historical DATA'!BE62="","",'Historical DATA'!BE62)</f>
        <v/>
      </c>
      <c r="Y76" s="1435" t="str">
        <f>IF('Historical DATA'!BF62="","",'Historical DATA'!BF62)</f>
        <v/>
      </c>
      <c r="Z76" s="1435" t="str">
        <f>IF('Historical DATA'!BG62="","",'Historical DATA'!BG62)</f>
        <v/>
      </c>
      <c r="AB76" s="1434" t="str">
        <f>IF('Historical DATA'!BH62="","",'Historical DATA'!BH62)</f>
        <v/>
      </c>
      <c r="AC76" s="1436" t="str">
        <f>IF('Historical DATA'!BI62="","",'Historical DATA'!BI62)</f>
        <v/>
      </c>
      <c r="AD76" s="1436" t="str">
        <f>IF('Historical DATA'!BJ62="","",'Historical DATA'!BJ62)</f>
        <v/>
      </c>
      <c r="AE76" s="1435" t="str">
        <f>IF('Historical DATA'!BK62="","",'Historical DATA'!BK62)</f>
        <v/>
      </c>
      <c r="AF76" s="1435" t="str">
        <f>IF('Historical DATA'!BL62="","",'Historical DATA'!BL62)</f>
        <v/>
      </c>
      <c r="AG76" s="1435" t="str">
        <f>IF('Historical DATA'!BM62="","",'Historical DATA'!BM62)</f>
        <v/>
      </c>
      <c r="AH76" s="1435" t="str">
        <f>IF('Historical DATA'!BN62="","",'Historical DATA'!BN62)</f>
        <v/>
      </c>
      <c r="AI76" s="1435" t="str">
        <f>IF('Historical DATA'!BO62="","",'Historical DATA'!BO62)</f>
        <v/>
      </c>
      <c r="AK76" s="1437" t="str">
        <f>IF('Historical DATA'!BP62="","",'Historical DATA'!BP62)</f>
        <v/>
      </c>
      <c r="AL76" s="1431" t="str">
        <f>IF('Historical DATA'!BQ62="","",'Historical DATA'!BQ62)</f>
        <v/>
      </c>
      <c r="AM76" s="1433" t="str">
        <f>IF('Historical DATA'!BR62="","",'Historical DATA'!BR62)</f>
        <v/>
      </c>
      <c r="AO76" s="1448" t="str">
        <f>IF('Historical DATA'!BS62="","",'Historical DATA'!BS62)</f>
        <v/>
      </c>
      <c r="AP76" s="1438" t="str">
        <f>IF('Historical DATA'!BT62="","",'Historical DATA'!BT62)</f>
        <v/>
      </c>
      <c r="AQ76" s="1438" t="str">
        <f>IF('Historical DATA'!BU62="","",'Historical DATA'!BU62)</f>
        <v/>
      </c>
      <c r="AR76" s="1439" t="str">
        <f>IF('Historical DATA'!BV62="","",'Historical DATA'!BV62)</f>
        <v/>
      </c>
    </row>
    <row r="77" spans="2:44">
      <c r="B77" s="1653" t="str">
        <f>IF('Historical DATA'!B63="","",'Historical DATA'!B63)</f>
        <v/>
      </c>
      <c r="D77" s="1437" t="str">
        <f>IF('Historical DATA'!AO63="","",'Historical DATA'!AO63)</f>
        <v/>
      </c>
      <c r="E77" s="1431" t="str">
        <f>IF('Historical DATA'!AP63="","",'Historical DATA'!AP63)</f>
        <v/>
      </c>
      <c r="F77" s="1433" t="str">
        <f>IF('Historical DATA'!AQ63="","",'Historical DATA'!AQ63)</f>
        <v/>
      </c>
      <c r="H77" s="1447" t="str">
        <f>IF('Historical DATA'!AR63="","",'Historical DATA'!AR63)</f>
        <v/>
      </c>
      <c r="I77" s="1431" t="str">
        <f>IF('Historical DATA'!AS63="","",'Historical DATA'!AS63)</f>
        <v/>
      </c>
      <c r="J77" s="1431" t="str">
        <f>IF('Historical DATA'!AT63="","",'Historical DATA'!AT63)</f>
        <v/>
      </c>
      <c r="K77" s="1431" t="str">
        <f>IF('Historical DATA'!AU63="","",'Historical DATA'!AU63)</f>
        <v/>
      </c>
      <c r="L77" s="1450" t="str">
        <f>IF('Historical DATA'!AV63="","",'Historical DATA'!AV63)</f>
        <v/>
      </c>
      <c r="N77" s="1445" t="str">
        <f>IF('Historical DATA'!AW63="","",'Historical DATA'!AW63)</f>
        <v/>
      </c>
      <c r="O77" s="1436" t="str">
        <f>IF('Historical DATA'!AX63="","",'Historical DATA'!AX63)</f>
        <v/>
      </c>
      <c r="P77" s="1435" t="str">
        <f>IF('Historical DATA'!AY63="","",'Historical DATA'!AY63)</f>
        <v/>
      </c>
      <c r="R77" s="1434" t="str">
        <f>IF('Historical DATA'!AZ63="","",'Historical DATA'!AZ63)</f>
        <v/>
      </c>
      <c r="S77" s="1436" t="str">
        <f>IF('Historical DATA'!BA63="","",'Historical DATA'!BA63)</f>
        <v/>
      </c>
      <c r="T77" s="1435" t="str">
        <f>IF('Historical DATA'!BB63="","",'Historical DATA'!BB63)</f>
        <v/>
      </c>
      <c r="V77" s="1434" t="str">
        <f>IF('Historical DATA'!BC63="","",'Historical DATA'!BC63)</f>
        <v/>
      </c>
      <c r="W77" s="1436" t="str">
        <f>IF('Historical DATA'!BD63="","",'Historical DATA'!BD63)</f>
        <v/>
      </c>
      <c r="X77" s="1436" t="str">
        <f>IF('Historical DATA'!BE63="","",'Historical DATA'!BE63)</f>
        <v/>
      </c>
      <c r="Y77" s="1435" t="str">
        <f>IF('Historical DATA'!BF63="","",'Historical DATA'!BF63)</f>
        <v/>
      </c>
      <c r="Z77" s="1435" t="str">
        <f>IF('Historical DATA'!BG63="","",'Historical DATA'!BG63)</f>
        <v/>
      </c>
      <c r="AB77" s="1434" t="str">
        <f>IF('Historical DATA'!BH63="","",'Historical DATA'!BH63)</f>
        <v/>
      </c>
      <c r="AC77" s="1436" t="str">
        <f>IF('Historical DATA'!BI63="","",'Historical DATA'!BI63)</f>
        <v/>
      </c>
      <c r="AD77" s="1436" t="str">
        <f>IF('Historical DATA'!BJ63="","",'Historical DATA'!BJ63)</f>
        <v/>
      </c>
      <c r="AE77" s="1435" t="str">
        <f>IF('Historical DATA'!BK63="","",'Historical DATA'!BK63)</f>
        <v/>
      </c>
      <c r="AF77" s="1435" t="str">
        <f>IF('Historical DATA'!BL63="","",'Historical DATA'!BL63)</f>
        <v/>
      </c>
      <c r="AG77" s="1435" t="str">
        <f>IF('Historical DATA'!BM63="","",'Historical DATA'!BM63)</f>
        <v/>
      </c>
      <c r="AH77" s="1435" t="str">
        <f>IF('Historical DATA'!BN63="","",'Historical DATA'!BN63)</f>
        <v/>
      </c>
      <c r="AI77" s="1435" t="str">
        <f>IF('Historical DATA'!BO63="","",'Historical DATA'!BO63)</f>
        <v/>
      </c>
      <c r="AK77" s="1437" t="str">
        <f>IF('Historical DATA'!BP63="","",'Historical DATA'!BP63)</f>
        <v/>
      </c>
      <c r="AL77" s="1431" t="str">
        <f>IF('Historical DATA'!BQ63="","",'Historical DATA'!BQ63)</f>
        <v/>
      </c>
      <c r="AM77" s="1433" t="str">
        <f>IF('Historical DATA'!BR63="","",'Historical DATA'!BR63)</f>
        <v/>
      </c>
      <c r="AO77" s="1448" t="str">
        <f>IF('Historical DATA'!BS63="","",'Historical DATA'!BS63)</f>
        <v/>
      </c>
      <c r="AP77" s="1438" t="str">
        <f>IF('Historical DATA'!BT63="","",'Historical DATA'!BT63)</f>
        <v/>
      </c>
      <c r="AQ77" s="1438" t="str">
        <f>IF('Historical DATA'!BU63="","",'Historical DATA'!BU63)</f>
        <v/>
      </c>
      <c r="AR77" s="1439" t="str">
        <f>IF('Historical DATA'!BV63="","",'Historical DATA'!BV63)</f>
        <v/>
      </c>
    </row>
    <row r="78" spans="2:44">
      <c r="B78" s="1653" t="str">
        <f>IF('Historical DATA'!B64="","",'Historical DATA'!B64)</f>
        <v/>
      </c>
      <c r="D78" s="1437" t="str">
        <f>IF('Historical DATA'!AO64="","",'Historical DATA'!AO64)</f>
        <v/>
      </c>
      <c r="E78" s="1431" t="str">
        <f>IF('Historical DATA'!AP64="","",'Historical DATA'!AP64)</f>
        <v/>
      </c>
      <c r="F78" s="1433" t="str">
        <f>IF('Historical DATA'!AQ64="","",'Historical DATA'!AQ64)</f>
        <v/>
      </c>
      <c r="H78" s="1447" t="str">
        <f>IF('Historical DATA'!AR64="","",'Historical DATA'!AR64)</f>
        <v/>
      </c>
      <c r="I78" s="1431" t="str">
        <f>IF('Historical DATA'!AS64="","",'Historical DATA'!AS64)</f>
        <v/>
      </c>
      <c r="J78" s="1431" t="str">
        <f>IF('Historical DATA'!AT64="","",'Historical DATA'!AT64)</f>
        <v/>
      </c>
      <c r="K78" s="1431" t="str">
        <f>IF('Historical DATA'!AU64="","",'Historical DATA'!AU64)</f>
        <v/>
      </c>
      <c r="L78" s="1450" t="str">
        <f>IF('Historical DATA'!AV64="","",'Historical DATA'!AV64)</f>
        <v/>
      </c>
      <c r="N78" s="1445" t="str">
        <f>IF('Historical DATA'!AW64="","",'Historical DATA'!AW64)</f>
        <v/>
      </c>
      <c r="O78" s="1436" t="str">
        <f>IF('Historical DATA'!AX64="","",'Historical DATA'!AX64)</f>
        <v/>
      </c>
      <c r="P78" s="1435" t="str">
        <f>IF('Historical DATA'!AY64="","",'Historical DATA'!AY64)</f>
        <v/>
      </c>
      <c r="R78" s="1434" t="str">
        <f>IF('Historical DATA'!AZ64="","",'Historical DATA'!AZ64)</f>
        <v/>
      </c>
      <c r="S78" s="1436" t="str">
        <f>IF('Historical DATA'!BA64="","",'Historical DATA'!BA64)</f>
        <v/>
      </c>
      <c r="T78" s="1435" t="str">
        <f>IF('Historical DATA'!BB64="","",'Historical DATA'!BB64)</f>
        <v/>
      </c>
      <c r="V78" s="1434" t="str">
        <f>IF('Historical DATA'!BC64="","",'Historical DATA'!BC64)</f>
        <v/>
      </c>
      <c r="W78" s="1436" t="str">
        <f>IF('Historical DATA'!BD64="","",'Historical DATA'!BD64)</f>
        <v/>
      </c>
      <c r="X78" s="1436" t="str">
        <f>IF('Historical DATA'!BE64="","",'Historical DATA'!BE64)</f>
        <v/>
      </c>
      <c r="Y78" s="1435" t="str">
        <f>IF('Historical DATA'!BF64="","",'Historical DATA'!BF64)</f>
        <v/>
      </c>
      <c r="Z78" s="1435" t="str">
        <f>IF('Historical DATA'!BG64="","",'Historical DATA'!BG64)</f>
        <v/>
      </c>
      <c r="AB78" s="1434" t="str">
        <f>IF('Historical DATA'!BH64="","",'Historical DATA'!BH64)</f>
        <v/>
      </c>
      <c r="AC78" s="1436" t="str">
        <f>IF('Historical DATA'!BI64="","",'Historical DATA'!BI64)</f>
        <v/>
      </c>
      <c r="AD78" s="1436" t="str">
        <f>IF('Historical DATA'!BJ64="","",'Historical DATA'!BJ64)</f>
        <v/>
      </c>
      <c r="AE78" s="1435" t="str">
        <f>IF('Historical DATA'!BK64="","",'Historical DATA'!BK64)</f>
        <v/>
      </c>
      <c r="AF78" s="1435" t="str">
        <f>IF('Historical DATA'!BL64="","",'Historical DATA'!BL64)</f>
        <v/>
      </c>
      <c r="AG78" s="1435" t="str">
        <f>IF('Historical DATA'!BM64="","",'Historical DATA'!BM64)</f>
        <v/>
      </c>
      <c r="AH78" s="1435" t="str">
        <f>IF('Historical DATA'!BN64="","",'Historical DATA'!BN64)</f>
        <v/>
      </c>
      <c r="AI78" s="1435" t="str">
        <f>IF('Historical DATA'!BO64="","",'Historical DATA'!BO64)</f>
        <v/>
      </c>
      <c r="AK78" s="1437" t="str">
        <f>IF('Historical DATA'!BP64="","",'Historical DATA'!BP64)</f>
        <v/>
      </c>
      <c r="AL78" s="1431" t="str">
        <f>IF('Historical DATA'!BQ64="","",'Historical DATA'!BQ64)</f>
        <v/>
      </c>
      <c r="AM78" s="1433" t="str">
        <f>IF('Historical DATA'!BR64="","",'Historical DATA'!BR64)</f>
        <v/>
      </c>
      <c r="AO78" s="1448" t="str">
        <f>IF('Historical DATA'!BS64="","",'Historical DATA'!BS64)</f>
        <v/>
      </c>
      <c r="AP78" s="1438" t="str">
        <f>IF('Historical DATA'!BT64="","",'Historical DATA'!BT64)</f>
        <v/>
      </c>
      <c r="AQ78" s="1438" t="str">
        <f>IF('Historical DATA'!BU64="","",'Historical DATA'!BU64)</f>
        <v/>
      </c>
      <c r="AR78" s="1439" t="str">
        <f>IF('Historical DATA'!BV64="","",'Historical DATA'!BV64)</f>
        <v/>
      </c>
    </row>
    <row r="79" spans="2:44">
      <c r="B79" s="1653" t="str">
        <f>IF('Historical DATA'!B65="","",'Historical DATA'!B65)</f>
        <v/>
      </c>
      <c r="D79" s="1437" t="str">
        <f>IF('Historical DATA'!AO65="","",'Historical DATA'!AO65)</f>
        <v/>
      </c>
      <c r="E79" s="1431" t="str">
        <f>IF('Historical DATA'!AP65="","",'Historical DATA'!AP65)</f>
        <v/>
      </c>
      <c r="F79" s="1433" t="str">
        <f>IF('Historical DATA'!AQ65="","",'Historical DATA'!AQ65)</f>
        <v/>
      </c>
      <c r="H79" s="1447" t="str">
        <f>IF('Historical DATA'!AR65="","",'Historical DATA'!AR65)</f>
        <v/>
      </c>
      <c r="I79" s="1431" t="str">
        <f>IF('Historical DATA'!AS65="","",'Historical DATA'!AS65)</f>
        <v/>
      </c>
      <c r="J79" s="1431" t="str">
        <f>IF('Historical DATA'!AT65="","",'Historical DATA'!AT65)</f>
        <v/>
      </c>
      <c r="K79" s="1431" t="str">
        <f>IF('Historical DATA'!AU65="","",'Historical DATA'!AU65)</f>
        <v/>
      </c>
      <c r="L79" s="1450" t="str">
        <f>IF('Historical DATA'!AV65="","",'Historical DATA'!AV65)</f>
        <v/>
      </c>
      <c r="N79" s="1445" t="str">
        <f>IF('Historical DATA'!AW65="","",'Historical DATA'!AW65)</f>
        <v/>
      </c>
      <c r="O79" s="1436" t="str">
        <f>IF('Historical DATA'!AX65="","",'Historical DATA'!AX65)</f>
        <v/>
      </c>
      <c r="P79" s="1435" t="str">
        <f>IF('Historical DATA'!AY65="","",'Historical DATA'!AY65)</f>
        <v/>
      </c>
      <c r="R79" s="1434" t="str">
        <f>IF('Historical DATA'!AZ65="","",'Historical DATA'!AZ65)</f>
        <v/>
      </c>
      <c r="S79" s="1436" t="str">
        <f>IF('Historical DATA'!BA65="","",'Historical DATA'!BA65)</f>
        <v/>
      </c>
      <c r="T79" s="1435" t="str">
        <f>IF('Historical DATA'!BB65="","",'Historical DATA'!BB65)</f>
        <v/>
      </c>
      <c r="V79" s="1434" t="str">
        <f>IF('Historical DATA'!BC65="","",'Historical DATA'!BC65)</f>
        <v/>
      </c>
      <c r="W79" s="1436" t="str">
        <f>IF('Historical DATA'!BD65="","",'Historical DATA'!BD65)</f>
        <v/>
      </c>
      <c r="X79" s="1436" t="str">
        <f>IF('Historical DATA'!BE65="","",'Historical DATA'!BE65)</f>
        <v/>
      </c>
      <c r="Y79" s="1435" t="str">
        <f>IF('Historical DATA'!BF65="","",'Historical DATA'!BF65)</f>
        <v/>
      </c>
      <c r="Z79" s="1435" t="str">
        <f>IF('Historical DATA'!BG65="","",'Historical DATA'!BG65)</f>
        <v/>
      </c>
      <c r="AB79" s="1434" t="str">
        <f>IF('Historical DATA'!BH65="","",'Historical DATA'!BH65)</f>
        <v/>
      </c>
      <c r="AC79" s="1436" t="str">
        <f>IF('Historical DATA'!BI65="","",'Historical DATA'!BI65)</f>
        <v/>
      </c>
      <c r="AD79" s="1436" t="str">
        <f>IF('Historical DATA'!BJ65="","",'Historical DATA'!BJ65)</f>
        <v/>
      </c>
      <c r="AE79" s="1435" t="str">
        <f>IF('Historical DATA'!BK65="","",'Historical DATA'!BK65)</f>
        <v/>
      </c>
      <c r="AF79" s="1435" t="str">
        <f>IF('Historical DATA'!BL65="","",'Historical DATA'!BL65)</f>
        <v/>
      </c>
      <c r="AG79" s="1435" t="str">
        <f>IF('Historical DATA'!BM65="","",'Historical DATA'!BM65)</f>
        <v/>
      </c>
      <c r="AH79" s="1435" t="str">
        <f>IF('Historical DATA'!BN65="","",'Historical DATA'!BN65)</f>
        <v/>
      </c>
      <c r="AI79" s="1435" t="str">
        <f>IF('Historical DATA'!BO65="","",'Historical DATA'!BO65)</f>
        <v/>
      </c>
      <c r="AK79" s="1437" t="str">
        <f>IF('Historical DATA'!BP65="","",'Historical DATA'!BP65)</f>
        <v/>
      </c>
      <c r="AL79" s="1431" t="str">
        <f>IF('Historical DATA'!BQ65="","",'Historical DATA'!BQ65)</f>
        <v/>
      </c>
      <c r="AM79" s="1433" t="str">
        <f>IF('Historical DATA'!BR65="","",'Historical DATA'!BR65)</f>
        <v/>
      </c>
      <c r="AO79" s="1448" t="str">
        <f>IF('Historical DATA'!BS65="","",'Historical DATA'!BS65)</f>
        <v/>
      </c>
      <c r="AP79" s="1438" t="str">
        <f>IF('Historical DATA'!BT65="","",'Historical DATA'!BT65)</f>
        <v/>
      </c>
      <c r="AQ79" s="1438" t="str">
        <f>IF('Historical DATA'!BU65="","",'Historical DATA'!BU65)</f>
        <v/>
      </c>
      <c r="AR79" s="1439" t="str">
        <f>IF('Historical DATA'!BV65="","",'Historical DATA'!BV65)</f>
        <v/>
      </c>
    </row>
    <row r="80" spans="2:44">
      <c r="B80" s="1653" t="str">
        <f>IF('Historical DATA'!B66="","",'Historical DATA'!B66)</f>
        <v/>
      </c>
      <c r="D80" s="1437" t="str">
        <f>IF('Historical DATA'!AO66="","",'Historical DATA'!AO66)</f>
        <v/>
      </c>
      <c r="E80" s="1431" t="str">
        <f>IF('Historical DATA'!AP66="","",'Historical DATA'!AP66)</f>
        <v/>
      </c>
      <c r="F80" s="1433" t="str">
        <f>IF('Historical DATA'!AQ66="","",'Historical DATA'!AQ66)</f>
        <v/>
      </c>
      <c r="H80" s="1447" t="str">
        <f>IF('Historical DATA'!AR66="","",'Historical DATA'!AR66)</f>
        <v/>
      </c>
      <c r="I80" s="1431" t="str">
        <f>IF('Historical DATA'!AS66="","",'Historical DATA'!AS66)</f>
        <v/>
      </c>
      <c r="J80" s="1431" t="str">
        <f>IF('Historical DATA'!AT66="","",'Historical DATA'!AT66)</f>
        <v/>
      </c>
      <c r="K80" s="1431" t="str">
        <f>IF('Historical DATA'!AU66="","",'Historical DATA'!AU66)</f>
        <v/>
      </c>
      <c r="L80" s="1450" t="str">
        <f>IF('Historical DATA'!AV66="","",'Historical DATA'!AV66)</f>
        <v/>
      </c>
      <c r="N80" s="1445" t="str">
        <f>IF('Historical DATA'!AW66="","",'Historical DATA'!AW66)</f>
        <v/>
      </c>
      <c r="O80" s="1436" t="str">
        <f>IF('Historical DATA'!AX66="","",'Historical DATA'!AX66)</f>
        <v/>
      </c>
      <c r="P80" s="1435" t="str">
        <f>IF('Historical DATA'!AY66="","",'Historical DATA'!AY66)</f>
        <v/>
      </c>
      <c r="R80" s="1434" t="str">
        <f>IF('Historical DATA'!AZ66="","",'Historical DATA'!AZ66)</f>
        <v/>
      </c>
      <c r="S80" s="1436" t="str">
        <f>IF('Historical DATA'!BA66="","",'Historical DATA'!BA66)</f>
        <v/>
      </c>
      <c r="T80" s="1435" t="str">
        <f>IF('Historical DATA'!BB66="","",'Historical DATA'!BB66)</f>
        <v/>
      </c>
      <c r="V80" s="1434" t="str">
        <f>IF('Historical DATA'!BC66="","",'Historical DATA'!BC66)</f>
        <v/>
      </c>
      <c r="W80" s="1436" t="str">
        <f>IF('Historical DATA'!BD66="","",'Historical DATA'!BD66)</f>
        <v/>
      </c>
      <c r="X80" s="1436" t="str">
        <f>IF('Historical DATA'!BE66="","",'Historical DATA'!BE66)</f>
        <v/>
      </c>
      <c r="Y80" s="1435" t="str">
        <f>IF('Historical DATA'!BF66="","",'Historical DATA'!BF66)</f>
        <v/>
      </c>
      <c r="Z80" s="1435" t="str">
        <f>IF('Historical DATA'!BG66="","",'Historical DATA'!BG66)</f>
        <v/>
      </c>
      <c r="AB80" s="1434" t="str">
        <f>IF('Historical DATA'!BH66="","",'Historical DATA'!BH66)</f>
        <v/>
      </c>
      <c r="AC80" s="1436" t="str">
        <f>IF('Historical DATA'!BI66="","",'Historical DATA'!BI66)</f>
        <v/>
      </c>
      <c r="AD80" s="1436" t="str">
        <f>IF('Historical DATA'!BJ66="","",'Historical DATA'!BJ66)</f>
        <v/>
      </c>
      <c r="AE80" s="1435" t="str">
        <f>IF('Historical DATA'!BK66="","",'Historical DATA'!BK66)</f>
        <v/>
      </c>
      <c r="AF80" s="1435" t="str">
        <f>IF('Historical DATA'!BL66="","",'Historical DATA'!BL66)</f>
        <v/>
      </c>
      <c r="AG80" s="1435" t="str">
        <f>IF('Historical DATA'!BM66="","",'Historical DATA'!BM66)</f>
        <v/>
      </c>
      <c r="AH80" s="1435" t="str">
        <f>IF('Historical DATA'!BN66="","",'Historical DATA'!BN66)</f>
        <v/>
      </c>
      <c r="AI80" s="1435" t="str">
        <f>IF('Historical DATA'!BO66="","",'Historical DATA'!BO66)</f>
        <v/>
      </c>
      <c r="AK80" s="1437" t="str">
        <f>IF('Historical DATA'!BP66="","",'Historical DATA'!BP66)</f>
        <v/>
      </c>
      <c r="AL80" s="1431" t="str">
        <f>IF('Historical DATA'!BQ66="","",'Historical DATA'!BQ66)</f>
        <v/>
      </c>
      <c r="AM80" s="1433" t="str">
        <f>IF('Historical DATA'!BR66="","",'Historical DATA'!BR66)</f>
        <v/>
      </c>
      <c r="AO80" s="1448" t="str">
        <f>IF('Historical DATA'!BS66="","",'Historical DATA'!BS66)</f>
        <v/>
      </c>
      <c r="AP80" s="1438" t="str">
        <f>IF('Historical DATA'!BT66="","",'Historical DATA'!BT66)</f>
        <v/>
      </c>
      <c r="AQ80" s="1438" t="str">
        <f>IF('Historical DATA'!BU66="","",'Historical DATA'!BU66)</f>
        <v/>
      </c>
      <c r="AR80" s="1439" t="str">
        <f>IF('Historical DATA'!BV66="","",'Historical DATA'!BV66)</f>
        <v/>
      </c>
    </row>
    <row r="81" spans="2:44">
      <c r="B81" s="1653" t="str">
        <f>IF('Historical DATA'!B67="","",'Historical DATA'!B67)</f>
        <v/>
      </c>
      <c r="D81" s="1437" t="str">
        <f>IF('Historical DATA'!AO67="","",'Historical DATA'!AO67)</f>
        <v/>
      </c>
      <c r="E81" s="1431" t="str">
        <f>IF('Historical DATA'!AP67="","",'Historical DATA'!AP67)</f>
        <v/>
      </c>
      <c r="F81" s="1433" t="str">
        <f>IF('Historical DATA'!AQ67="","",'Historical DATA'!AQ67)</f>
        <v/>
      </c>
      <c r="H81" s="1447" t="str">
        <f>IF('Historical DATA'!AR67="","",'Historical DATA'!AR67)</f>
        <v/>
      </c>
      <c r="I81" s="1431" t="str">
        <f>IF('Historical DATA'!AS67="","",'Historical DATA'!AS67)</f>
        <v/>
      </c>
      <c r="J81" s="1431" t="str">
        <f>IF('Historical DATA'!AT67="","",'Historical DATA'!AT67)</f>
        <v/>
      </c>
      <c r="K81" s="1431" t="str">
        <f>IF('Historical DATA'!AU67="","",'Historical DATA'!AU67)</f>
        <v/>
      </c>
      <c r="L81" s="1450" t="str">
        <f>IF('Historical DATA'!AV67="","",'Historical DATA'!AV67)</f>
        <v/>
      </c>
      <c r="N81" s="1445" t="str">
        <f>IF('Historical DATA'!AW67="","",'Historical DATA'!AW67)</f>
        <v/>
      </c>
      <c r="O81" s="1436" t="str">
        <f>IF('Historical DATA'!AX67="","",'Historical DATA'!AX67)</f>
        <v/>
      </c>
      <c r="P81" s="1435" t="str">
        <f>IF('Historical DATA'!AY67="","",'Historical DATA'!AY67)</f>
        <v/>
      </c>
      <c r="R81" s="1434" t="str">
        <f>IF('Historical DATA'!AZ67="","",'Historical DATA'!AZ67)</f>
        <v/>
      </c>
      <c r="S81" s="1436" t="str">
        <f>IF('Historical DATA'!BA67="","",'Historical DATA'!BA67)</f>
        <v/>
      </c>
      <c r="T81" s="1435" t="str">
        <f>IF('Historical DATA'!BB67="","",'Historical DATA'!BB67)</f>
        <v/>
      </c>
      <c r="V81" s="1434" t="str">
        <f>IF('Historical DATA'!BC67="","",'Historical DATA'!BC67)</f>
        <v/>
      </c>
      <c r="W81" s="1436" t="str">
        <f>IF('Historical DATA'!BD67="","",'Historical DATA'!BD67)</f>
        <v/>
      </c>
      <c r="X81" s="1436" t="str">
        <f>IF('Historical DATA'!BE67="","",'Historical DATA'!BE67)</f>
        <v/>
      </c>
      <c r="Y81" s="1435" t="str">
        <f>IF('Historical DATA'!BF67="","",'Historical DATA'!BF67)</f>
        <v/>
      </c>
      <c r="Z81" s="1435" t="str">
        <f>IF('Historical DATA'!BG67="","",'Historical DATA'!BG67)</f>
        <v/>
      </c>
      <c r="AB81" s="1434" t="str">
        <f>IF('Historical DATA'!BH67="","",'Historical DATA'!BH67)</f>
        <v/>
      </c>
      <c r="AC81" s="1436" t="str">
        <f>IF('Historical DATA'!BI67="","",'Historical DATA'!BI67)</f>
        <v/>
      </c>
      <c r="AD81" s="1436" t="str">
        <f>IF('Historical DATA'!BJ67="","",'Historical DATA'!BJ67)</f>
        <v/>
      </c>
      <c r="AE81" s="1435" t="str">
        <f>IF('Historical DATA'!BK67="","",'Historical DATA'!BK67)</f>
        <v/>
      </c>
      <c r="AF81" s="1435" t="str">
        <f>IF('Historical DATA'!BL67="","",'Historical DATA'!BL67)</f>
        <v/>
      </c>
      <c r="AG81" s="1435" t="str">
        <f>IF('Historical DATA'!BM67="","",'Historical DATA'!BM67)</f>
        <v/>
      </c>
      <c r="AH81" s="1435" t="str">
        <f>IF('Historical DATA'!BN67="","",'Historical DATA'!BN67)</f>
        <v/>
      </c>
      <c r="AI81" s="1435" t="str">
        <f>IF('Historical DATA'!BO67="","",'Historical DATA'!BO67)</f>
        <v/>
      </c>
      <c r="AK81" s="1437" t="str">
        <f>IF('Historical DATA'!BP67="","",'Historical DATA'!BP67)</f>
        <v/>
      </c>
      <c r="AL81" s="1431" t="str">
        <f>IF('Historical DATA'!BQ67="","",'Historical DATA'!BQ67)</f>
        <v/>
      </c>
      <c r="AM81" s="1433" t="str">
        <f>IF('Historical DATA'!BR67="","",'Historical DATA'!BR67)</f>
        <v/>
      </c>
      <c r="AO81" s="1448" t="str">
        <f>IF('Historical DATA'!BS67="","",'Historical DATA'!BS67)</f>
        <v/>
      </c>
      <c r="AP81" s="1438" t="str">
        <f>IF('Historical DATA'!BT67="","",'Historical DATA'!BT67)</f>
        <v/>
      </c>
      <c r="AQ81" s="1438" t="str">
        <f>IF('Historical DATA'!BU67="","",'Historical DATA'!BU67)</f>
        <v/>
      </c>
      <c r="AR81" s="1439" t="str">
        <f>IF('Historical DATA'!BV67="","",'Historical DATA'!BV67)</f>
        <v/>
      </c>
    </row>
    <row r="82" spans="2:44">
      <c r="B82" s="1653" t="str">
        <f>IF('Historical DATA'!B68="","",'Historical DATA'!B68)</f>
        <v/>
      </c>
      <c r="D82" s="1437" t="str">
        <f>IF('Historical DATA'!AO68="","",'Historical DATA'!AO68)</f>
        <v/>
      </c>
      <c r="E82" s="1431" t="str">
        <f>IF('Historical DATA'!AP68="","",'Historical DATA'!AP68)</f>
        <v/>
      </c>
      <c r="F82" s="1433" t="str">
        <f>IF('Historical DATA'!AQ68="","",'Historical DATA'!AQ68)</f>
        <v/>
      </c>
      <c r="H82" s="1447" t="str">
        <f>IF('Historical DATA'!AR68="","",'Historical DATA'!AR68)</f>
        <v/>
      </c>
      <c r="I82" s="1431" t="str">
        <f>IF('Historical DATA'!AS68="","",'Historical DATA'!AS68)</f>
        <v/>
      </c>
      <c r="J82" s="1431" t="str">
        <f>IF('Historical DATA'!AT68="","",'Historical DATA'!AT68)</f>
        <v/>
      </c>
      <c r="K82" s="1431" t="str">
        <f>IF('Historical DATA'!AU68="","",'Historical DATA'!AU68)</f>
        <v/>
      </c>
      <c r="L82" s="1450" t="str">
        <f>IF('Historical DATA'!AV68="","",'Historical DATA'!AV68)</f>
        <v/>
      </c>
      <c r="N82" s="1445" t="str">
        <f>IF('Historical DATA'!AW68="","",'Historical DATA'!AW68)</f>
        <v/>
      </c>
      <c r="O82" s="1436" t="str">
        <f>IF('Historical DATA'!AX68="","",'Historical DATA'!AX68)</f>
        <v/>
      </c>
      <c r="P82" s="1435" t="str">
        <f>IF('Historical DATA'!AY68="","",'Historical DATA'!AY68)</f>
        <v/>
      </c>
      <c r="R82" s="1434" t="str">
        <f>IF('Historical DATA'!AZ68="","",'Historical DATA'!AZ68)</f>
        <v/>
      </c>
      <c r="S82" s="1436" t="str">
        <f>IF('Historical DATA'!BA68="","",'Historical DATA'!BA68)</f>
        <v/>
      </c>
      <c r="T82" s="1435" t="str">
        <f>IF('Historical DATA'!BB68="","",'Historical DATA'!BB68)</f>
        <v/>
      </c>
      <c r="V82" s="1434" t="str">
        <f>IF('Historical DATA'!BC68="","",'Historical DATA'!BC68)</f>
        <v/>
      </c>
      <c r="W82" s="1436" t="str">
        <f>IF('Historical DATA'!BD68="","",'Historical DATA'!BD68)</f>
        <v/>
      </c>
      <c r="X82" s="1436" t="str">
        <f>IF('Historical DATA'!BE68="","",'Historical DATA'!BE68)</f>
        <v/>
      </c>
      <c r="Y82" s="1435" t="str">
        <f>IF('Historical DATA'!BF68="","",'Historical DATA'!BF68)</f>
        <v/>
      </c>
      <c r="Z82" s="1435" t="str">
        <f>IF('Historical DATA'!BG68="","",'Historical DATA'!BG68)</f>
        <v/>
      </c>
      <c r="AB82" s="1434" t="str">
        <f>IF('Historical DATA'!BH68="","",'Historical DATA'!BH68)</f>
        <v/>
      </c>
      <c r="AC82" s="1436" t="str">
        <f>IF('Historical DATA'!BI68="","",'Historical DATA'!BI68)</f>
        <v/>
      </c>
      <c r="AD82" s="1436" t="str">
        <f>IF('Historical DATA'!BJ68="","",'Historical DATA'!BJ68)</f>
        <v/>
      </c>
      <c r="AE82" s="1435" t="str">
        <f>IF('Historical DATA'!BK68="","",'Historical DATA'!BK68)</f>
        <v/>
      </c>
      <c r="AF82" s="1435" t="str">
        <f>IF('Historical DATA'!BL68="","",'Historical DATA'!BL68)</f>
        <v/>
      </c>
      <c r="AG82" s="1435" t="str">
        <f>IF('Historical DATA'!BM68="","",'Historical DATA'!BM68)</f>
        <v/>
      </c>
      <c r="AH82" s="1435" t="str">
        <f>IF('Historical DATA'!BN68="","",'Historical DATA'!BN68)</f>
        <v/>
      </c>
      <c r="AI82" s="1435" t="str">
        <f>IF('Historical DATA'!BO68="","",'Historical DATA'!BO68)</f>
        <v/>
      </c>
      <c r="AK82" s="1437" t="str">
        <f>IF('Historical DATA'!BP68="","",'Historical DATA'!BP68)</f>
        <v/>
      </c>
      <c r="AL82" s="1431" t="str">
        <f>IF('Historical DATA'!BQ68="","",'Historical DATA'!BQ68)</f>
        <v/>
      </c>
      <c r="AM82" s="1433" t="str">
        <f>IF('Historical DATA'!BR68="","",'Historical DATA'!BR68)</f>
        <v/>
      </c>
      <c r="AO82" s="1448" t="str">
        <f>IF('Historical DATA'!BS68="","",'Historical DATA'!BS68)</f>
        <v/>
      </c>
      <c r="AP82" s="1438" t="str">
        <f>IF('Historical DATA'!BT68="","",'Historical DATA'!BT68)</f>
        <v/>
      </c>
      <c r="AQ82" s="1438" t="str">
        <f>IF('Historical DATA'!BU68="","",'Historical DATA'!BU68)</f>
        <v/>
      </c>
      <c r="AR82" s="1439" t="str">
        <f>IF('Historical DATA'!BV68="","",'Historical DATA'!BV68)</f>
        <v/>
      </c>
    </row>
    <row r="83" spans="2:44">
      <c r="B83" s="1653" t="str">
        <f>IF('Historical DATA'!B69="","",'Historical DATA'!B69)</f>
        <v/>
      </c>
      <c r="D83" s="1437" t="str">
        <f>IF('Historical DATA'!AO69="","",'Historical DATA'!AO69)</f>
        <v/>
      </c>
      <c r="E83" s="1431" t="str">
        <f>IF('Historical DATA'!AP69="","",'Historical DATA'!AP69)</f>
        <v/>
      </c>
      <c r="F83" s="1433" t="str">
        <f>IF('Historical DATA'!AQ69="","",'Historical DATA'!AQ69)</f>
        <v/>
      </c>
      <c r="H83" s="1447" t="str">
        <f>IF('Historical DATA'!AR69="","",'Historical DATA'!AR69)</f>
        <v/>
      </c>
      <c r="I83" s="1431" t="str">
        <f>IF('Historical DATA'!AS69="","",'Historical DATA'!AS69)</f>
        <v/>
      </c>
      <c r="J83" s="1431" t="str">
        <f>IF('Historical DATA'!AT69="","",'Historical DATA'!AT69)</f>
        <v/>
      </c>
      <c r="K83" s="1431" t="str">
        <f>IF('Historical DATA'!AU69="","",'Historical DATA'!AU69)</f>
        <v/>
      </c>
      <c r="L83" s="1450" t="str">
        <f>IF('Historical DATA'!AV69="","",'Historical DATA'!AV69)</f>
        <v/>
      </c>
      <c r="N83" s="1445" t="str">
        <f>IF('Historical DATA'!AW69="","",'Historical DATA'!AW69)</f>
        <v/>
      </c>
      <c r="O83" s="1436" t="str">
        <f>IF('Historical DATA'!AX69="","",'Historical DATA'!AX69)</f>
        <v/>
      </c>
      <c r="P83" s="1435" t="str">
        <f>IF('Historical DATA'!AY69="","",'Historical DATA'!AY69)</f>
        <v/>
      </c>
      <c r="R83" s="1434" t="str">
        <f>IF('Historical DATA'!AZ69="","",'Historical DATA'!AZ69)</f>
        <v/>
      </c>
      <c r="S83" s="1436" t="str">
        <f>IF('Historical DATA'!BA69="","",'Historical DATA'!BA69)</f>
        <v/>
      </c>
      <c r="T83" s="1435" t="str">
        <f>IF('Historical DATA'!BB69="","",'Historical DATA'!BB69)</f>
        <v/>
      </c>
      <c r="V83" s="1434" t="str">
        <f>IF('Historical DATA'!BC69="","",'Historical DATA'!BC69)</f>
        <v/>
      </c>
      <c r="W83" s="1436" t="str">
        <f>IF('Historical DATA'!BD69="","",'Historical DATA'!BD69)</f>
        <v/>
      </c>
      <c r="X83" s="1436" t="str">
        <f>IF('Historical DATA'!BE69="","",'Historical DATA'!BE69)</f>
        <v/>
      </c>
      <c r="Y83" s="1435" t="str">
        <f>IF('Historical DATA'!BF69="","",'Historical DATA'!BF69)</f>
        <v/>
      </c>
      <c r="Z83" s="1435" t="str">
        <f>IF('Historical DATA'!BG69="","",'Historical DATA'!BG69)</f>
        <v/>
      </c>
      <c r="AB83" s="1434" t="str">
        <f>IF('Historical DATA'!BH69="","",'Historical DATA'!BH69)</f>
        <v/>
      </c>
      <c r="AC83" s="1436" t="str">
        <f>IF('Historical DATA'!BI69="","",'Historical DATA'!BI69)</f>
        <v/>
      </c>
      <c r="AD83" s="1436" t="str">
        <f>IF('Historical DATA'!BJ69="","",'Historical DATA'!BJ69)</f>
        <v/>
      </c>
      <c r="AE83" s="1435" t="str">
        <f>IF('Historical DATA'!BK69="","",'Historical DATA'!BK69)</f>
        <v/>
      </c>
      <c r="AF83" s="1435" t="str">
        <f>IF('Historical DATA'!BL69="","",'Historical DATA'!BL69)</f>
        <v/>
      </c>
      <c r="AG83" s="1435" t="str">
        <f>IF('Historical DATA'!BM69="","",'Historical DATA'!BM69)</f>
        <v/>
      </c>
      <c r="AH83" s="1435" t="str">
        <f>IF('Historical DATA'!BN69="","",'Historical DATA'!BN69)</f>
        <v/>
      </c>
      <c r="AI83" s="1435" t="str">
        <f>IF('Historical DATA'!BO69="","",'Historical DATA'!BO69)</f>
        <v/>
      </c>
      <c r="AK83" s="1437" t="str">
        <f>IF('Historical DATA'!BP69="","",'Historical DATA'!BP69)</f>
        <v/>
      </c>
      <c r="AL83" s="1431" t="str">
        <f>IF('Historical DATA'!BQ69="","",'Historical DATA'!BQ69)</f>
        <v/>
      </c>
      <c r="AM83" s="1433" t="str">
        <f>IF('Historical DATA'!BR69="","",'Historical DATA'!BR69)</f>
        <v/>
      </c>
      <c r="AO83" s="1448" t="str">
        <f>IF('Historical DATA'!BS69="","",'Historical DATA'!BS69)</f>
        <v/>
      </c>
      <c r="AP83" s="1438" t="str">
        <f>IF('Historical DATA'!BT69="","",'Historical DATA'!BT69)</f>
        <v/>
      </c>
      <c r="AQ83" s="1438" t="str">
        <f>IF('Historical DATA'!BU69="","",'Historical DATA'!BU69)</f>
        <v/>
      </c>
      <c r="AR83" s="1439" t="str">
        <f>IF('Historical DATA'!BV69="","",'Historical DATA'!BV69)</f>
        <v/>
      </c>
    </row>
    <row r="84" spans="2:44">
      <c r="B84" s="1653" t="str">
        <f>IF('Historical DATA'!B70="","",'Historical DATA'!B70)</f>
        <v/>
      </c>
      <c r="D84" s="1437" t="str">
        <f>IF('Historical DATA'!AO70="","",'Historical DATA'!AO70)</f>
        <v/>
      </c>
      <c r="E84" s="1431" t="str">
        <f>IF('Historical DATA'!AP70="","",'Historical DATA'!AP70)</f>
        <v/>
      </c>
      <c r="F84" s="1433" t="str">
        <f>IF('Historical DATA'!AQ70="","",'Historical DATA'!AQ70)</f>
        <v/>
      </c>
      <c r="H84" s="1447" t="str">
        <f>IF('Historical DATA'!AR70="","",'Historical DATA'!AR70)</f>
        <v/>
      </c>
      <c r="I84" s="1431" t="str">
        <f>IF('Historical DATA'!AS70="","",'Historical DATA'!AS70)</f>
        <v/>
      </c>
      <c r="J84" s="1431" t="str">
        <f>IF('Historical DATA'!AT70="","",'Historical DATA'!AT70)</f>
        <v/>
      </c>
      <c r="K84" s="1431" t="str">
        <f>IF('Historical DATA'!AU70="","",'Historical DATA'!AU70)</f>
        <v/>
      </c>
      <c r="L84" s="1450" t="str">
        <f>IF('Historical DATA'!AV70="","",'Historical DATA'!AV70)</f>
        <v/>
      </c>
      <c r="N84" s="1445" t="str">
        <f>IF('Historical DATA'!AW70="","",'Historical DATA'!AW70)</f>
        <v/>
      </c>
      <c r="O84" s="1436" t="str">
        <f>IF('Historical DATA'!AX70="","",'Historical DATA'!AX70)</f>
        <v/>
      </c>
      <c r="P84" s="1435" t="str">
        <f>IF('Historical DATA'!AY70="","",'Historical DATA'!AY70)</f>
        <v/>
      </c>
      <c r="R84" s="1434" t="str">
        <f>IF('Historical DATA'!AZ70="","",'Historical DATA'!AZ70)</f>
        <v/>
      </c>
      <c r="S84" s="1436" t="str">
        <f>IF('Historical DATA'!BA70="","",'Historical DATA'!BA70)</f>
        <v/>
      </c>
      <c r="T84" s="1435" t="str">
        <f>IF('Historical DATA'!BB70="","",'Historical DATA'!BB70)</f>
        <v/>
      </c>
      <c r="V84" s="1434" t="str">
        <f>IF('Historical DATA'!BC70="","",'Historical DATA'!BC70)</f>
        <v/>
      </c>
      <c r="W84" s="1436" t="str">
        <f>IF('Historical DATA'!BD70="","",'Historical DATA'!BD70)</f>
        <v/>
      </c>
      <c r="X84" s="1436" t="str">
        <f>IF('Historical DATA'!BE70="","",'Historical DATA'!BE70)</f>
        <v/>
      </c>
      <c r="Y84" s="1435" t="str">
        <f>IF('Historical DATA'!BF70="","",'Historical DATA'!BF70)</f>
        <v/>
      </c>
      <c r="Z84" s="1435" t="str">
        <f>IF('Historical DATA'!BG70="","",'Historical DATA'!BG70)</f>
        <v/>
      </c>
      <c r="AB84" s="1434" t="str">
        <f>IF('Historical DATA'!BH70="","",'Historical DATA'!BH70)</f>
        <v/>
      </c>
      <c r="AC84" s="1436" t="str">
        <f>IF('Historical DATA'!BI70="","",'Historical DATA'!BI70)</f>
        <v/>
      </c>
      <c r="AD84" s="1436" t="str">
        <f>IF('Historical DATA'!BJ70="","",'Historical DATA'!BJ70)</f>
        <v/>
      </c>
      <c r="AE84" s="1435" t="str">
        <f>IF('Historical DATA'!BK70="","",'Historical DATA'!BK70)</f>
        <v/>
      </c>
      <c r="AF84" s="1435" t="str">
        <f>IF('Historical DATA'!BL70="","",'Historical DATA'!BL70)</f>
        <v/>
      </c>
      <c r="AG84" s="1435" t="str">
        <f>IF('Historical DATA'!BM70="","",'Historical DATA'!BM70)</f>
        <v/>
      </c>
      <c r="AH84" s="1435" t="str">
        <f>IF('Historical DATA'!BN70="","",'Historical DATA'!BN70)</f>
        <v/>
      </c>
      <c r="AI84" s="1435" t="str">
        <f>IF('Historical DATA'!BO70="","",'Historical DATA'!BO70)</f>
        <v/>
      </c>
      <c r="AK84" s="1437" t="str">
        <f>IF('Historical DATA'!BP70="","",'Historical DATA'!BP70)</f>
        <v/>
      </c>
      <c r="AL84" s="1431" t="str">
        <f>IF('Historical DATA'!BQ70="","",'Historical DATA'!BQ70)</f>
        <v/>
      </c>
      <c r="AM84" s="1433" t="str">
        <f>IF('Historical DATA'!BR70="","",'Historical DATA'!BR70)</f>
        <v/>
      </c>
      <c r="AO84" s="1448" t="str">
        <f>IF('Historical DATA'!BS70="","",'Historical DATA'!BS70)</f>
        <v/>
      </c>
      <c r="AP84" s="1438" t="str">
        <f>IF('Historical DATA'!BT70="","",'Historical DATA'!BT70)</f>
        <v/>
      </c>
      <c r="AQ84" s="1438" t="str">
        <f>IF('Historical DATA'!BU70="","",'Historical DATA'!BU70)</f>
        <v/>
      </c>
      <c r="AR84" s="1439" t="str">
        <f>IF('Historical DATA'!BV70="","",'Historical DATA'!BV70)</f>
        <v/>
      </c>
    </row>
    <row r="85" spans="2:44">
      <c r="B85" s="1653" t="str">
        <f>IF('Historical DATA'!B71="","",'Historical DATA'!B71)</f>
        <v/>
      </c>
      <c r="D85" s="1437" t="str">
        <f>IF('Historical DATA'!AO71="","",'Historical DATA'!AO71)</f>
        <v/>
      </c>
      <c r="E85" s="1431" t="str">
        <f>IF('Historical DATA'!AP71="","",'Historical DATA'!AP71)</f>
        <v/>
      </c>
      <c r="F85" s="1433" t="str">
        <f>IF('Historical DATA'!AQ71="","",'Historical DATA'!AQ71)</f>
        <v/>
      </c>
      <c r="H85" s="1447" t="str">
        <f>IF('Historical DATA'!AR71="","",'Historical DATA'!AR71)</f>
        <v/>
      </c>
      <c r="I85" s="1431" t="str">
        <f>IF('Historical DATA'!AS71="","",'Historical DATA'!AS71)</f>
        <v/>
      </c>
      <c r="J85" s="1431" t="str">
        <f>IF('Historical DATA'!AT71="","",'Historical DATA'!AT71)</f>
        <v/>
      </c>
      <c r="K85" s="1431" t="str">
        <f>IF('Historical DATA'!AU71="","",'Historical DATA'!AU71)</f>
        <v/>
      </c>
      <c r="L85" s="1450" t="str">
        <f>IF('Historical DATA'!AV71="","",'Historical DATA'!AV71)</f>
        <v/>
      </c>
      <c r="N85" s="1445" t="str">
        <f>IF('Historical DATA'!AW71="","",'Historical DATA'!AW71)</f>
        <v/>
      </c>
      <c r="O85" s="1436" t="str">
        <f>IF('Historical DATA'!AX71="","",'Historical DATA'!AX71)</f>
        <v/>
      </c>
      <c r="P85" s="1435" t="str">
        <f>IF('Historical DATA'!AY71="","",'Historical DATA'!AY71)</f>
        <v/>
      </c>
      <c r="R85" s="1434" t="str">
        <f>IF('Historical DATA'!AZ71="","",'Historical DATA'!AZ71)</f>
        <v/>
      </c>
      <c r="S85" s="1436" t="str">
        <f>IF('Historical DATA'!BA71="","",'Historical DATA'!BA71)</f>
        <v/>
      </c>
      <c r="T85" s="1435" t="str">
        <f>IF('Historical DATA'!BB71="","",'Historical DATA'!BB71)</f>
        <v/>
      </c>
      <c r="V85" s="1434" t="str">
        <f>IF('Historical DATA'!BC71="","",'Historical DATA'!BC71)</f>
        <v/>
      </c>
      <c r="W85" s="1436" t="str">
        <f>IF('Historical DATA'!BD71="","",'Historical DATA'!BD71)</f>
        <v/>
      </c>
      <c r="X85" s="1436" t="str">
        <f>IF('Historical DATA'!BE71="","",'Historical DATA'!BE71)</f>
        <v/>
      </c>
      <c r="Y85" s="1435" t="str">
        <f>IF('Historical DATA'!BF71="","",'Historical DATA'!BF71)</f>
        <v/>
      </c>
      <c r="Z85" s="1435" t="str">
        <f>IF('Historical DATA'!BG71="","",'Historical DATA'!BG71)</f>
        <v/>
      </c>
      <c r="AB85" s="1434" t="str">
        <f>IF('Historical DATA'!BH71="","",'Historical DATA'!BH71)</f>
        <v/>
      </c>
      <c r="AC85" s="1436" t="str">
        <f>IF('Historical DATA'!BI71="","",'Historical DATA'!BI71)</f>
        <v/>
      </c>
      <c r="AD85" s="1436" t="str">
        <f>IF('Historical DATA'!BJ71="","",'Historical DATA'!BJ71)</f>
        <v/>
      </c>
      <c r="AE85" s="1435" t="str">
        <f>IF('Historical DATA'!BK71="","",'Historical DATA'!BK71)</f>
        <v/>
      </c>
      <c r="AF85" s="1435" t="str">
        <f>IF('Historical DATA'!BL71="","",'Historical DATA'!BL71)</f>
        <v/>
      </c>
      <c r="AG85" s="1435" t="str">
        <f>IF('Historical DATA'!BM71="","",'Historical DATA'!BM71)</f>
        <v/>
      </c>
      <c r="AH85" s="1435" t="str">
        <f>IF('Historical DATA'!BN71="","",'Historical DATA'!BN71)</f>
        <v/>
      </c>
      <c r="AI85" s="1435" t="str">
        <f>IF('Historical DATA'!BO71="","",'Historical DATA'!BO71)</f>
        <v/>
      </c>
      <c r="AK85" s="1437" t="str">
        <f>IF('Historical DATA'!BP71="","",'Historical DATA'!BP71)</f>
        <v/>
      </c>
      <c r="AL85" s="1431" t="str">
        <f>IF('Historical DATA'!BQ71="","",'Historical DATA'!BQ71)</f>
        <v/>
      </c>
      <c r="AM85" s="1433" t="str">
        <f>IF('Historical DATA'!BR71="","",'Historical DATA'!BR71)</f>
        <v/>
      </c>
      <c r="AO85" s="1448" t="str">
        <f>IF('Historical DATA'!BS71="","",'Historical DATA'!BS71)</f>
        <v/>
      </c>
      <c r="AP85" s="1438" t="str">
        <f>IF('Historical DATA'!BT71="","",'Historical DATA'!BT71)</f>
        <v/>
      </c>
      <c r="AQ85" s="1438" t="str">
        <f>IF('Historical DATA'!BU71="","",'Historical DATA'!BU71)</f>
        <v/>
      </c>
      <c r="AR85" s="1439" t="str">
        <f>IF('Historical DATA'!BV71="","",'Historical DATA'!BV71)</f>
        <v/>
      </c>
    </row>
    <row r="86" spans="2:44">
      <c r="B86" s="1653" t="str">
        <f>IF('Historical DATA'!B72="","",'Historical DATA'!B72)</f>
        <v/>
      </c>
      <c r="D86" s="1437" t="str">
        <f>IF('Historical DATA'!AO72="","",'Historical DATA'!AO72)</f>
        <v/>
      </c>
      <c r="E86" s="1431" t="str">
        <f>IF('Historical DATA'!AP72="","",'Historical DATA'!AP72)</f>
        <v/>
      </c>
      <c r="F86" s="1433" t="str">
        <f>IF('Historical DATA'!AQ72="","",'Historical DATA'!AQ72)</f>
        <v/>
      </c>
      <c r="H86" s="1447" t="str">
        <f>IF('Historical DATA'!AR72="","",'Historical DATA'!AR72)</f>
        <v/>
      </c>
      <c r="I86" s="1431" t="str">
        <f>IF('Historical DATA'!AS72="","",'Historical DATA'!AS72)</f>
        <v/>
      </c>
      <c r="J86" s="1431" t="str">
        <f>IF('Historical DATA'!AT72="","",'Historical DATA'!AT72)</f>
        <v/>
      </c>
      <c r="K86" s="1431" t="str">
        <f>IF('Historical DATA'!AU72="","",'Historical DATA'!AU72)</f>
        <v/>
      </c>
      <c r="L86" s="1450" t="str">
        <f>IF('Historical DATA'!AV72="","",'Historical DATA'!AV72)</f>
        <v/>
      </c>
      <c r="N86" s="1445" t="str">
        <f>IF('Historical DATA'!AW72="","",'Historical DATA'!AW72)</f>
        <v/>
      </c>
      <c r="O86" s="1436" t="str">
        <f>IF('Historical DATA'!AX72="","",'Historical DATA'!AX72)</f>
        <v/>
      </c>
      <c r="P86" s="1435" t="str">
        <f>IF('Historical DATA'!AY72="","",'Historical DATA'!AY72)</f>
        <v/>
      </c>
      <c r="R86" s="1434" t="str">
        <f>IF('Historical DATA'!AZ72="","",'Historical DATA'!AZ72)</f>
        <v/>
      </c>
      <c r="S86" s="1436" t="str">
        <f>IF('Historical DATA'!BA72="","",'Historical DATA'!BA72)</f>
        <v/>
      </c>
      <c r="T86" s="1435" t="str">
        <f>IF('Historical DATA'!BB72="","",'Historical DATA'!BB72)</f>
        <v/>
      </c>
      <c r="V86" s="1434" t="str">
        <f>IF('Historical DATA'!BC72="","",'Historical DATA'!BC72)</f>
        <v/>
      </c>
      <c r="W86" s="1436" t="str">
        <f>IF('Historical DATA'!BD72="","",'Historical DATA'!BD72)</f>
        <v/>
      </c>
      <c r="X86" s="1436" t="str">
        <f>IF('Historical DATA'!BE72="","",'Historical DATA'!BE72)</f>
        <v/>
      </c>
      <c r="Y86" s="1435" t="str">
        <f>IF('Historical DATA'!BF72="","",'Historical DATA'!BF72)</f>
        <v/>
      </c>
      <c r="Z86" s="1435" t="str">
        <f>IF('Historical DATA'!BG72="","",'Historical DATA'!BG72)</f>
        <v/>
      </c>
      <c r="AB86" s="1434" t="str">
        <f>IF('Historical DATA'!BH72="","",'Historical DATA'!BH72)</f>
        <v/>
      </c>
      <c r="AC86" s="1436" t="str">
        <f>IF('Historical DATA'!BI72="","",'Historical DATA'!BI72)</f>
        <v/>
      </c>
      <c r="AD86" s="1436" t="str">
        <f>IF('Historical DATA'!BJ72="","",'Historical DATA'!BJ72)</f>
        <v/>
      </c>
      <c r="AE86" s="1435" t="str">
        <f>IF('Historical DATA'!BK72="","",'Historical DATA'!BK72)</f>
        <v/>
      </c>
      <c r="AF86" s="1435" t="str">
        <f>IF('Historical DATA'!BL72="","",'Historical DATA'!BL72)</f>
        <v/>
      </c>
      <c r="AG86" s="1435" t="str">
        <f>IF('Historical DATA'!BM72="","",'Historical DATA'!BM72)</f>
        <v/>
      </c>
      <c r="AH86" s="1435" t="str">
        <f>IF('Historical DATA'!BN72="","",'Historical DATA'!BN72)</f>
        <v/>
      </c>
      <c r="AI86" s="1435" t="str">
        <f>IF('Historical DATA'!BO72="","",'Historical DATA'!BO72)</f>
        <v/>
      </c>
      <c r="AK86" s="1437" t="str">
        <f>IF('Historical DATA'!BP72="","",'Historical DATA'!BP72)</f>
        <v/>
      </c>
      <c r="AL86" s="1431" t="str">
        <f>IF('Historical DATA'!BQ72="","",'Historical DATA'!BQ72)</f>
        <v/>
      </c>
      <c r="AM86" s="1433" t="str">
        <f>IF('Historical DATA'!BR72="","",'Historical DATA'!BR72)</f>
        <v/>
      </c>
      <c r="AO86" s="1448" t="str">
        <f>IF('Historical DATA'!BS72="","",'Historical DATA'!BS72)</f>
        <v/>
      </c>
      <c r="AP86" s="1438" t="str">
        <f>IF('Historical DATA'!BT72="","",'Historical DATA'!BT72)</f>
        <v/>
      </c>
      <c r="AQ86" s="1438" t="str">
        <f>IF('Historical DATA'!BU72="","",'Historical DATA'!BU72)</f>
        <v/>
      </c>
      <c r="AR86" s="1439" t="str">
        <f>IF('Historical DATA'!BV72="","",'Historical DATA'!BV72)</f>
        <v/>
      </c>
    </row>
    <row r="87" spans="2:44">
      <c r="B87" s="1653" t="str">
        <f>IF('Historical DATA'!B73="","",'Historical DATA'!B73)</f>
        <v/>
      </c>
      <c r="D87" s="1437" t="str">
        <f>IF('Historical DATA'!AO73="","",'Historical DATA'!AO73)</f>
        <v/>
      </c>
      <c r="E87" s="1431" t="str">
        <f>IF('Historical DATA'!AP73="","",'Historical DATA'!AP73)</f>
        <v/>
      </c>
      <c r="F87" s="1433" t="str">
        <f>IF('Historical DATA'!AQ73="","",'Historical DATA'!AQ73)</f>
        <v/>
      </c>
      <c r="H87" s="1447" t="str">
        <f>IF('Historical DATA'!AR73="","",'Historical DATA'!AR73)</f>
        <v/>
      </c>
      <c r="I87" s="1431" t="str">
        <f>IF('Historical DATA'!AS73="","",'Historical DATA'!AS73)</f>
        <v/>
      </c>
      <c r="J87" s="1431" t="str">
        <f>IF('Historical DATA'!AT73="","",'Historical DATA'!AT73)</f>
        <v/>
      </c>
      <c r="K87" s="1431" t="str">
        <f>IF('Historical DATA'!AU73="","",'Historical DATA'!AU73)</f>
        <v/>
      </c>
      <c r="L87" s="1450" t="str">
        <f>IF('Historical DATA'!AV73="","",'Historical DATA'!AV73)</f>
        <v/>
      </c>
      <c r="N87" s="1445" t="str">
        <f>IF('Historical DATA'!AW73="","",'Historical DATA'!AW73)</f>
        <v/>
      </c>
      <c r="O87" s="1436" t="str">
        <f>IF('Historical DATA'!AX73="","",'Historical DATA'!AX73)</f>
        <v/>
      </c>
      <c r="P87" s="1435" t="str">
        <f>IF('Historical DATA'!AY73="","",'Historical DATA'!AY73)</f>
        <v/>
      </c>
      <c r="R87" s="1434" t="str">
        <f>IF('Historical DATA'!AZ73="","",'Historical DATA'!AZ73)</f>
        <v/>
      </c>
      <c r="S87" s="1436" t="str">
        <f>IF('Historical DATA'!BA73="","",'Historical DATA'!BA73)</f>
        <v/>
      </c>
      <c r="T87" s="1435" t="str">
        <f>IF('Historical DATA'!BB73="","",'Historical DATA'!BB73)</f>
        <v/>
      </c>
      <c r="V87" s="1434" t="str">
        <f>IF('Historical DATA'!BC73="","",'Historical DATA'!BC73)</f>
        <v/>
      </c>
      <c r="W87" s="1436" t="str">
        <f>IF('Historical DATA'!BD73="","",'Historical DATA'!BD73)</f>
        <v/>
      </c>
      <c r="X87" s="1436" t="str">
        <f>IF('Historical DATA'!BE73="","",'Historical DATA'!BE73)</f>
        <v/>
      </c>
      <c r="Y87" s="1435" t="str">
        <f>IF('Historical DATA'!BF73="","",'Historical DATA'!BF73)</f>
        <v/>
      </c>
      <c r="Z87" s="1435" t="str">
        <f>IF('Historical DATA'!BG73="","",'Historical DATA'!BG73)</f>
        <v/>
      </c>
      <c r="AB87" s="1434" t="str">
        <f>IF('Historical DATA'!BH73="","",'Historical DATA'!BH73)</f>
        <v/>
      </c>
      <c r="AC87" s="1436" t="str">
        <f>IF('Historical DATA'!BI73="","",'Historical DATA'!BI73)</f>
        <v/>
      </c>
      <c r="AD87" s="1436" t="str">
        <f>IF('Historical DATA'!BJ73="","",'Historical DATA'!BJ73)</f>
        <v/>
      </c>
      <c r="AE87" s="1435" t="str">
        <f>IF('Historical DATA'!BK73="","",'Historical DATA'!BK73)</f>
        <v/>
      </c>
      <c r="AF87" s="1435" t="str">
        <f>IF('Historical DATA'!BL73="","",'Historical DATA'!BL73)</f>
        <v/>
      </c>
      <c r="AG87" s="1435" t="str">
        <f>IF('Historical DATA'!BM73="","",'Historical DATA'!BM73)</f>
        <v/>
      </c>
      <c r="AH87" s="1435" t="str">
        <f>IF('Historical DATA'!BN73="","",'Historical DATA'!BN73)</f>
        <v/>
      </c>
      <c r="AI87" s="1435" t="str">
        <f>IF('Historical DATA'!BO73="","",'Historical DATA'!BO73)</f>
        <v/>
      </c>
      <c r="AK87" s="1437" t="str">
        <f>IF('Historical DATA'!BP73="","",'Historical DATA'!BP73)</f>
        <v/>
      </c>
      <c r="AL87" s="1431" t="str">
        <f>IF('Historical DATA'!BQ73="","",'Historical DATA'!BQ73)</f>
        <v/>
      </c>
      <c r="AM87" s="1433" t="str">
        <f>IF('Historical DATA'!BR73="","",'Historical DATA'!BR73)</f>
        <v/>
      </c>
      <c r="AO87" s="1448" t="str">
        <f>IF('Historical DATA'!BS73="","",'Historical DATA'!BS73)</f>
        <v/>
      </c>
      <c r="AP87" s="1438" t="str">
        <f>IF('Historical DATA'!BT73="","",'Historical DATA'!BT73)</f>
        <v/>
      </c>
      <c r="AQ87" s="1438" t="str">
        <f>IF('Historical DATA'!BU73="","",'Historical DATA'!BU73)</f>
        <v/>
      </c>
      <c r="AR87" s="1439" t="str">
        <f>IF('Historical DATA'!BV73="","",'Historical DATA'!BV73)</f>
        <v/>
      </c>
    </row>
    <row r="88" spans="2:44">
      <c r="B88" s="1653" t="str">
        <f>IF('Historical DATA'!B74="","",'Historical DATA'!B74)</f>
        <v/>
      </c>
      <c r="D88" s="1437" t="str">
        <f>IF('Historical DATA'!AO74="","",'Historical DATA'!AO74)</f>
        <v/>
      </c>
      <c r="E88" s="1431" t="str">
        <f>IF('Historical DATA'!AP74="","",'Historical DATA'!AP74)</f>
        <v/>
      </c>
      <c r="F88" s="1433" t="str">
        <f>IF('Historical DATA'!AQ74="","",'Historical DATA'!AQ74)</f>
        <v/>
      </c>
      <c r="H88" s="1447" t="str">
        <f>IF('Historical DATA'!AR74="","",'Historical DATA'!AR74)</f>
        <v/>
      </c>
      <c r="I88" s="1431" t="str">
        <f>IF('Historical DATA'!AS74="","",'Historical DATA'!AS74)</f>
        <v/>
      </c>
      <c r="J88" s="1431" t="str">
        <f>IF('Historical DATA'!AT74="","",'Historical DATA'!AT74)</f>
        <v/>
      </c>
      <c r="K88" s="1431" t="str">
        <f>IF('Historical DATA'!AU74="","",'Historical DATA'!AU74)</f>
        <v/>
      </c>
      <c r="L88" s="1450" t="str">
        <f>IF('Historical DATA'!AV74="","",'Historical DATA'!AV74)</f>
        <v/>
      </c>
      <c r="N88" s="1445" t="str">
        <f>IF('Historical DATA'!AW74="","",'Historical DATA'!AW74)</f>
        <v/>
      </c>
      <c r="O88" s="1436" t="str">
        <f>IF('Historical DATA'!AX74="","",'Historical DATA'!AX74)</f>
        <v/>
      </c>
      <c r="P88" s="1435" t="str">
        <f>IF('Historical DATA'!AY74="","",'Historical DATA'!AY74)</f>
        <v/>
      </c>
      <c r="R88" s="1434" t="str">
        <f>IF('Historical DATA'!AZ74="","",'Historical DATA'!AZ74)</f>
        <v/>
      </c>
      <c r="S88" s="1436" t="str">
        <f>IF('Historical DATA'!BA74="","",'Historical DATA'!BA74)</f>
        <v/>
      </c>
      <c r="T88" s="1435" t="str">
        <f>IF('Historical DATA'!BB74="","",'Historical DATA'!BB74)</f>
        <v/>
      </c>
      <c r="V88" s="1434" t="str">
        <f>IF('Historical DATA'!BC74="","",'Historical DATA'!BC74)</f>
        <v/>
      </c>
      <c r="W88" s="1436" t="str">
        <f>IF('Historical DATA'!BD74="","",'Historical DATA'!BD74)</f>
        <v/>
      </c>
      <c r="X88" s="1436" t="str">
        <f>IF('Historical DATA'!BE74="","",'Historical DATA'!BE74)</f>
        <v/>
      </c>
      <c r="Y88" s="1435" t="str">
        <f>IF('Historical DATA'!BF74="","",'Historical DATA'!BF74)</f>
        <v/>
      </c>
      <c r="Z88" s="1435" t="str">
        <f>IF('Historical DATA'!BG74="","",'Historical DATA'!BG74)</f>
        <v/>
      </c>
      <c r="AB88" s="1434" t="str">
        <f>IF('Historical DATA'!BH74="","",'Historical DATA'!BH74)</f>
        <v/>
      </c>
      <c r="AC88" s="1436" t="str">
        <f>IF('Historical DATA'!BI74="","",'Historical DATA'!BI74)</f>
        <v/>
      </c>
      <c r="AD88" s="1436" t="str">
        <f>IF('Historical DATA'!BJ74="","",'Historical DATA'!BJ74)</f>
        <v/>
      </c>
      <c r="AE88" s="1435" t="str">
        <f>IF('Historical DATA'!BK74="","",'Historical DATA'!BK74)</f>
        <v/>
      </c>
      <c r="AF88" s="1435" t="str">
        <f>IF('Historical DATA'!BL74="","",'Historical DATA'!BL74)</f>
        <v/>
      </c>
      <c r="AG88" s="1435" t="str">
        <f>IF('Historical DATA'!BM74="","",'Historical DATA'!BM74)</f>
        <v/>
      </c>
      <c r="AH88" s="1435" t="str">
        <f>IF('Historical DATA'!BN74="","",'Historical DATA'!BN74)</f>
        <v/>
      </c>
      <c r="AI88" s="1435" t="str">
        <f>IF('Historical DATA'!BO74="","",'Historical DATA'!BO74)</f>
        <v/>
      </c>
      <c r="AK88" s="1437" t="str">
        <f>IF('Historical DATA'!BP74="","",'Historical DATA'!BP74)</f>
        <v/>
      </c>
      <c r="AL88" s="1431" t="str">
        <f>IF('Historical DATA'!BQ74="","",'Historical DATA'!BQ74)</f>
        <v/>
      </c>
      <c r="AM88" s="1433" t="str">
        <f>IF('Historical DATA'!BR74="","",'Historical DATA'!BR74)</f>
        <v/>
      </c>
      <c r="AO88" s="1448" t="str">
        <f>IF('Historical DATA'!BS74="","",'Historical DATA'!BS74)</f>
        <v/>
      </c>
      <c r="AP88" s="1438" t="str">
        <f>IF('Historical DATA'!BT74="","",'Historical DATA'!BT74)</f>
        <v/>
      </c>
      <c r="AQ88" s="1438" t="str">
        <f>IF('Historical DATA'!BU74="","",'Historical DATA'!BU74)</f>
        <v/>
      </c>
      <c r="AR88" s="1439" t="str">
        <f>IF('Historical DATA'!BV74="","",'Historical DATA'!BV74)</f>
        <v/>
      </c>
    </row>
    <row r="89" spans="2:44">
      <c r="B89" s="1653" t="str">
        <f>IF('Historical DATA'!B75="","",'Historical DATA'!B75)</f>
        <v/>
      </c>
      <c r="D89" s="1437" t="str">
        <f>IF('Historical DATA'!AO75="","",'Historical DATA'!AO75)</f>
        <v/>
      </c>
      <c r="E89" s="1431" t="str">
        <f>IF('Historical DATA'!AP75="","",'Historical DATA'!AP75)</f>
        <v/>
      </c>
      <c r="F89" s="1433" t="str">
        <f>IF('Historical DATA'!AQ75="","",'Historical DATA'!AQ75)</f>
        <v/>
      </c>
      <c r="H89" s="1447" t="str">
        <f>IF('Historical DATA'!AR75="","",'Historical DATA'!AR75)</f>
        <v/>
      </c>
      <c r="I89" s="1431" t="str">
        <f>IF('Historical DATA'!AS75="","",'Historical DATA'!AS75)</f>
        <v/>
      </c>
      <c r="J89" s="1431" t="str">
        <f>IF('Historical DATA'!AT75="","",'Historical DATA'!AT75)</f>
        <v/>
      </c>
      <c r="K89" s="1431" t="str">
        <f>IF('Historical DATA'!AU75="","",'Historical DATA'!AU75)</f>
        <v/>
      </c>
      <c r="L89" s="1450" t="str">
        <f>IF('Historical DATA'!AV75="","",'Historical DATA'!AV75)</f>
        <v/>
      </c>
      <c r="N89" s="1445" t="str">
        <f>IF('Historical DATA'!AW75="","",'Historical DATA'!AW75)</f>
        <v/>
      </c>
      <c r="O89" s="1436" t="str">
        <f>IF('Historical DATA'!AX75="","",'Historical DATA'!AX75)</f>
        <v/>
      </c>
      <c r="P89" s="1435" t="str">
        <f>IF('Historical DATA'!AY75="","",'Historical DATA'!AY75)</f>
        <v/>
      </c>
      <c r="R89" s="1434" t="str">
        <f>IF('Historical DATA'!AZ75="","",'Historical DATA'!AZ75)</f>
        <v/>
      </c>
      <c r="S89" s="1436" t="str">
        <f>IF('Historical DATA'!BA75="","",'Historical DATA'!BA75)</f>
        <v/>
      </c>
      <c r="T89" s="1435" t="str">
        <f>IF('Historical DATA'!BB75="","",'Historical DATA'!BB75)</f>
        <v/>
      </c>
      <c r="V89" s="1434" t="str">
        <f>IF('Historical DATA'!BC75="","",'Historical DATA'!BC75)</f>
        <v/>
      </c>
      <c r="W89" s="1436" t="str">
        <f>IF('Historical DATA'!BD75="","",'Historical DATA'!BD75)</f>
        <v/>
      </c>
      <c r="X89" s="1436" t="str">
        <f>IF('Historical DATA'!BE75="","",'Historical DATA'!BE75)</f>
        <v/>
      </c>
      <c r="Y89" s="1435" t="str">
        <f>IF('Historical DATA'!BF75="","",'Historical DATA'!BF75)</f>
        <v/>
      </c>
      <c r="Z89" s="1435" t="str">
        <f>IF('Historical DATA'!BG75="","",'Historical DATA'!BG75)</f>
        <v/>
      </c>
      <c r="AB89" s="1434" t="str">
        <f>IF('Historical DATA'!BH75="","",'Historical DATA'!BH75)</f>
        <v/>
      </c>
      <c r="AC89" s="1436" t="str">
        <f>IF('Historical DATA'!BI75="","",'Historical DATA'!BI75)</f>
        <v/>
      </c>
      <c r="AD89" s="1436" t="str">
        <f>IF('Historical DATA'!BJ75="","",'Historical DATA'!BJ75)</f>
        <v/>
      </c>
      <c r="AE89" s="1435" t="str">
        <f>IF('Historical DATA'!BK75="","",'Historical DATA'!BK75)</f>
        <v/>
      </c>
      <c r="AF89" s="1435" t="str">
        <f>IF('Historical DATA'!BL75="","",'Historical DATA'!BL75)</f>
        <v/>
      </c>
      <c r="AG89" s="1435" t="str">
        <f>IF('Historical DATA'!BM75="","",'Historical DATA'!BM75)</f>
        <v/>
      </c>
      <c r="AH89" s="1435" t="str">
        <f>IF('Historical DATA'!BN75="","",'Historical DATA'!BN75)</f>
        <v/>
      </c>
      <c r="AI89" s="1435" t="str">
        <f>IF('Historical DATA'!BO75="","",'Historical DATA'!BO75)</f>
        <v/>
      </c>
      <c r="AK89" s="1437" t="str">
        <f>IF('Historical DATA'!BP75="","",'Historical DATA'!BP75)</f>
        <v/>
      </c>
      <c r="AL89" s="1431" t="str">
        <f>IF('Historical DATA'!BQ75="","",'Historical DATA'!BQ75)</f>
        <v/>
      </c>
      <c r="AM89" s="1433" t="str">
        <f>IF('Historical DATA'!BR75="","",'Historical DATA'!BR75)</f>
        <v/>
      </c>
      <c r="AO89" s="1448" t="str">
        <f>IF('Historical DATA'!BS75="","",'Historical DATA'!BS75)</f>
        <v/>
      </c>
      <c r="AP89" s="1438" t="str">
        <f>IF('Historical DATA'!BT75="","",'Historical DATA'!BT75)</f>
        <v/>
      </c>
      <c r="AQ89" s="1438" t="str">
        <f>IF('Historical DATA'!BU75="","",'Historical DATA'!BU75)</f>
        <v/>
      </c>
      <c r="AR89" s="1439" t="str">
        <f>IF('Historical DATA'!BV75="","",'Historical DATA'!BV75)</f>
        <v/>
      </c>
    </row>
    <row r="90" spans="2:44">
      <c r="B90" s="1653" t="str">
        <f>IF('Historical DATA'!B76="","",'Historical DATA'!B76)</f>
        <v/>
      </c>
      <c r="D90" s="1437" t="str">
        <f>IF('Historical DATA'!AO76="","",'Historical DATA'!AO76)</f>
        <v/>
      </c>
      <c r="E90" s="1431" t="str">
        <f>IF('Historical DATA'!AP76="","",'Historical DATA'!AP76)</f>
        <v/>
      </c>
      <c r="F90" s="1433" t="str">
        <f>IF('Historical DATA'!AQ76="","",'Historical DATA'!AQ76)</f>
        <v/>
      </c>
      <c r="H90" s="1447" t="str">
        <f>IF('Historical DATA'!AR76="","",'Historical DATA'!AR76)</f>
        <v/>
      </c>
      <c r="I90" s="1431" t="str">
        <f>IF('Historical DATA'!AS76="","",'Historical DATA'!AS76)</f>
        <v/>
      </c>
      <c r="J90" s="1431" t="str">
        <f>IF('Historical DATA'!AT76="","",'Historical DATA'!AT76)</f>
        <v/>
      </c>
      <c r="K90" s="1431" t="str">
        <f>IF('Historical DATA'!AU76="","",'Historical DATA'!AU76)</f>
        <v/>
      </c>
      <c r="L90" s="1450" t="str">
        <f>IF('Historical DATA'!AV76="","",'Historical DATA'!AV76)</f>
        <v/>
      </c>
      <c r="N90" s="1445" t="str">
        <f>IF('Historical DATA'!AW76="","",'Historical DATA'!AW76)</f>
        <v/>
      </c>
      <c r="O90" s="1436" t="str">
        <f>IF('Historical DATA'!AX76="","",'Historical DATA'!AX76)</f>
        <v/>
      </c>
      <c r="P90" s="1435" t="str">
        <f>IF('Historical DATA'!AY76="","",'Historical DATA'!AY76)</f>
        <v/>
      </c>
      <c r="R90" s="1434" t="str">
        <f>IF('Historical DATA'!AZ76="","",'Historical DATA'!AZ76)</f>
        <v/>
      </c>
      <c r="S90" s="1436" t="str">
        <f>IF('Historical DATA'!BA76="","",'Historical DATA'!BA76)</f>
        <v/>
      </c>
      <c r="T90" s="1435" t="str">
        <f>IF('Historical DATA'!BB76="","",'Historical DATA'!BB76)</f>
        <v/>
      </c>
      <c r="V90" s="1434" t="str">
        <f>IF('Historical DATA'!BC76="","",'Historical DATA'!BC76)</f>
        <v/>
      </c>
      <c r="W90" s="1436" t="str">
        <f>IF('Historical DATA'!BD76="","",'Historical DATA'!BD76)</f>
        <v/>
      </c>
      <c r="X90" s="1436" t="str">
        <f>IF('Historical DATA'!BE76="","",'Historical DATA'!BE76)</f>
        <v/>
      </c>
      <c r="Y90" s="1435" t="str">
        <f>IF('Historical DATA'!BF76="","",'Historical DATA'!BF76)</f>
        <v/>
      </c>
      <c r="Z90" s="1435" t="str">
        <f>IF('Historical DATA'!BG76="","",'Historical DATA'!BG76)</f>
        <v/>
      </c>
      <c r="AB90" s="1434" t="str">
        <f>IF('Historical DATA'!BH76="","",'Historical DATA'!BH76)</f>
        <v/>
      </c>
      <c r="AC90" s="1436" t="str">
        <f>IF('Historical DATA'!BI76="","",'Historical DATA'!BI76)</f>
        <v/>
      </c>
      <c r="AD90" s="1436" t="str">
        <f>IF('Historical DATA'!BJ76="","",'Historical DATA'!BJ76)</f>
        <v/>
      </c>
      <c r="AE90" s="1435" t="str">
        <f>IF('Historical DATA'!BK76="","",'Historical DATA'!BK76)</f>
        <v/>
      </c>
      <c r="AF90" s="1435" t="str">
        <f>IF('Historical DATA'!BL76="","",'Historical DATA'!BL76)</f>
        <v/>
      </c>
      <c r="AG90" s="1435" t="str">
        <f>IF('Historical DATA'!BM76="","",'Historical DATA'!BM76)</f>
        <v/>
      </c>
      <c r="AH90" s="1435" t="str">
        <f>IF('Historical DATA'!BN76="","",'Historical DATA'!BN76)</f>
        <v/>
      </c>
      <c r="AI90" s="1435" t="str">
        <f>IF('Historical DATA'!BO76="","",'Historical DATA'!BO76)</f>
        <v/>
      </c>
      <c r="AK90" s="1437" t="str">
        <f>IF('Historical DATA'!BP76="","",'Historical DATA'!BP76)</f>
        <v/>
      </c>
      <c r="AL90" s="1431" t="str">
        <f>IF('Historical DATA'!BQ76="","",'Historical DATA'!BQ76)</f>
        <v/>
      </c>
      <c r="AM90" s="1433" t="str">
        <f>IF('Historical DATA'!BR76="","",'Historical DATA'!BR76)</f>
        <v/>
      </c>
      <c r="AO90" s="1448" t="str">
        <f>IF('Historical DATA'!BS76="","",'Historical DATA'!BS76)</f>
        <v/>
      </c>
      <c r="AP90" s="1438" t="str">
        <f>IF('Historical DATA'!BT76="","",'Historical DATA'!BT76)</f>
        <v/>
      </c>
      <c r="AQ90" s="1438" t="str">
        <f>IF('Historical DATA'!BU76="","",'Historical DATA'!BU76)</f>
        <v/>
      </c>
      <c r="AR90" s="1439" t="str">
        <f>IF('Historical DATA'!BV76="","",'Historical DATA'!BV76)</f>
        <v/>
      </c>
    </row>
    <row r="91" spans="2:44">
      <c r="B91" s="1653" t="str">
        <f>IF('Historical DATA'!B77="","",'Historical DATA'!B77)</f>
        <v/>
      </c>
      <c r="D91" s="1437" t="str">
        <f>IF('Historical DATA'!AO77="","",'Historical DATA'!AO77)</f>
        <v/>
      </c>
      <c r="E91" s="1431" t="str">
        <f>IF('Historical DATA'!AP77="","",'Historical DATA'!AP77)</f>
        <v/>
      </c>
      <c r="F91" s="1433" t="str">
        <f>IF('Historical DATA'!AQ77="","",'Historical DATA'!AQ77)</f>
        <v/>
      </c>
      <c r="H91" s="1447" t="str">
        <f>IF('Historical DATA'!AR77="","",'Historical DATA'!AR77)</f>
        <v/>
      </c>
      <c r="I91" s="1431" t="str">
        <f>IF('Historical DATA'!AS77="","",'Historical DATA'!AS77)</f>
        <v/>
      </c>
      <c r="J91" s="1431" t="str">
        <f>IF('Historical DATA'!AT77="","",'Historical DATA'!AT77)</f>
        <v/>
      </c>
      <c r="K91" s="1431" t="str">
        <f>IF('Historical DATA'!AU77="","",'Historical DATA'!AU77)</f>
        <v/>
      </c>
      <c r="L91" s="1450" t="str">
        <f>IF('Historical DATA'!AV77="","",'Historical DATA'!AV77)</f>
        <v/>
      </c>
      <c r="N91" s="1445" t="str">
        <f>IF('Historical DATA'!AW77="","",'Historical DATA'!AW77)</f>
        <v/>
      </c>
      <c r="O91" s="1436" t="str">
        <f>IF('Historical DATA'!AX77="","",'Historical DATA'!AX77)</f>
        <v/>
      </c>
      <c r="P91" s="1435" t="str">
        <f>IF('Historical DATA'!AY77="","",'Historical DATA'!AY77)</f>
        <v/>
      </c>
      <c r="R91" s="1434" t="str">
        <f>IF('Historical DATA'!AZ77="","",'Historical DATA'!AZ77)</f>
        <v/>
      </c>
      <c r="S91" s="1436" t="str">
        <f>IF('Historical DATA'!BA77="","",'Historical DATA'!BA77)</f>
        <v/>
      </c>
      <c r="T91" s="1435" t="str">
        <f>IF('Historical DATA'!BB77="","",'Historical DATA'!BB77)</f>
        <v/>
      </c>
      <c r="V91" s="1434" t="str">
        <f>IF('Historical DATA'!BC77="","",'Historical DATA'!BC77)</f>
        <v/>
      </c>
      <c r="W91" s="1436" t="str">
        <f>IF('Historical DATA'!BD77="","",'Historical DATA'!BD77)</f>
        <v/>
      </c>
      <c r="X91" s="1436" t="str">
        <f>IF('Historical DATA'!BE77="","",'Historical DATA'!BE77)</f>
        <v/>
      </c>
      <c r="Y91" s="1435" t="str">
        <f>IF('Historical DATA'!BF77="","",'Historical DATA'!BF77)</f>
        <v/>
      </c>
      <c r="Z91" s="1435" t="str">
        <f>IF('Historical DATA'!BG77="","",'Historical DATA'!BG77)</f>
        <v/>
      </c>
      <c r="AB91" s="1434" t="str">
        <f>IF('Historical DATA'!BH77="","",'Historical DATA'!BH77)</f>
        <v/>
      </c>
      <c r="AC91" s="1436" t="str">
        <f>IF('Historical DATA'!BI77="","",'Historical DATA'!BI77)</f>
        <v/>
      </c>
      <c r="AD91" s="1436" t="str">
        <f>IF('Historical DATA'!BJ77="","",'Historical DATA'!BJ77)</f>
        <v/>
      </c>
      <c r="AE91" s="1435" t="str">
        <f>IF('Historical DATA'!BK77="","",'Historical DATA'!BK77)</f>
        <v/>
      </c>
      <c r="AF91" s="1435" t="str">
        <f>IF('Historical DATA'!BL77="","",'Historical DATA'!BL77)</f>
        <v/>
      </c>
      <c r="AG91" s="1435" t="str">
        <f>IF('Historical DATA'!BM77="","",'Historical DATA'!BM77)</f>
        <v/>
      </c>
      <c r="AH91" s="1435" t="str">
        <f>IF('Historical DATA'!BN77="","",'Historical DATA'!BN77)</f>
        <v/>
      </c>
      <c r="AI91" s="1435" t="str">
        <f>IF('Historical DATA'!BO77="","",'Historical DATA'!BO77)</f>
        <v/>
      </c>
      <c r="AK91" s="1437" t="str">
        <f>IF('Historical DATA'!BP77="","",'Historical DATA'!BP77)</f>
        <v/>
      </c>
      <c r="AL91" s="1431" t="str">
        <f>IF('Historical DATA'!BQ77="","",'Historical DATA'!BQ77)</f>
        <v/>
      </c>
      <c r="AM91" s="1433" t="str">
        <f>IF('Historical DATA'!BR77="","",'Historical DATA'!BR77)</f>
        <v/>
      </c>
      <c r="AO91" s="1448" t="str">
        <f>IF('Historical DATA'!BS77="","",'Historical DATA'!BS77)</f>
        <v/>
      </c>
      <c r="AP91" s="1438" t="str">
        <f>IF('Historical DATA'!BT77="","",'Historical DATA'!BT77)</f>
        <v/>
      </c>
      <c r="AQ91" s="1438" t="str">
        <f>IF('Historical DATA'!BU77="","",'Historical DATA'!BU77)</f>
        <v/>
      </c>
      <c r="AR91" s="1439" t="str">
        <f>IF('Historical DATA'!BV77="","",'Historical DATA'!BV77)</f>
        <v/>
      </c>
    </row>
    <row r="92" spans="2:44">
      <c r="B92" s="1653" t="str">
        <f>IF('Historical DATA'!B78="","",'Historical DATA'!B78)</f>
        <v/>
      </c>
      <c r="D92" s="1437" t="str">
        <f>IF('Historical DATA'!AO78="","",'Historical DATA'!AO78)</f>
        <v/>
      </c>
      <c r="E92" s="1431" t="str">
        <f>IF('Historical DATA'!AP78="","",'Historical DATA'!AP78)</f>
        <v/>
      </c>
      <c r="F92" s="1433" t="str">
        <f>IF('Historical DATA'!AQ78="","",'Historical DATA'!AQ78)</f>
        <v/>
      </c>
      <c r="H92" s="1447" t="str">
        <f>IF('Historical DATA'!AR78="","",'Historical DATA'!AR78)</f>
        <v/>
      </c>
      <c r="I92" s="1431" t="str">
        <f>IF('Historical DATA'!AS78="","",'Historical DATA'!AS78)</f>
        <v/>
      </c>
      <c r="J92" s="1431" t="str">
        <f>IF('Historical DATA'!AT78="","",'Historical DATA'!AT78)</f>
        <v/>
      </c>
      <c r="K92" s="1431" t="str">
        <f>IF('Historical DATA'!AU78="","",'Historical DATA'!AU78)</f>
        <v/>
      </c>
      <c r="L92" s="1450" t="str">
        <f>IF('Historical DATA'!AV78="","",'Historical DATA'!AV78)</f>
        <v/>
      </c>
      <c r="N92" s="1445" t="str">
        <f>IF('Historical DATA'!AW78="","",'Historical DATA'!AW78)</f>
        <v/>
      </c>
      <c r="O92" s="1436" t="str">
        <f>IF('Historical DATA'!AX78="","",'Historical DATA'!AX78)</f>
        <v/>
      </c>
      <c r="P92" s="1435" t="str">
        <f>IF('Historical DATA'!AY78="","",'Historical DATA'!AY78)</f>
        <v/>
      </c>
      <c r="R92" s="1434" t="str">
        <f>IF('Historical DATA'!AZ78="","",'Historical DATA'!AZ78)</f>
        <v/>
      </c>
      <c r="S92" s="1436" t="str">
        <f>IF('Historical DATA'!BA78="","",'Historical DATA'!BA78)</f>
        <v/>
      </c>
      <c r="T92" s="1435" t="str">
        <f>IF('Historical DATA'!BB78="","",'Historical DATA'!BB78)</f>
        <v/>
      </c>
      <c r="V92" s="1434" t="str">
        <f>IF('Historical DATA'!BC78="","",'Historical DATA'!BC78)</f>
        <v/>
      </c>
      <c r="W92" s="1436" t="str">
        <f>IF('Historical DATA'!BD78="","",'Historical DATA'!BD78)</f>
        <v/>
      </c>
      <c r="X92" s="1436" t="str">
        <f>IF('Historical DATA'!BE78="","",'Historical DATA'!BE78)</f>
        <v/>
      </c>
      <c r="Y92" s="1435" t="str">
        <f>IF('Historical DATA'!BF78="","",'Historical DATA'!BF78)</f>
        <v/>
      </c>
      <c r="Z92" s="1435" t="str">
        <f>IF('Historical DATA'!BG78="","",'Historical DATA'!BG78)</f>
        <v/>
      </c>
      <c r="AB92" s="1434" t="str">
        <f>IF('Historical DATA'!BH78="","",'Historical DATA'!BH78)</f>
        <v/>
      </c>
      <c r="AC92" s="1436" t="str">
        <f>IF('Historical DATA'!BI78="","",'Historical DATA'!BI78)</f>
        <v/>
      </c>
      <c r="AD92" s="1436" t="str">
        <f>IF('Historical DATA'!BJ78="","",'Historical DATA'!BJ78)</f>
        <v/>
      </c>
      <c r="AE92" s="1435" t="str">
        <f>IF('Historical DATA'!BK78="","",'Historical DATA'!BK78)</f>
        <v/>
      </c>
      <c r="AF92" s="1435" t="str">
        <f>IF('Historical DATA'!BL78="","",'Historical DATA'!BL78)</f>
        <v/>
      </c>
      <c r="AG92" s="1435" t="str">
        <f>IF('Historical DATA'!BM78="","",'Historical DATA'!BM78)</f>
        <v/>
      </c>
      <c r="AH92" s="1435" t="str">
        <f>IF('Historical DATA'!BN78="","",'Historical DATA'!BN78)</f>
        <v/>
      </c>
      <c r="AI92" s="1435" t="str">
        <f>IF('Historical DATA'!BO78="","",'Historical DATA'!BO78)</f>
        <v/>
      </c>
      <c r="AK92" s="1437" t="str">
        <f>IF('Historical DATA'!BP78="","",'Historical DATA'!BP78)</f>
        <v/>
      </c>
      <c r="AL92" s="1431" t="str">
        <f>IF('Historical DATA'!BQ78="","",'Historical DATA'!BQ78)</f>
        <v/>
      </c>
      <c r="AM92" s="1433" t="str">
        <f>IF('Historical DATA'!BR78="","",'Historical DATA'!BR78)</f>
        <v/>
      </c>
      <c r="AO92" s="1448" t="str">
        <f>IF('Historical DATA'!BS78="","",'Historical DATA'!BS78)</f>
        <v/>
      </c>
      <c r="AP92" s="1438" t="str">
        <f>IF('Historical DATA'!BT78="","",'Historical DATA'!BT78)</f>
        <v/>
      </c>
      <c r="AQ92" s="1438" t="str">
        <f>IF('Historical DATA'!BU78="","",'Historical DATA'!BU78)</f>
        <v/>
      </c>
      <c r="AR92" s="1439" t="str">
        <f>IF('Historical DATA'!BV78="","",'Historical DATA'!BV78)</f>
        <v/>
      </c>
    </row>
    <row r="93" spans="2:44">
      <c r="B93" s="1653" t="str">
        <f>IF('Historical DATA'!B79="","",'Historical DATA'!B79)</f>
        <v/>
      </c>
      <c r="D93" s="1437" t="str">
        <f>IF('Historical DATA'!AO79="","",'Historical DATA'!AO79)</f>
        <v/>
      </c>
      <c r="E93" s="1431" t="str">
        <f>IF('Historical DATA'!AP79="","",'Historical DATA'!AP79)</f>
        <v/>
      </c>
      <c r="F93" s="1433" t="str">
        <f>IF('Historical DATA'!AQ79="","",'Historical DATA'!AQ79)</f>
        <v/>
      </c>
      <c r="H93" s="1447" t="str">
        <f>IF('Historical DATA'!AR79="","",'Historical DATA'!AR79)</f>
        <v/>
      </c>
      <c r="I93" s="1431" t="str">
        <f>IF('Historical DATA'!AS79="","",'Historical DATA'!AS79)</f>
        <v/>
      </c>
      <c r="J93" s="1431" t="str">
        <f>IF('Historical DATA'!AT79="","",'Historical DATA'!AT79)</f>
        <v/>
      </c>
      <c r="K93" s="1431" t="str">
        <f>IF('Historical DATA'!AU79="","",'Historical DATA'!AU79)</f>
        <v/>
      </c>
      <c r="L93" s="1450" t="str">
        <f>IF('Historical DATA'!AV79="","",'Historical DATA'!AV79)</f>
        <v/>
      </c>
      <c r="N93" s="1445" t="str">
        <f>IF('Historical DATA'!AW79="","",'Historical DATA'!AW79)</f>
        <v/>
      </c>
      <c r="O93" s="1436" t="str">
        <f>IF('Historical DATA'!AX79="","",'Historical DATA'!AX79)</f>
        <v/>
      </c>
      <c r="P93" s="1435" t="str">
        <f>IF('Historical DATA'!AY79="","",'Historical DATA'!AY79)</f>
        <v/>
      </c>
      <c r="R93" s="1434" t="str">
        <f>IF('Historical DATA'!AZ79="","",'Historical DATA'!AZ79)</f>
        <v/>
      </c>
      <c r="S93" s="1436" t="str">
        <f>IF('Historical DATA'!BA79="","",'Historical DATA'!BA79)</f>
        <v/>
      </c>
      <c r="T93" s="1435" t="str">
        <f>IF('Historical DATA'!BB79="","",'Historical DATA'!BB79)</f>
        <v/>
      </c>
      <c r="V93" s="1434" t="str">
        <f>IF('Historical DATA'!BC79="","",'Historical DATA'!BC79)</f>
        <v/>
      </c>
      <c r="W93" s="1436" t="str">
        <f>IF('Historical DATA'!BD79="","",'Historical DATA'!BD79)</f>
        <v/>
      </c>
      <c r="X93" s="1436" t="str">
        <f>IF('Historical DATA'!BE79="","",'Historical DATA'!BE79)</f>
        <v/>
      </c>
      <c r="Y93" s="1435" t="str">
        <f>IF('Historical DATA'!BF79="","",'Historical DATA'!BF79)</f>
        <v/>
      </c>
      <c r="Z93" s="1435" t="str">
        <f>IF('Historical DATA'!BG79="","",'Historical DATA'!BG79)</f>
        <v/>
      </c>
      <c r="AB93" s="1434" t="str">
        <f>IF('Historical DATA'!BH79="","",'Historical DATA'!BH79)</f>
        <v/>
      </c>
      <c r="AC93" s="1436" t="str">
        <f>IF('Historical DATA'!BI79="","",'Historical DATA'!BI79)</f>
        <v/>
      </c>
      <c r="AD93" s="1436" t="str">
        <f>IF('Historical DATA'!BJ79="","",'Historical DATA'!BJ79)</f>
        <v/>
      </c>
      <c r="AE93" s="1435" t="str">
        <f>IF('Historical DATA'!BK79="","",'Historical DATA'!BK79)</f>
        <v/>
      </c>
      <c r="AF93" s="1435" t="str">
        <f>IF('Historical DATA'!BL79="","",'Historical DATA'!BL79)</f>
        <v/>
      </c>
      <c r="AG93" s="1435" t="str">
        <f>IF('Historical DATA'!BM79="","",'Historical DATA'!BM79)</f>
        <v/>
      </c>
      <c r="AH93" s="1435" t="str">
        <f>IF('Historical DATA'!BN79="","",'Historical DATA'!BN79)</f>
        <v/>
      </c>
      <c r="AI93" s="1435" t="str">
        <f>IF('Historical DATA'!BO79="","",'Historical DATA'!BO79)</f>
        <v/>
      </c>
      <c r="AK93" s="1437" t="str">
        <f>IF('Historical DATA'!BP79="","",'Historical DATA'!BP79)</f>
        <v/>
      </c>
      <c r="AL93" s="1431" t="str">
        <f>IF('Historical DATA'!BQ79="","",'Historical DATA'!BQ79)</f>
        <v/>
      </c>
      <c r="AM93" s="1433" t="str">
        <f>IF('Historical DATA'!BR79="","",'Historical DATA'!BR79)</f>
        <v/>
      </c>
      <c r="AO93" s="1448" t="str">
        <f>IF('Historical DATA'!BS79="","",'Historical DATA'!BS79)</f>
        <v/>
      </c>
      <c r="AP93" s="1438" t="str">
        <f>IF('Historical DATA'!BT79="","",'Historical DATA'!BT79)</f>
        <v/>
      </c>
      <c r="AQ93" s="1438" t="str">
        <f>IF('Historical DATA'!BU79="","",'Historical DATA'!BU79)</f>
        <v/>
      </c>
      <c r="AR93" s="1439" t="str">
        <f>IF('Historical DATA'!BV79="","",'Historical DATA'!BV79)</f>
        <v/>
      </c>
    </row>
    <row r="94" spans="2:44">
      <c r="B94" s="1653" t="str">
        <f>IF('Historical DATA'!B80="","",'Historical DATA'!B80)</f>
        <v/>
      </c>
      <c r="D94" s="1437" t="str">
        <f>IF('Historical DATA'!AO80="","",'Historical DATA'!AO80)</f>
        <v/>
      </c>
      <c r="E94" s="1431" t="str">
        <f>IF('Historical DATA'!AP80="","",'Historical DATA'!AP80)</f>
        <v/>
      </c>
      <c r="F94" s="1433" t="str">
        <f>IF('Historical DATA'!AQ80="","",'Historical DATA'!AQ80)</f>
        <v/>
      </c>
      <c r="H94" s="1447" t="str">
        <f>IF('Historical DATA'!AR80="","",'Historical DATA'!AR80)</f>
        <v/>
      </c>
      <c r="I94" s="1431" t="str">
        <f>IF('Historical DATA'!AS80="","",'Historical DATA'!AS80)</f>
        <v/>
      </c>
      <c r="J94" s="1431" t="str">
        <f>IF('Historical DATA'!AT80="","",'Historical DATA'!AT80)</f>
        <v/>
      </c>
      <c r="K94" s="1431" t="str">
        <f>IF('Historical DATA'!AU80="","",'Historical DATA'!AU80)</f>
        <v/>
      </c>
      <c r="L94" s="1450" t="str">
        <f>IF('Historical DATA'!AV80="","",'Historical DATA'!AV80)</f>
        <v/>
      </c>
      <c r="N94" s="1445" t="str">
        <f>IF('Historical DATA'!AW80="","",'Historical DATA'!AW80)</f>
        <v/>
      </c>
      <c r="O94" s="1436" t="str">
        <f>IF('Historical DATA'!AX80="","",'Historical DATA'!AX80)</f>
        <v/>
      </c>
      <c r="P94" s="1435" t="str">
        <f>IF('Historical DATA'!AY80="","",'Historical DATA'!AY80)</f>
        <v/>
      </c>
      <c r="R94" s="1434" t="str">
        <f>IF('Historical DATA'!AZ80="","",'Historical DATA'!AZ80)</f>
        <v/>
      </c>
      <c r="S94" s="1436" t="str">
        <f>IF('Historical DATA'!BA80="","",'Historical DATA'!BA80)</f>
        <v/>
      </c>
      <c r="T94" s="1435" t="str">
        <f>IF('Historical DATA'!BB80="","",'Historical DATA'!BB80)</f>
        <v/>
      </c>
      <c r="V94" s="1434" t="str">
        <f>IF('Historical DATA'!BC80="","",'Historical DATA'!BC80)</f>
        <v/>
      </c>
      <c r="W94" s="1436" t="str">
        <f>IF('Historical DATA'!BD80="","",'Historical DATA'!BD80)</f>
        <v/>
      </c>
      <c r="X94" s="1436" t="str">
        <f>IF('Historical DATA'!BE80="","",'Historical DATA'!BE80)</f>
        <v/>
      </c>
      <c r="Y94" s="1435" t="str">
        <f>IF('Historical DATA'!BF80="","",'Historical DATA'!BF80)</f>
        <v/>
      </c>
      <c r="Z94" s="1435" t="str">
        <f>IF('Historical DATA'!BG80="","",'Historical DATA'!BG80)</f>
        <v/>
      </c>
      <c r="AB94" s="1434" t="str">
        <f>IF('Historical DATA'!BH80="","",'Historical DATA'!BH80)</f>
        <v/>
      </c>
      <c r="AC94" s="1436" t="str">
        <f>IF('Historical DATA'!BI80="","",'Historical DATA'!BI80)</f>
        <v/>
      </c>
      <c r="AD94" s="1436" t="str">
        <f>IF('Historical DATA'!BJ80="","",'Historical DATA'!BJ80)</f>
        <v/>
      </c>
      <c r="AE94" s="1435" t="str">
        <f>IF('Historical DATA'!BK80="","",'Historical DATA'!BK80)</f>
        <v/>
      </c>
      <c r="AF94" s="1435" t="str">
        <f>IF('Historical DATA'!BL80="","",'Historical DATA'!BL80)</f>
        <v/>
      </c>
      <c r="AG94" s="1435" t="str">
        <f>IF('Historical DATA'!BM80="","",'Historical DATA'!BM80)</f>
        <v/>
      </c>
      <c r="AH94" s="1435" t="str">
        <f>IF('Historical DATA'!BN80="","",'Historical DATA'!BN80)</f>
        <v/>
      </c>
      <c r="AI94" s="1435" t="str">
        <f>IF('Historical DATA'!BO80="","",'Historical DATA'!BO80)</f>
        <v/>
      </c>
      <c r="AK94" s="1437" t="str">
        <f>IF('Historical DATA'!BP80="","",'Historical DATA'!BP80)</f>
        <v/>
      </c>
      <c r="AL94" s="1431" t="str">
        <f>IF('Historical DATA'!BQ80="","",'Historical DATA'!BQ80)</f>
        <v/>
      </c>
      <c r="AM94" s="1433" t="str">
        <f>IF('Historical DATA'!BR80="","",'Historical DATA'!BR80)</f>
        <v/>
      </c>
      <c r="AO94" s="1448" t="str">
        <f>IF('Historical DATA'!BS80="","",'Historical DATA'!BS80)</f>
        <v/>
      </c>
      <c r="AP94" s="1438" t="str">
        <f>IF('Historical DATA'!BT80="","",'Historical DATA'!BT80)</f>
        <v/>
      </c>
      <c r="AQ94" s="1438" t="str">
        <f>IF('Historical DATA'!BU80="","",'Historical DATA'!BU80)</f>
        <v/>
      </c>
      <c r="AR94" s="1439" t="str">
        <f>IF('Historical DATA'!BV80="","",'Historical DATA'!BV80)</f>
        <v/>
      </c>
    </row>
    <row r="95" spans="2:44">
      <c r="B95" s="1653" t="str">
        <f>IF('Historical DATA'!B81="","",'Historical DATA'!B81)</f>
        <v/>
      </c>
      <c r="D95" s="1437" t="str">
        <f>IF('Historical DATA'!AO81="","",'Historical DATA'!AO81)</f>
        <v/>
      </c>
      <c r="E95" s="1431" t="str">
        <f>IF('Historical DATA'!AP81="","",'Historical DATA'!AP81)</f>
        <v/>
      </c>
      <c r="F95" s="1433" t="str">
        <f>IF('Historical DATA'!AQ81="","",'Historical DATA'!AQ81)</f>
        <v/>
      </c>
      <c r="H95" s="1447" t="str">
        <f>IF('Historical DATA'!AR81="","",'Historical DATA'!AR81)</f>
        <v/>
      </c>
      <c r="I95" s="1431" t="str">
        <f>IF('Historical DATA'!AS81="","",'Historical DATA'!AS81)</f>
        <v/>
      </c>
      <c r="J95" s="1431" t="str">
        <f>IF('Historical DATA'!AT81="","",'Historical DATA'!AT81)</f>
        <v/>
      </c>
      <c r="K95" s="1431" t="str">
        <f>IF('Historical DATA'!AU81="","",'Historical DATA'!AU81)</f>
        <v/>
      </c>
      <c r="L95" s="1450" t="str">
        <f>IF('Historical DATA'!AV81="","",'Historical DATA'!AV81)</f>
        <v/>
      </c>
      <c r="N95" s="1445" t="str">
        <f>IF('Historical DATA'!AW81="","",'Historical DATA'!AW81)</f>
        <v/>
      </c>
      <c r="O95" s="1436" t="str">
        <f>IF('Historical DATA'!AX81="","",'Historical DATA'!AX81)</f>
        <v/>
      </c>
      <c r="P95" s="1435" t="str">
        <f>IF('Historical DATA'!AY81="","",'Historical DATA'!AY81)</f>
        <v/>
      </c>
      <c r="R95" s="1434" t="str">
        <f>IF('Historical DATA'!AZ81="","",'Historical DATA'!AZ81)</f>
        <v/>
      </c>
      <c r="S95" s="1436" t="str">
        <f>IF('Historical DATA'!BA81="","",'Historical DATA'!BA81)</f>
        <v/>
      </c>
      <c r="T95" s="1435" t="str">
        <f>IF('Historical DATA'!BB81="","",'Historical DATA'!BB81)</f>
        <v/>
      </c>
      <c r="V95" s="1434" t="str">
        <f>IF('Historical DATA'!BC81="","",'Historical DATA'!BC81)</f>
        <v/>
      </c>
      <c r="W95" s="1436" t="str">
        <f>IF('Historical DATA'!BD81="","",'Historical DATA'!BD81)</f>
        <v/>
      </c>
      <c r="X95" s="1436" t="str">
        <f>IF('Historical DATA'!BE81="","",'Historical DATA'!BE81)</f>
        <v/>
      </c>
      <c r="Y95" s="1435" t="str">
        <f>IF('Historical DATA'!BF81="","",'Historical DATA'!BF81)</f>
        <v/>
      </c>
      <c r="Z95" s="1435" t="str">
        <f>IF('Historical DATA'!BG81="","",'Historical DATA'!BG81)</f>
        <v/>
      </c>
      <c r="AB95" s="1434" t="str">
        <f>IF('Historical DATA'!BH81="","",'Historical DATA'!BH81)</f>
        <v/>
      </c>
      <c r="AC95" s="1436" t="str">
        <f>IF('Historical DATA'!BI81="","",'Historical DATA'!BI81)</f>
        <v/>
      </c>
      <c r="AD95" s="1436" t="str">
        <f>IF('Historical DATA'!BJ81="","",'Historical DATA'!BJ81)</f>
        <v/>
      </c>
      <c r="AE95" s="1435" t="str">
        <f>IF('Historical DATA'!BK81="","",'Historical DATA'!BK81)</f>
        <v/>
      </c>
      <c r="AF95" s="1435" t="str">
        <f>IF('Historical DATA'!BL81="","",'Historical DATA'!BL81)</f>
        <v/>
      </c>
      <c r="AG95" s="1435" t="str">
        <f>IF('Historical DATA'!BM81="","",'Historical DATA'!BM81)</f>
        <v/>
      </c>
      <c r="AH95" s="1435" t="str">
        <f>IF('Historical DATA'!BN81="","",'Historical DATA'!BN81)</f>
        <v/>
      </c>
      <c r="AI95" s="1435" t="str">
        <f>IF('Historical DATA'!BO81="","",'Historical DATA'!BO81)</f>
        <v/>
      </c>
      <c r="AK95" s="1437" t="str">
        <f>IF('Historical DATA'!BP81="","",'Historical DATA'!BP81)</f>
        <v/>
      </c>
      <c r="AL95" s="1431" t="str">
        <f>IF('Historical DATA'!BQ81="","",'Historical DATA'!BQ81)</f>
        <v/>
      </c>
      <c r="AM95" s="1433" t="str">
        <f>IF('Historical DATA'!BR81="","",'Historical DATA'!BR81)</f>
        <v/>
      </c>
      <c r="AO95" s="1448" t="str">
        <f>IF('Historical DATA'!BS81="","",'Historical DATA'!BS81)</f>
        <v/>
      </c>
      <c r="AP95" s="1438" t="str">
        <f>IF('Historical DATA'!BT81="","",'Historical DATA'!BT81)</f>
        <v/>
      </c>
      <c r="AQ95" s="1438" t="str">
        <f>IF('Historical DATA'!BU81="","",'Historical DATA'!BU81)</f>
        <v/>
      </c>
      <c r="AR95" s="1439" t="str">
        <f>IF('Historical DATA'!BV81="","",'Historical DATA'!BV81)</f>
        <v/>
      </c>
    </row>
    <row r="96" spans="2:44">
      <c r="B96" s="1653" t="str">
        <f>IF('Historical DATA'!B82="","",'Historical DATA'!B82)</f>
        <v/>
      </c>
      <c r="D96" s="1437" t="str">
        <f>IF('Historical DATA'!AO82="","",'Historical DATA'!AO82)</f>
        <v/>
      </c>
      <c r="E96" s="1431" t="str">
        <f>IF('Historical DATA'!AP82="","",'Historical DATA'!AP82)</f>
        <v/>
      </c>
      <c r="F96" s="1433" t="str">
        <f>IF('Historical DATA'!AQ82="","",'Historical DATA'!AQ82)</f>
        <v/>
      </c>
      <c r="H96" s="1447" t="str">
        <f>IF('Historical DATA'!AR82="","",'Historical DATA'!AR82)</f>
        <v/>
      </c>
      <c r="I96" s="1431" t="str">
        <f>IF('Historical DATA'!AS82="","",'Historical DATA'!AS82)</f>
        <v/>
      </c>
      <c r="J96" s="1431" t="str">
        <f>IF('Historical DATA'!AT82="","",'Historical DATA'!AT82)</f>
        <v/>
      </c>
      <c r="K96" s="1431" t="str">
        <f>IF('Historical DATA'!AU82="","",'Historical DATA'!AU82)</f>
        <v/>
      </c>
      <c r="L96" s="1450" t="str">
        <f>IF('Historical DATA'!AV82="","",'Historical DATA'!AV82)</f>
        <v/>
      </c>
      <c r="N96" s="1445" t="str">
        <f>IF('Historical DATA'!AW82="","",'Historical DATA'!AW82)</f>
        <v/>
      </c>
      <c r="O96" s="1436" t="str">
        <f>IF('Historical DATA'!AX82="","",'Historical DATA'!AX82)</f>
        <v/>
      </c>
      <c r="P96" s="1435" t="str">
        <f>IF('Historical DATA'!AY82="","",'Historical DATA'!AY82)</f>
        <v/>
      </c>
      <c r="R96" s="1434" t="str">
        <f>IF('Historical DATA'!AZ82="","",'Historical DATA'!AZ82)</f>
        <v/>
      </c>
      <c r="S96" s="1436" t="str">
        <f>IF('Historical DATA'!BA82="","",'Historical DATA'!BA82)</f>
        <v/>
      </c>
      <c r="T96" s="1435" t="str">
        <f>IF('Historical DATA'!BB82="","",'Historical DATA'!BB82)</f>
        <v/>
      </c>
      <c r="V96" s="1434" t="str">
        <f>IF('Historical DATA'!BC82="","",'Historical DATA'!BC82)</f>
        <v/>
      </c>
      <c r="W96" s="1436" t="str">
        <f>IF('Historical DATA'!BD82="","",'Historical DATA'!BD82)</f>
        <v/>
      </c>
      <c r="X96" s="1436" t="str">
        <f>IF('Historical DATA'!BE82="","",'Historical DATA'!BE82)</f>
        <v/>
      </c>
      <c r="Y96" s="1435" t="str">
        <f>IF('Historical DATA'!BF82="","",'Historical DATA'!BF82)</f>
        <v/>
      </c>
      <c r="Z96" s="1435" t="str">
        <f>IF('Historical DATA'!BG82="","",'Historical DATA'!BG82)</f>
        <v/>
      </c>
      <c r="AB96" s="1434" t="str">
        <f>IF('Historical DATA'!BH82="","",'Historical DATA'!BH82)</f>
        <v/>
      </c>
      <c r="AC96" s="1436" t="str">
        <f>IF('Historical DATA'!BI82="","",'Historical DATA'!BI82)</f>
        <v/>
      </c>
      <c r="AD96" s="1436" t="str">
        <f>IF('Historical DATA'!BJ82="","",'Historical DATA'!BJ82)</f>
        <v/>
      </c>
      <c r="AE96" s="1435" t="str">
        <f>IF('Historical DATA'!BK82="","",'Historical DATA'!BK82)</f>
        <v/>
      </c>
      <c r="AF96" s="1435" t="str">
        <f>IF('Historical DATA'!BL82="","",'Historical DATA'!BL82)</f>
        <v/>
      </c>
      <c r="AG96" s="1435" t="str">
        <f>IF('Historical DATA'!BM82="","",'Historical DATA'!BM82)</f>
        <v/>
      </c>
      <c r="AH96" s="1435" t="str">
        <f>IF('Historical DATA'!BN82="","",'Historical DATA'!BN82)</f>
        <v/>
      </c>
      <c r="AI96" s="1435" t="str">
        <f>IF('Historical DATA'!BO82="","",'Historical DATA'!BO82)</f>
        <v/>
      </c>
      <c r="AK96" s="1437" t="str">
        <f>IF('Historical DATA'!BP82="","",'Historical DATA'!BP82)</f>
        <v/>
      </c>
      <c r="AL96" s="1431" t="str">
        <f>IF('Historical DATA'!BQ82="","",'Historical DATA'!BQ82)</f>
        <v/>
      </c>
      <c r="AM96" s="1433" t="str">
        <f>IF('Historical DATA'!BR82="","",'Historical DATA'!BR82)</f>
        <v/>
      </c>
      <c r="AO96" s="1448" t="str">
        <f>IF('Historical DATA'!BS82="","",'Historical DATA'!BS82)</f>
        <v/>
      </c>
      <c r="AP96" s="1438" t="str">
        <f>IF('Historical DATA'!BT82="","",'Historical DATA'!BT82)</f>
        <v/>
      </c>
      <c r="AQ96" s="1438" t="str">
        <f>IF('Historical DATA'!BU82="","",'Historical DATA'!BU82)</f>
        <v/>
      </c>
      <c r="AR96" s="1439" t="str">
        <f>IF('Historical DATA'!BV82="","",'Historical DATA'!BV82)</f>
        <v/>
      </c>
    </row>
    <row r="97" spans="2:44">
      <c r="B97" s="1653" t="str">
        <f>IF('Historical DATA'!B83="","",'Historical DATA'!B83)</f>
        <v/>
      </c>
      <c r="D97" s="1437" t="str">
        <f>IF('Historical DATA'!AO83="","",'Historical DATA'!AO83)</f>
        <v/>
      </c>
      <c r="E97" s="1431" t="str">
        <f>IF('Historical DATA'!AP83="","",'Historical DATA'!AP83)</f>
        <v/>
      </c>
      <c r="F97" s="1433" t="str">
        <f>IF('Historical DATA'!AQ83="","",'Historical DATA'!AQ83)</f>
        <v/>
      </c>
      <c r="H97" s="1447" t="str">
        <f>IF('Historical DATA'!AR83="","",'Historical DATA'!AR83)</f>
        <v/>
      </c>
      <c r="I97" s="1431" t="str">
        <f>IF('Historical DATA'!AS83="","",'Historical DATA'!AS83)</f>
        <v/>
      </c>
      <c r="J97" s="1431" t="str">
        <f>IF('Historical DATA'!AT83="","",'Historical DATA'!AT83)</f>
        <v/>
      </c>
      <c r="K97" s="1431" t="str">
        <f>IF('Historical DATA'!AU83="","",'Historical DATA'!AU83)</f>
        <v/>
      </c>
      <c r="L97" s="1450" t="str">
        <f>IF('Historical DATA'!AV83="","",'Historical DATA'!AV83)</f>
        <v/>
      </c>
      <c r="N97" s="1445" t="str">
        <f>IF('Historical DATA'!AW83="","",'Historical DATA'!AW83)</f>
        <v/>
      </c>
      <c r="O97" s="1436" t="str">
        <f>IF('Historical DATA'!AX83="","",'Historical DATA'!AX83)</f>
        <v/>
      </c>
      <c r="P97" s="1435" t="str">
        <f>IF('Historical DATA'!AY83="","",'Historical DATA'!AY83)</f>
        <v/>
      </c>
      <c r="R97" s="1434" t="str">
        <f>IF('Historical DATA'!AZ83="","",'Historical DATA'!AZ83)</f>
        <v/>
      </c>
      <c r="S97" s="1436" t="str">
        <f>IF('Historical DATA'!BA83="","",'Historical DATA'!BA83)</f>
        <v/>
      </c>
      <c r="T97" s="1435" t="str">
        <f>IF('Historical DATA'!BB83="","",'Historical DATA'!BB83)</f>
        <v/>
      </c>
      <c r="V97" s="1434" t="str">
        <f>IF('Historical DATA'!BC83="","",'Historical DATA'!BC83)</f>
        <v/>
      </c>
      <c r="W97" s="1436" t="str">
        <f>IF('Historical DATA'!BD83="","",'Historical DATA'!BD83)</f>
        <v/>
      </c>
      <c r="X97" s="1436" t="str">
        <f>IF('Historical DATA'!BE83="","",'Historical DATA'!BE83)</f>
        <v/>
      </c>
      <c r="Y97" s="1435" t="str">
        <f>IF('Historical DATA'!BF83="","",'Historical DATA'!BF83)</f>
        <v/>
      </c>
      <c r="Z97" s="1435" t="str">
        <f>IF('Historical DATA'!BG83="","",'Historical DATA'!BG83)</f>
        <v/>
      </c>
      <c r="AB97" s="1434" t="str">
        <f>IF('Historical DATA'!BH83="","",'Historical DATA'!BH83)</f>
        <v/>
      </c>
      <c r="AC97" s="1436" t="str">
        <f>IF('Historical DATA'!BI83="","",'Historical DATA'!BI83)</f>
        <v/>
      </c>
      <c r="AD97" s="1436" t="str">
        <f>IF('Historical DATA'!BJ83="","",'Historical DATA'!BJ83)</f>
        <v/>
      </c>
      <c r="AE97" s="1435" t="str">
        <f>IF('Historical DATA'!BK83="","",'Historical DATA'!BK83)</f>
        <v/>
      </c>
      <c r="AF97" s="1435" t="str">
        <f>IF('Historical DATA'!BL83="","",'Historical DATA'!BL83)</f>
        <v/>
      </c>
      <c r="AG97" s="1435" t="str">
        <f>IF('Historical DATA'!BM83="","",'Historical DATA'!BM83)</f>
        <v/>
      </c>
      <c r="AH97" s="1435" t="str">
        <f>IF('Historical DATA'!BN83="","",'Historical DATA'!BN83)</f>
        <v/>
      </c>
      <c r="AI97" s="1435" t="str">
        <f>IF('Historical DATA'!BO83="","",'Historical DATA'!BO83)</f>
        <v/>
      </c>
      <c r="AK97" s="1437" t="str">
        <f>IF('Historical DATA'!BP83="","",'Historical DATA'!BP83)</f>
        <v/>
      </c>
      <c r="AL97" s="1431" t="str">
        <f>IF('Historical DATA'!BQ83="","",'Historical DATA'!BQ83)</f>
        <v/>
      </c>
      <c r="AM97" s="1433" t="str">
        <f>IF('Historical DATA'!BR83="","",'Historical DATA'!BR83)</f>
        <v/>
      </c>
      <c r="AO97" s="1448" t="str">
        <f>IF('Historical DATA'!BS83="","",'Historical DATA'!BS83)</f>
        <v/>
      </c>
      <c r="AP97" s="1438" t="str">
        <f>IF('Historical DATA'!BT83="","",'Historical DATA'!BT83)</f>
        <v/>
      </c>
      <c r="AQ97" s="1438" t="str">
        <f>IF('Historical DATA'!BU83="","",'Historical DATA'!BU83)</f>
        <v/>
      </c>
      <c r="AR97" s="1439" t="str">
        <f>IF('Historical DATA'!BV83="","",'Historical DATA'!BV83)</f>
        <v/>
      </c>
    </row>
    <row r="98" spans="2:44">
      <c r="B98" s="1653" t="str">
        <f>IF('Historical DATA'!B84="","",'Historical DATA'!B84)</f>
        <v/>
      </c>
      <c r="D98" s="1437" t="str">
        <f>IF('Historical DATA'!AO84="","",'Historical DATA'!AO84)</f>
        <v/>
      </c>
      <c r="E98" s="1431" t="str">
        <f>IF('Historical DATA'!AP84="","",'Historical DATA'!AP84)</f>
        <v/>
      </c>
      <c r="F98" s="1433" t="str">
        <f>IF('Historical DATA'!AQ84="","",'Historical DATA'!AQ84)</f>
        <v/>
      </c>
      <c r="H98" s="1447" t="str">
        <f>IF('Historical DATA'!AR84="","",'Historical DATA'!AR84)</f>
        <v/>
      </c>
      <c r="I98" s="1431" t="str">
        <f>IF('Historical DATA'!AS84="","",'Historical DATA'!AS84)</f>
        <v/>
      </c>
      <c r="J98" s="1431" t="str">
        <f>IF('Historical DATA'!AT84="","",'Historical DATA'!AT84)</f>
        <v/>
      </c>
      <c r="K98" s="1431" t="str">
        <f>IF('Historical DATA'!AU84="","",'Historical DATA'!AU84)</f>
        <v/>
      </c>
      <c r="L98" s="1450" t="str">
        <f>IF('Historical DATA'!AV84="","",'Historical DATA'!AV84)</f>
        <v/>
      </c>
      <c r="N98" s="1445" t="str">
        <f>IF('Historical DATA'!AW84="","",'Historical DATA'!AW84)</f>
        <v/>
      </c>
      <c r="O98" s="1436" t="str">
        <f>IF('Historical DATA'!AX84="","",'Historical DATA'!AX84)</f>
        <v/>
      </c>
      <c r="P98" s="1435" t="str">
        <f>IF('Historical DATA'!AY84="","",'Historical DATA'!AY84)</f>
        <v/>
      </c>
      <c r="R98" s="1434" t="str">
        <f>IF('Historical DATA'!AZ84="","",'Historical DATA'!AZ84)</f>
        <v/>
      </c>
      <c r="S98" s="1436" t="str">
        <f>IF('Historical DATA'!BA84="","",'Historical DATA'!BA84)</f>
        <v/>
      </c>
      <c r="T98" s="1435" t="str">
        <f>IF('Historical DATA'!BB84="","",'Historical DATA'!BB84)</f>
        <v/>
      </c>
      <c r="V98" s="1434" t="str">
        <f>IF('Historical DATA'!BC84="","",'Historical DATA'!BC84)</f>
        <v/>
      </c>
      <c r="W98" s="1436" t="str">
        <f>IF('Historical DATA'!BD84="","",'Historical DATA'!BD84)</f>
        <v/>
      </c>
      <c r="X98" s="1436" t="str">
        <f>IF('Historical DATA'!BE84="","",'Historical DATA'!BE84)</f>
        <v/>
      </c>
      <c r="Y98" s="1435" t="str">
        <f>IF('Historical DATA'!BF84="","",'Historical DATA'!BF84)</f>
        <v/>
      </c>
      <c r="Z98" s="1435" t="str">
        <f>IF('Historical DATA'!BG84="","",'Historical DATA'!BG84)</f>
        <v/>
      </c>
      <c r="AB98" s="1434" t="str">
        <f>IF('Historical DATA'!BH84="","",'Historical DATA'!BH84)</f>
        <v/>
      </c>
      <c r="AC98" s="1436" t="str">
        <f>IF('Historical DATA'!BI84="","",'Historical DATA'!BI84)</f>
        <v/>
      </c>
      <c r="AD98" s="1436" t="str">
        <f>IF('Historical DATA'!BJ84="","",'Historical DATA'!BJ84)</f>
        <v/>
      </c>
      <c r="AE98" s="1435" t="str">
        <f>IF('Historical DATA'!BK84="","",'Historical DATA'!BK84)</f>
        <v/>
      </c>
      <c r="AF98" s="1435" t="str">
        <f>IF('Historical DATA'!BL84="","",'Historical DATA'!BL84)</f>
        <v/>
      </c>
      <c r="AG98" s="1435" t="str">
        <f>IF('Historical DATA'!BM84="","",'Historical DATA'!BM84)</f>
        <v/>
      </c>
      <c r="AH98" s="1435" t="str">
        <f>IF('Historical DATA'!BN84="","",'Historical DATA'!BN84)</f>
        <v/>
      </c>
      <c r="AI98" s="1435" t="str">
        <f>IF('Historical DATA'!BO84="","",'Historical DATA'!BO84)</f>
        <v/>
      </c>
      <c r="AK98" s="1437" t="str">
        <f>IF('Historical DATA'!BP84="","",'Historical DATA'!BP84)</f>
        <v/>
      </c>
      <c r="AL98" s="1431" t="str">
        <f>IF('Historical DATA'!BQ84="","",'Historical DATA'!BQ84)</f>
        <v/>
      </c>
      <c r="AM98" s="1433" t="str">
        <f>IF('Historical DATA'!BR84="","",'Historical DATA'!BR84)</f>
        <v/>
      </c>
      <c r="AO98" s="1448" t="str">
        <f>IF('Historical DATA'!BS84="","",'Historical DATA'!BS84)</f>
        <v/>
      </c>
      <c r="AP98" s="1438" t="str">
        <f>IF('Historical DATA'!BT84="","",'Historical DATA'!BT84)</f>
        <v/>
      </c>
      <c r="AQ98" s="1438" t="str">
        <f>IF('Historical DATA'!BU84="","",'Historical DATA'!BU84)</f>
        <v/>
      </c>
      <c r="AR98" s="1439" t="str">
        <f>IF('Historical DATA'!BV84="","",'Historical DATA'!BV84)</f>
        <v/>
      </c>
    </row>
    <row r="99" spans="2:44">
      <c r="B99" s="1653" t="str">
        <f>IF('Historical DATA'!B85="","",'Historical DATA'!B85)</f>
        <v/>
      </c>
      <c r="D99" s="1437" t="str">
        <f>IF('Historical DATA'!AO85="","",'Historical DATA'!AO85)</f>
        <v/>
      </c>
      <c r="E99" s="1431" t="str">
        <f>IF('Historical DATA'!AP85="","",'Historical DATA'!AP85)</f>
        <v/>
      </c>
      <c r="F99" s="1433" t="str">
        <f>IF('Historical DATA'!AQ85="","",'Historical DATA'!AQ85)</f>
        <v/>
      </c>
      <c r="H99" s="1447" t="str">
        <f>IF('Historical DATA'!AR85="","",'Historical DATA'!AR85)</f>
        <v/>
      </c>
      <c r="I99" s="1431" t="str">
        <f>IF('Historical DATA'!AS85="","",'Historical DATA'!AS85)</f>
        <v/>
      </c>
      <c r="J99" s="1431" t="str">
        <f>IF('Historical DATA'!AT85="","",'Historical DATA'!AT85)</f>
        <v/>
      </c>
      <c r="K99" s="1431" t="str">
        <f>IF('Historical DATA'!AU85="","",'Historical DATA'!AU85)</f>
        <v/>
      </c>
      <c r="L99" s="1450" t="str">
        <f>IF('Historical DATA'!AV85="","",'Historical DATA'!AV85)</f>
        <v/>
      </c>
      <c r="N99" s="1445" t="str">
        <f>IF('Historical DATA'!AW85="","",'Historical DATA'!AW85)</f>
        <v/>
      </c>
      <c r="O99" s="1436" t="str">
        <f>IF('Historical DATA'!AX85="","",'Historical DATA'!AX85)</f>
        <v/>
      </c>
      <c r="P99" s="1435" t="str">
        <f>IF('Historical DATA'!AY85="","",'Historical DATA'!AY85)</f>
        <v/>
      </c>
      <c r="R99" s="1434" t="str">
        <f>IF('Historical DATA'!AZ85="","",'Historical DATA'!AZ85)</f>
        <v/>
      </c>
      <c r="S99" s="1436" t="str">
        <f>IF('Historical DATA'!BA85="","",'Historical DATA'!BA85)</f>
        <v/>
      </c>
      <c r="T99" s="1435" t="str">
        <f>IF('Historical DATA'!BB85="","",'Historical DATA'!BB85)</f>
        <v/>
      </c>
      <c r="V99" s="1434" t="str">
        <f>IF('Historical DATA'!BC85="","",'Historical DATA'!BC85)</f>
        <v/>
      </c>
      <c r="W99" s="1436" t="str">
        <f>IF('Historical DATA'!BD85="","",'Historical DATA'!BD85)</f>
        <v/>
      </c>
      <c r="X99" s="1436" t="str">
        <f>IF('Historical DATA'!BE85="","",'Historical DATA'!BE85)</f>
        <v/>
      </c>
      <c r="Y99" s="1435" t="str">
        <f>IF('Historical DATA'!BF85="","",'Historical DATA'!BF85)</f>
        <v/>
      </c>
      <c r="Z99" s="1435" t="str">
        <f>IF('Historical DATA'!BG85="","",'Historical DATA'!BG85)</f>
        <v/>
      </c>
      <c r="AB99" s="1434" t="str">
        <f>IF('Historical DATA'!BH85="","",'Historical DATA'!BH85)</f>
        <v/>
      </c>
      <c r="AC99" s="1436" t="str">
        <f>IF('Historical DATA'!BI85="","",'Historical DATA'!BI85)</f>
        <v/>
      </c>
      <c r="AD99" s="1436" t="str">
        <f>IF('Historical DATA'!BJ85="","",'Historical DATA'!BJ85)</f>
        <v/>
      </c>
      <c r="AE99" s="1435" t="str">
        <f>IF('Historical DATA'!BK85="","",'Historical DATA'!BK85)</f>
        <v/>
      </c>
      <c r="AF99" s="1435" t="str">
        <f>IF('Historical DATA'!BL85="","",'Historical DATA'!BL85)</f>
        <v/>
      </c>
      <c r="AG99" s="1435" t="str">
        <f>IF('Historical DATA'!BM85="","",'Historical DATA'!BM85)</f>
        <v/>
      </c>
      <c r="AH99" s="1435" t="str">
        <f>IF('Historical DATA'!BN85="","",'Historical DATA'!BN85)</f>
        <v/>
      </c>
      <c r="AI99" s="1435" t="str">
        <f>IF('Historical DATA'!BO85="","",'Historical DATA'!BO85)</f>
        <v/>
      </c>
      <c r="AK99" s="1437" t="str">
        <f>IF('Historical DATA'!BP85="","",'Historical DATA'!BP85)</f>
        <v/>
      </c>
      <c r="AL99" s="1431" t="str">
        <f>IF('Historical DATA'!BQ85="","",'Historical DATA'!BQ85)</f>
        <v/>
      </c>
      <c r="AM99" s="1433" t="str">
        <f>IF('Historical DATA'!BR85="","",'Historical DATA'!BR85)</f>
        <v/>
      </c>
      <c r="AO99" s="1448" t="str">
        <f>IF('Historical DATA'!BS85="","",'Historical DATA'!BS85)</f>
        <v/>
      </c>
      <c r="AP99" s="1438" t="str">
        <f>IF('Historical DATA'!BT85="","",'Historical DATA'!BT85)</f>
        <v/>
      </c>
      <c r="AQ99" s="1438" t="str">
        <f>IF('Historical DATA'!BU85="","",'Historical DATA'!BU85)</f>
        <v/>
      </c>
      <c r="AR99" s="1439" t="str">
        <f>IF('Historical DATA'!BV85="","",'Historical DATA'!BV85)</f>
        <v/>
      </c>
    </row>
    <row r="100" spans="2:44">
      <c r="B100" s="1653" t="str">
        <f>IF('Historical DATA'!B86="","",'Historical DATA'!B86)</f>
        <v/>
      </c>
      <c r="D100" s="1437" t="str">
        <f>IF('Historical DATA'!AO86="","",'Historical DATA'!AO86)</f>
        <v/>
      </c>
      <c r="E100" s="1431" t="str">
        <f>IF('Historical DATA'!AP86="","",'Historical DATA'!AP86)</f>
        <v/>
      </c>
      <c r="F100" s="1433" t="str">
        <f>IF('Historical DATA'!AQ86="","",'Historical DATA'!AQ86)</f>
        <v/>
      </c>
      <c r="H100" s="1447" t="str">
        <f>IF('Historical DATA'!AR86="","",'Historical DATA'!AR86)</f>
        <v/>
      </c>
      <c r="I100" s="1431" t="str">
        <f>IF('Historical DATA'!AS86="","",'Historical DATA'!AS86)</f>
        <v/>
      </c>
      <c r="J100" s="1431" t="str">
        <f>IF('Historical DATA'!AT86="","",'Historical DATA'!AT86)</f>
        <v/>
      </c>
      <c r="K100" s="1431" t="str">
        <f>IF('Historical DATA'!AU86="","",'Historical DATA'!AU86)</f>
        <v/>
      </c>
      <c r="L100" s="1450" t="str">
        <f>IF('Historical DATA'!AV86="","",'Historical DATA'!AV86)</f>
        <v/>
      </c>
      <c r="N100" s="1445" t="str">
        <f>IF('Historical DATA'!AW86="","",'Historical DATA'!AW86)</f>
        <v/>
      </c>
      <c r="O100" s="1436" t="str">
        <f>IF('Historical DATA'!AX86="","",'Historical DATA'!AX86)</f>
        <v/>
      </c>
      <c r="P100" s="1435" t="str">
        <f>IF('Historical DATA'!AY86="","",'Historical DATA'!AY86)</f>
        <v/>
      </c>
      <c r="R100" s="1434" t="str">
        <f>IF('Historical DATA'!AZ86="","",'Historical DATA'!AZ86)</f>
        <v/>
      </c>
      <c r="S100" s="1436" t="str">
        <f>IF('Historical DATA'!BA86="","",'Historical DATA'!BA86)</f>
        <v/>
      </c>
      <c r="T100" s="1435" t="str">
        <f>IF('Historical DATA'!BB86="","",'Historical DATA'!BB86)</f>
        <v/>
      </c>
      <c r="V100" s="1434" t="str">
        <f>IF('Historical DATA'!BC86="","",'Historical DATA'!BC86)</f>
        <v/>
      </c>
      <c r="W100" s="1436" t="str">
        <f>IF('Historical DATA'!BD86="","",'Historical DATA'!BD86)</f>
        <v/>
      </c>
      <c r="X100" s="1436" t="str">
        <f>IF('Historical DATA'!BE86="","",'Historical DATA'!BE86)</f>
        <v/>
      </c>
      <c r="Y100" s="1435" t="str">
        <f>IF('Historical DATA'!BF86="","",'Historical DATA'!BF86)</f>
        <v/>
      </c>
      <c r="Z100" s="1435" t="str">
        <f>IF('Historical DATA'!BG86="","",'Historical DATA'!BG86)</f>
        <v/>
      </c>
      <c r="AB100" s="1434" t="str">
        <f>IF('Historical DATA'!BH86="","",'Historical DATA'!BH86)</f>
        <v/>
      </c>
      <c r="AC100" s="1436" t="str">
        <f>IF('Historical DATA'!BI86="","",'Historical DATA'!BI86)</f>
        <v/>
      </c>
      <c r="AD100" s="1436" t="str">
        <f>IF('Historical DATA'!BJ86="","",'Historical DATA'!BJ86)</f>
        <v/>
      </c>
      <c r="AE100" s="1435" t="str">
        <f>IF('Historical DATA'!BK86="","",'Historical DATA'!BK86)</f>
        <v/>
      </c>
      <c r="AF100" s="1435" t="str">
        <f>IF('Historical DATA'!BL86="","",'Historical DATA'!BL86)</f>
        <v/>
      </c>
      <c r="AG100" s="1435" t="str">
        <f>IF('Historical DATA'!BM86="","",'Historical DATA'!BM86)</f>
        <v/>
      </c>
      <c r="AH100" s="1435" t="str">
        <f>IF('Historical DATA'!BN86="","",'Historical DATA'!BN86)</f>
        <v/>
      </c>
      <c r="AI100" s="1435" t="str">
        <f>IF('Historical DATA'!BO86="","",'Historical DATA'!BO86)</f>
        <v/>
      </c>
      <c r="AK100" s="1437" t="str">
        <f>IF('Historical DATA'!BP86="","",'Historical DATA'!BP86)</f>
        <v/>
      </c>
      <c r="AL100" s="1431" t="str">
        <f>IF('Historical DATA'!BQ86="","",'Historical DATA'!BQ86)</f>
        <v/>
      </c>
      <c r="AM100" s="1433" t="str">
        <f>IF('Historical DATA'!BR86="","",'Historical DATA'!BR86)</f>
        <v/>
      </c>
      <c r="AO100" s="1448" t="str">
        <f>IF('Historical DATA'!BS86="","",'Historical DATA'!BS86)</f>
        <v/>
      </c>
      <c r="AP100" s="1438" t="str">
        <f>IF('Historical DATA'!BT86="","",'Historical DATA'!BT86)</f>
        <v/>
      </c>
      <c r="AQ100" s="1438" t="str">
        <f>IF('Historical DATA'!BU86="","",'Historical DATA'!BU86)</f>
        <v/>
      </c>
      <c r="AR100" s="1439" t="str">
        <f>IF('Historical DATA'!BV86="","",'Historical DATA'!BV86)</f>
        <v/>
      </c>
    </row>
    <row r="101" spans="2:44">
      <c r="B101" s="1653" t="str">
        <f>IF('Historical DATA'!B87="","",'Historical DATA'!B87)</f>
        <v/>
      </c>
      <c r="D101" s="1437" t="str">
        <f>IF('Historical DATA'!AO87="","",'Historical DATA'!AO87)</f>
        <v/>
      </c>
      <c r="E101" s="1431" t="str">
        <f>IF('Historical DATA'!AP87="","",'Historical DATA'!AP87)</f>
        <v/>
      </c>
      <c r="F101" s="1433" t="str">
        <f>IF('Historical DATA'!AQ87="","",'Historical DATA'!AQ87)</f>
        <v/>
      </c>
      <c r="H101" s="1447" t="str">
        <f>IF('Historical DATA'!AR87="","",'Historical DATA'!AR87)</f>
        <v/>
      </c>
      <c r="I101" s="1431" t="str">
        <f>IF('Historical DATA'!AS87="","",'Historical DATA'!AS87)</f>
        <v/>
      </c>
      <c r="J101" s="1431" t="str">
        <f>IF('Historical DATA'!AT87="","",'Historical DATA'!AT87)</f>
        <v/>
      </c>
      <c r="K101" s="1431" t="str">
        <f>IF('Historical DATA'!AU87="","",'Historical DATA'!AU87)</f>
        <v/>
      </c>
      <c r="L101" s="1450" t="str">
        <f>IF('Historical DATA'!AV87="","",'Historical DATA'!AV87)</f>
        <v/>
      </c>
      <c r="N101" s="1445" t="str">
        <f>IF('Historical DATA'!AW87="","",'Historical DATA'!AW87)</f>
        <v/>
      </c>
      <c r="O101" s="1436" t="str">
        <f>IF('Historical DATA'!AX87="","",'Historical DATA'!AX87)</f>
        <v/>
      </c>
      <c r="P101" s="1435" t="str">
        <f>IF('Historical DATA'!AY87="","",'Historical DATA'!AY87)</f>
        <v/>
      </c>
      <c r="R101" s="1434" t="str">
        <f>IF('Historical DATA'!AZ87="","",'Historical DATA'!AZ87)</f>
        <v/>
      </c>
      <c r="S101" s="1436" t="str">
        <f>IF('Historical DATA'!BA87="","",'Historical DATA'!BA87)</f>
        <v/>
      </c>
      <c r="T101" s="1435" t="str">
        <f>IF('Historical DATA'!BB87="","",'Historical DATA'!BB87)</f>
        <v/>
      </c>
      <c r="V101" s="1434" t="str">
        <f>IF('Historical DATA'!BC87="","",'Historical DATA'!BC87)</f>
        <v/>
      </c>
      <c r="W101" s="1436" t="str">
        <f>IF('Historical DATA'!BD87="","",'Historical DATA'!BD87)</f>
        <v/>
      </c>
      <c r="X101" s="1436" t="str">
        <f>IF('Historical DATA'!BE87="","",'Historical DATA'!BE87)</f>
        <v/>
      </c>
      <c r="Y101" s="1435" t="str">
        <f>IF('Historical DATA'!BF87="","",'Historical DATA'!BF87)</f>
        <v/>
      </c>
      <c r="Z101" s="1435" t="str">
        <f>IF('Historical DATA'!BG87="","",'Historical DATA'!BG87)</f>
        <v/>
      </c>
      <c r="AB101" s="1434" t="str">
        <f>IF('Historical DATA'!BH87="","",'Historical DATA'!BH87)</f>
        <v/>
      </c>
      <c r="AC101" s="1436" t="str">
        <f>IF('Historical DATA'!BI87="","",'Historical DATA'!BI87)</f>
        <v/>
      </c>
      <c r="AD101" s="1436" t="str">
        <f>IF('Historical DATA'!BJ87="","",'Historical DATA'!BJ87)</f>
        <v/>
      </c>
      <c r="AE101" s="1435" t="str">
        <f>IF('Historical DATA'!BK87="","",'Historical DATA'!BK87)</f>
        <v/>
      </c>
      <c r="AF101" s="1435" t="str">
        <f>IF('Historical DATA'!BL87="","",'Historical DATA'!BL87)</f>
        <v/>
      </c>
      <c r="AG101" s="1435" t="str">
        <f>IF('Historical DATA'!BM87="","",'Historical DATA'!BM87)</f>
        <v/>
      </c>
      <c r="AH101" s="1435" t="str">
        <f>IF('Historical DATA'!BN87="","",'Historical DATA'!BN87)</f>
        <v/>
      </c>
      <c r="AI101" s="1435" t="str">
        <f>IF('Historical DATA'!BO87="","",'Historical DATA'!BO87)</f>
        <v/>
      </c>
      <c r="AK101" s="1437" t="str">
        <f>IF('Historical DATA'!BP87="","",'Historical DATA'!BP87)</f>
        <v/>
      </c>
      <c r="AL101" s="1431" t="str">
        <f>IF('Historical DATA'!BQ87="","",'Historical DATA'!BQ87)</f>
        <v/>
      </c>
      <c r="AM101" s="1433" t="str">
        <f>IF('Historical DATA'!BR87="","",'Historical DATA'!BR87)</f>
        <v/>
      </c>
      <c r="AO101" s="1448" t="str">
        <f>IF('Historical DATA'!BS87="","",'Historical DATA'!BS87)</f>
        <v/>
      </c>
      <c r="AP101" s="1438" t="str">
        <f>IF('Historical DATA'!BT87="","",'Historical DATA'!BT87)</f>
        <v/>
      </c>
      <c r="AQ101" s="1438" t="str">
        <f>IF('Historical DATA'!BU87="","",'Historical DATA'!BU87)</f>
        <v/>
      </c>
      <c r="AR101" s="1439" t="str">
        <f>IF('Historical DATA'!BV87="","",'Historical DATA'!BV87)</f>
        <v/>
      </c>
    </row>
    <row r="102" spans="2:44">
      <c r="B102" s="1653" t="str">
        <f>IF('Historical DATA'!B88="","",'Historical DATA'!B88)</f>
        <v/>
      </c>
      <c r="D102" s="1437" t="str">
        <f>IF('Historical DATA'!AO88="","",'Historical DATA'!AO88)</f>
        <v/>
      </c>
      <c r="E102" s="1431" t="str">
        <f>IF('Historical DATA'!AP88="","",'Historical DATA'!AP88)</f>
        <v/>
      </c>
      <c r="F102" s="1433" t="str">
        <f>IF('Historical DATA'!AQ88="","",'Historical DATA'!AQ88)</f>
        <v/>
      </c>
      <c r="H102" s="1447" t="str">
        <f>IF('Historical DATA'!AR88="","",'Historical DATA'!AR88)</f>
        <v/>
      </c>
      <c r="I102" s="1431" t="str">
        <f>IF('Historical DATA'!AS88="","",'Historical DATA'!AS88)</f>
        <v/>
      </c>
      <c r="J102" s="1431" t="str">
        <f>IF('Historical DATA'!AT88="","",'Historical DATA'!AT88)</f>
        <v/>
      </c>
      <c r="K102" s="1431" t="str">
        <f>IF('Historical DATA'!AU88="","",'Historical DATA'!AU88)</f>
        <v/>
      </c>
      <c r="L102" s="1450" t="str">
        <f>IF('Historical DATA'!AV88="","",'Historical DATA'!AV88)</f>
        <v/>
      </c>
      <c r="N102" s="1445" t="str">
        <f>IF('Historical DATA'!AW88="","",'Historical DATA'!AW88)</f>
        <v/>
      </c>
      <c r="O102" s="1436" t="str">
        <f>IF('Historical DATA'!AX88="","",'Historical DATA'!AX88)</f>
        <v/>
      </c>
      <c r="P102" s="1435" t="str">
        <f>IF('Historical DATA'!AY88="","",'Historical DATA'!AY88)</f>
        <v/>
      </c>
      <c r="R102" s="1434" t="str">
        <f>IF('Historical DATA'!AZ88="","",'Historical DATA'!AZ88)</f>
        <v/>
      </c>
      <c r="S102" s="1436" t="str">
        <f>IF('Historical DATA'!BA88="","",'Historical DATA'!BA88)</f>
        <v/>
      </c>
      <c r="T102" s="1435" t="str">
        <f>IF('Historical DATA'!BB88="","",'Historical DATA'!BB88)</f>
        <v/>
      </c>
      <c r="V102" s="1434" t="str">
        <f>IF('Historical DATA'!BC88="","",'Historical DATA'!BC88)</f>
        <v/>
      </c>
      <c r="W102" s="1436" t="str">
        <f>IF('Historical DATA'!BD88="","",'Historical DATA'!BD88)</f>
        <v/>
      </c>
      <c r="X102" s="1436" t="str">
        <f>IF('Historical DATA'!BE88="","",'Historical DATA'!BE88)</f>
        <v/>
      </c>
      <c r="Y102" s="1435" t="str">
        <f>IF('Historical DATA'!BF88="","",'Historical DATA'!BF88)</f>
        <v/>
      </c>
      <c r="Z102" s="1435" t="str">
        <f>IF('Historical DATA'!BG88="","",'Historical DATA'!BG88)</f>
        <v/>
      </c>
      <c r="AB102" s="1434" t="str">
        <f>IF('Historical DATA'!BH88="","",'Historical DATA'!BH88)</f>
        <v/>
      </c>
      <c r="AC102" s="1436" t="str">
        <f>IF('Historical DATA'!BI88="","",'Historical DATA'!BI88)</f>
        <v/>
      </c>
      <c r="AD102" s="1436" t="str">
        <f>IF('Historical DATA'!BJ88="","",'Historical DATA'!BJ88)</f>
        <v/>
      </c>
      <c r="AE102" s="1435" t="str">
        <f>IF('Historical DATA'!BK88="","",'Historical DATA'!BK88)</f>
        <v/>
      </c>
      <c r="AF102" s="1435" t="str">
        <f>IF('Historical DATA'!BL88="","",'Historical DATA'!BL88)</f>
        <v/>
      </c>
      <c r="AG102" s="1435" t="str">
        <f>IF('Historical DATA'!BM88="","",'Historical DATA'!BM88)</f>
        <v/>
      </c>
      <c r="AH102" s="1435" t="str">
        <f>IF('Historical DATA'!BN88="","",'Historical DATA'!BN88)</f>
        <v/>
      </c>
      <c r="AI102" s="1435" t="str">
        <f>IF('Historical DATA'!BO88="","",'Historical DATA'!BO88)</f>
        <v/>
      </c>
      <c r="AK102" s="1437" t="str">
        <f>IF('Historical DATA'!BP88="","",'Historical DATA'!BP88)</f>
        <v/>
      </c>
      <c r="AL102" s="1431" t="str">
        <f>IF('Historical DATA'!BQ88="","",'Historical DATA'!BQ88)</f>
        <v/>
      </c>
      <c r="AM102" s="1433" t="str">
        <f>IF('Historical DATA'!BR88="","",'Historical DATA'!BR88)</f>
        <v/>
      </c>
      <c r="AO102" s="1448" t="str">
        <f>IF('Historical DATA'!BS88="","",'Historical DATA'!BS88)</f>
        <v/>
      </c>
      <c r="AP102" s="1438" t="str">
        <f>IF('Historical DATA'!BT88="","",'Historical DATA'!BT88)</f>
        <v/>
      </c>
      <c r="AQ102" s="1438" t="str">
        <f>IF('Historical DATA'!BU88="","",'Historical DATA'!BU88)</f>
        <v/>
      </c>
      <c r="AR102" s="1439" t="str">
        <f>IF('Historical DATA'!BV88="","",'Historical DATA'!BV88)</f>
        <v/>
      </c>
    </row>
    <row r="103" spans="2:44">
      <c r="B103" s="1653" t="str">
        <f>IF('Historical DATA'!B89="","",'Historical DATA'!B89)</f>
        <v/>
      </c>
      <c r="D103" s="1437" t="str">
        <f>IF('Historical DATA'!AO89="","",'Historical DATA'!AO89)</f>
        <v/>
      </c>
      <c r="E103" s="1431" t="str">
        <f>IF('Historical DATA'!AP89="","",'Historical DATA'!AP89)</f>
        <v/>
      </c>
      <c r="F103" s="1433" t="str">
        <f>IF('Historical DATA'!AQ89="","",'Historical DATA'!AQ89)</f>
        <v/>
      </c>
      <c r="H103" s="1447" t="str">
        <f>IF('Historical DATA'!AR89="","",'Historical DATA'!AR89)</f>
        <v/>
      </c>
      <c r="I103" s="1431" t="str">
        <f>IF('Historical DATA'!AS89="","",'Historical DATA'!AS89)</f>
        <v/>
      </c>
      <c r="J103" s="1431" t="str">
        <f>IF('Historical DATA'!AT89="","",'Historical DATA'!AT89)</f>
        <v/>
      </c>
      <c r="K103" s="1431" t="str">
        <f>IF('Historical DATA'!AU89="","",'Historical DATA'!AU89)</f>
        <v/>
      </c>
      <c r="L103" s="1450" t="str">
        <f>IF('Historical DATA'!AV89="","",'Historical DATA'!AV89)</f>
        <v/>
      </c>
      <c r="N103" s="1445" t="str">
        <f>IF('Historical DATA'!AW89="","",'Historical DATA'!AW89)</f>
        <v/>
      </c>
      <c r="O103" s="1436" t="str">
        <f>IF('Historical DATA'!AX89="","",'Historical DATA'!AX89)</f>
        <v/>
      </c>
      <c r="P103" s="1435" t="str">
        <f>IF('Historical DATA'!AY89="","",'Historical DATA'!AY89)</f>
        <v/>
      </c>
      <c r="R103" s="1434" t="str">
        <f>IF('Historical DATA'!AZ89="","",'Historical DATA'!AZ89)</f>
        <v/>
      </c>
      <c r="S103" s="1436" t="str">
        <f>IF('Historical DATA'!BA89="","",'Historical DATA'!BA89)</f>
        <v/>
      </c>
      <c r="T103" s="1435" t="str">
        <f>IF('Historical DATA'!BB89="","",'Historical DATA'!BB89)</f>
        <v/>
      </c>
      <c r="V103" s="1434" t="str">
        <f>IF('Historical DATA'!BC89="","",'Historical DATA'!BC89)</f>
        <v/>
      </c>
      <c r="W103" s="1436" t="str">
        <f>IF('Historical DATA'!BD89="","",'Historical DATA'!BD89)</f>
        <v/>
      </c>
      <c r="X103" s="1436" t="str">
        <f>IF('Historical DATA'!BE89="","",'Historical DATA'!BE89)</f>
        <v/>
      </c>
      <c r="Y103" s="1435" t="str">
        <f>IF('Historical DATA'!BF89="","",'Historical DATA'!BF89)</f>
        <v/>
      </c>
      <c r="Z103" s="1435" t="str">
        <f>IF('Historical DATA'!BG89="","",'Historical DATA'!BG89)</f>
        <v/>
      </c>
      <c r="AB103" s="1434" t="str">
        <f>IF('Historical DATA'!BH89="","",'Historical DATA'!BH89)</f>
        <v/>
      </c>
      <c r="AC103" s="1436" t="str">
        <f>IF('Historical DATA'!BI89="","",'Historical DATA'!BI89)</f>
        <v/>
      </c>
      <c r="AD103" s="1436" t="str">
        <f>IF('Historical DATA'!BJ89="","",'Historical DATA'!BJ89)</f>
        <v/>
      </c>
      <c r="AE103" s="1435" t="str">
        <f>IF('Historical DATA'!BK89="","",'Historical DATA'!BK89)</f>
        <v/>
      </c>
      <c r="AF103" s="1435" t="str">
        <f>IF('Historical DATA'!BL89="","",'Historical DATA'!BL89)</f>
        <v/>
      </c>
      <c r="AG103" s="1435" t="str">
        <f>IF('Historical DATA'!BM89="","",'Historical DATA'!BM89)</f>
        <v/>
      </c>
      <c r="AH103" s="1435" t="str">
        <f>IF('Historical DATA'!BN89="","",'Historical DATA'!BN89)</f>
        <v/>
      </c>
      <c r="AI103" s="1435" t="str">
        <f>IF('Historical DATA'!BO89="","",'Historical DATA'!BO89)</f>
        <v/>
      </c>
      <c r="AK103" s="1437" t="str">
        <f>IF('Historical DATA'!BP89="","",'Historical DATA'!BP89)</f>
        <v/>
      </c>
      <c r="AL103" s="1431" t="str">
        <f>IF('Historical DATA'!BQ89="","",'Historical DATA'!BQ89)</f>
        <v/>
      </c>
      <c r="AM103" s="1433" t="str">
        <f>IF('Historical DATA'!BR89="","",'Historical DATA'!BR89)</f>
        <v/>
      </c>
      <c r="AO103" s="1448" t="str">
        <f>IF('Historical DATA'!BS89="","",'Historical DATA'!BS89)</f>
        <v/>
      </c>
      <c r="AP103" s="1438" t="str">
        <f>IF('Historical DATA'!BT89="","",'Historical DATA'!BT89)</f>
        <v/>
      </c>
      <c r="AQ103" s="1438" t="str">
        <f>IF('Historical DATA'!BU89="","",'Historical DATA'!BU89)</f>
        <v/>
      </c>
      <c r="AR103" s="1439" t="str">
        <f>IF('Historical DATA'!BV89="","",'Historical DATA'!BV89)</f>
        <v/>
      </c>
    </row>
    <row r="104" spans="2:44">
      <c r="B104" s="1653" t="str">
        <f>IF('Historical DATA'!B90="","",'Historical DATA'!B90)</f>
        <v/>
      </c>
      <c r="D104" s="1437" t="str">
        <f>IF('Historical DATA'!AO90="","",'Historical DATA'!AO90)</f>
        <v/>
      </c>
      <c r="E104" s="1431" t="str">
        <f>IF('Historical DATA'!AP90="","",'Historical DATA'!AP90)</f>
        <v/>
      </c>
      <c r="F104" s="1433" t="str">
        <f>IF('Historical DATA'!AQ90="","",'Historical DATA'!AQ90)</f>
        <v/>
      </c>
      <c r="H104" s="1447" t="str">
        <f>IF('Historical DATA'!AR90="","",'Historical DATA'!AR90)</f>
        <v/>
      </c>
      <c r="I104" s="1431" t="str">
        <f>IF('Historical DATA'!AS90="","",'Historical DATA'!AS90)</f>
        <v/>
      </c>
      <c r="J104" s="1431" t="str">
        <f>IF('Historical DATA'!AT90="","",'Historical DATA'!AT90)</f>
        <v/>
      </c>
      <c r="K104" s="1431" t="str">
        <f>IF('Historical DATA'!AU90="","",'Historical DATA'!AU90)</f>
        <v/>
      </c>
      <c r="L104" s="1450" t="str">
        <f>IF('Historical DATA'!AV90="","",'Historical DATA'!AV90)</f>
        <v/>
      </c>
      <c r="N104" s="1445" t="str">
        <f>IF('Historical DATA'!AW90="","",'Historical DATA'!AW90)</f>
        <v/>
      </c>
      <c r="O104" s="1436" t="str">
        <f>IF('Historical DATA'!AX90="","",'Historical DATA'!AX90)</f>
        <v/>
      </c>
      <c r="P104" s="1435" t="str">
        <f>IF('Historical DATA'!AY90="","",'Historical DATA'!AY90)</f>
        <v/>
      </c>
      <c r="R104" s="1434" t="str">
        <f>IF('Historical DATA'!AZ90="","",'Historical DATA'!AZ90)</f>
        <v/>
      </c>
      <c r="S104" s="1436" t="str">
        <f>IF('Historical DATA'!BA90="","",'Historical DATA'!BA90)</f>
        <v/>
      </c>
      <c r="T104" s="1435" t="str">
        <f>IF('Historical DATA'!BB90="","",'Historical DATA'!BB90)</f>
        <v/>
      </c>
      <c r="V104" s="1434" t="str">
        <f>IF('Historical DATA'!BC90="","",'Historical DATA'!BC90)</f>
        <v/>
      </c>
      <c r="W104" s="1436" t="str">
        <f>IF('Historical DATA'!BD90="","",'Historical DATA'!BD90)</f>
        <v/>
      </c>
      <c r="X104" s="1436" t="str">
        <f>IF('Historical DATA'!BE90="","",'Historical DATA'!BE90)</f>
        <v/>
      </c>
      <c r="Y104" s="1435" t="str">
        <f>IF('Historical DATA'!BF90="","",'Historical DATA'!BF90)</f>
        <v/>
      </c>
      <c r="Z104" s="1435" t="str">
        <f>IF('Historical DATA'!BG90="","",'Historical DATA'!BG90)</f>
        <v/>
      </c>
      <c r="AB104" s="1434" t="str">
        <f>IF('Historical DATA'!BH90="","",'Historical DATA'!BH90)</f>
        <v/>
      </c>
      <c r="AC104" s="1436" t="str">
        <f>IF('Historical DATA'!BI90="","",'Historical DATA'!BI90)</f>
        <v/>
      </c>
      <c r="AD104" s="1436" t="str">
        <f>IF('Historical DATA'!BJ90="","",'Historical DATA'!BJ90)</f>
        <v/>
      </c>
      <c r="AE104" s="1435" t="str">
        <f>IF('Historical DATA'!BK90="","",'Historical DATA'!BK90)</f>
        <v/>
      </c>
      <c r="AF104" s="1435" t="str">
        <f>IF('Historical DATA'!BL90="","",'Historical DATA'!BL90)</f>
        <v/>
      </c>
      <c r="AG104" s="1435" t="str">
        <f>IF('Historical DATA'!BM90="","",'Historical DATA'!BM90)</f>
        <v/>
      </c>
      <c r="AH104" s="1435" t="str">
        <f>IF('Historical DATA'!BN90="","",'Historical DATA'!BN90)</f>
        <v/>
      </c>
      <c r="AI104" s="1435" t="str">
        <f>IF('Historical DATA'!BO90="","",'Historical DATA'!BO90)</f>
        <v/>
      </c>
      <c r="AK104" s="1437" t="str">
        <f>IF('Historical DATA'!BP90="","",'Historical DATA'!BP90)</f>
        <v/>
      </c>
      <c r="AL104" s="1431" t="str">
        <f>IF('Historical DATA'!BQ90="","",'Historical DATA'!BQ90)</f>
        <v/>
      </c>
      <c r="AM104" s="1433" t="str">
        <f>IF('Historical DATA'!BR90="","",'Historical DATA'!BR90)</f>
        <v/>
      </c>
      <c r="AO104" s="1448" t="str">
        <f>IF('Historical DATA'!BS90="","",'Historical DATA'!BS90)</f>
        <v/>
      </c>
      <c r="AP104" s="1438" t="str">
        <f>IF('Historical DATA'!BT90="","",'Historical DATA'!BT90)</f>
        <v/>
      </c>
      <c r="AQ104" s="1438" t="str">
        <f>IF('Historical DATA'!BU90="","",'Historical DATA'!BU90)</f>
        <v/>
      </c>
      <c r="AR104" s="1439" t="str">
        <f>IF('Historical DATA'!BV90="","",'Historical DATA'!BV90)</f>
        <v/>
      </c>
    </row>
    <row r="105" spans="2:44">
      <c r="B105" s="1653" t="str">
        <f>IF('Historical DATA'!B91="","",'Historical DATA'!B91)</f>
        <v/>
      </c>
      <c r="D105" s="1437" t="str">
        <f>IF('Historical DATA'!AO91="","",'Historical DATA'!AO91)</f>
        <v/>
      </c>
      <c r="E105" s="1431" t="str">
        <f>IF('Historical DATA'!AP91="","",'Historical DATA'!AP91)</f>
        <v/>
      </c>
      <c r="F105" s="1433" t="str">
        <f>IF('Historical DATA'!AQ91="","",'Historical DATA'!AQ91)</f>
        <v/>
      </c>
      <c r="H105" s="1447" t="str">
        <f>IF('Historical DATA'!AR91="","",'Historical DATA'!AR91)</f>
        <v/>
      </c>
      <c r="I105" s="1431" t="str">
        <f>IF('Historical DATA'!AS91="","",'Historical DATA'!AS91)</f>
        <v/>
      </c>
      <c r="J105" s="1431" t="str">
        <f>IF('Historical DATA'!AT91="","",'Historical DATA'!AT91)</f>
        <v/>
      </c>
      <c r="K105" s="1431" t="str">
        <f>IF('Historical DATA'!AU91="","",'Historical DATA'!AU91)</f>
        <v/>
      </c>
      <c r="L105" s="1450" t="str">
        <f>IF('Historical DATA'!AV91="","",'Historical DATA'!AV91)</f>
        <v/>
      </c>
      <c r="N105" s="1445" t="str">
        <f>IF('Historical DATA'!AW91="","",'Historical DATA'!AW91)</f>
        <v/>
      </c>
      <c r="O105" s="1436" t="str">
        <f>IF('Historical DATA'!AX91="","",'Historical DATA'!AX91)</f>
        <v/>
      </c>
      <c r="P105" s="1435" t="str">
        <f>IF('Historical DATA'!AY91="","",'Historical DATA'!AY91)</f>
        <v/>
      </c>
      <c r="R105" s="1434" t="str">
        <f>IF('Historical DATA'!AZ91="","",'Historical DATA'!AZ91)</f>
        <v/>
      </c>
      <c r="S105" s="1436" t="str">
        <f>IF('Historical DATA'!BA91="","",'Historical DATA'!BA91)</f>
        <v/>
      </c>
      <c r="T105" s="1435" t="str">
        <f>IF('Historical DATA'!BB91="","",'Historical DATA'!BB91)</f>
        <v/>
      </c>
      <c r="V105" s="1434" t="str">
        <f>IF('Historical DATA'!BC91="","",'Historical DATA'!BC91)</f>
        <v/>
      </c>
      <c r="W105" s="1436" t="str">
        <f>IF('Historical DATA'!BD91="","",'Historical DATA'!BD91)</f>
        <v/>
      </c>
      <c r="X105" s="1436" t="str">
        <f>IF('Historical DATA'!BE91="","",'Historical DATA'!BE91)</f>
        <v/>
      </c>
      <c r="Y105" s="1435" t="str">
        <f>IF('Historical DATA'!BF91="","",'Historical DATA'!BF91)</f>
        <v/>
      </c>
      <c r="Z105" s="1435" t="str">
        <f>IF('Historical DATA'!BG91="","",'Historical DATA'!BG91)</f>
        <v/>
      </c>
      <c r="AB105" s="1434" t="str">
        <f>IF('Historical DATA'!BH91="","",'Historical DATA'!BH91)</f>
        <v/>
      </c>
      <c r="AC105" s="1436" t="str">
        <f>IF('Historical DATA'!BI91="","",'Historical DATA'!BI91)</f>
        <v/>
      </c>
      <c r="AD105" s="1436" t="str">
        <f>IF('Historical DATA'!BJ91="","",'Historical DATA'!BJ91)</f>
        <v/>
      </c>
      <c r="AE105" s="1435" t="str">
        <f>IF('Historical DATA'!BK91="","",'Historical DATA'!BK91)</f>
        <v/>
      </c>
      <c r="AF105" s="1435" t="str">
        <f>IF('Historical DATA'!BL91="","",'Historical DATA'!BL91)</f>
        <v/>
      </c>
      <c r="AG105" s="1435" t="str">
        <f>IF('Historical DATA'!BM91="","",'Historical DATA'!BM91)</f>
        <v/>
      </c>
      <c r="AH105" s="1435" t="str">
        <f>IF('Historical DATA'!BN91="","",'Historical DATA'!BN91)</f>
        <v/>
      </c>
      <c r="AI105" s="1435" t="str">
        <f>IF('Historical DATA'!BO91="","",'Historical DATA'!BO91)</f>
        <v/>
      </c>
      <c r="AK105" s="1437" t="str">
        <f>IF('Historical DATA'!BP91="","",'Historical DATA'!BP91)</f>
        <v/>
      </c>
      <c r="AL105" s="1431" t="str">
        <f>IF('Historical DATA'!BQ91="","",'Historical DATA'!BQ91)</f>
        <v/>
      </c>
      <c r="AM105" s="1433" t="str">
        <f>IF('Historical DATA'!BR91="","",'Historical DATA'!BR91)</f>
        <v/>
      </c>
      <c r="AO105" s="1448" t="str">
        <f>IF('Historical DATA'!BS91="","",'Historical DATA'!BS91)</f>
        <v/>
      </c>
      <c r="AP105" s="1438" t="str">
        <f>IF('Historical DATA'!BT91="","",'Historical DATA'!BT91)</f>
        <v/>
      </c>
      <c r="AQ105" s="1438" t="str">
        <f>IF('Historical DATA'!BU91="","",'Historical DATA'!BU91)</f>
        <v/>
      </c>
      <c r="AR105" s="1439" t="str">
        <f>IF('Historical DATA'!BV91="","",'Historical DATA'!BV91)</f>
        <v/>
      </c>
    </row>
    <row r="106" spans="2:44">
      <c r="B106" s="1653" t="str">
        <f>IF('Historical DATA'!B92="","",'Historical DATA'!B92)</f>
        <v/>
      </c>
      <c r="D106" s="1437" t="str">
        <f>IF('Historical DATA'!AO92="","",'Historical DATA'!AO92)</f>
        <v/>
      </c>
      <c r="E106" s="1431" t="str">
        <f>IF('Historical DATA'!AP92="","",'Historical DATA'!AP92)</f>
        <v/>
      </c>
      <c r="F106" s="1433" t="str">
        <f>IF('Historical DATA'!AQ92="","",'Historical DATA'!AQ92)</f>
        <v/>
      </c>
      <c r="H106" s="1447" t="str">
        <f>IF('Historical DATA'!AR92="","",'Historical DATA'!AR92)</f>
        <v/>
      </c>
      <c r="I106" s="1431" t="str">
        <f>IF('Historical DATA'!AS92="","",'Historical DATA'!AS92)</f>
        <v/>
      </c>
      <c r="J106" s="1431" t="str">
        <f>IF('Historical DATA'!AT92="","",'Historical DATA'!AT92)</f>
        <v/>
      </c>
      <c r="K106" s="1431" t="str">
        <f>IF('Historical DATA'!AU92="","",'Historical DATA'!AU92)</f>
        <v/>
      </c>
      <c r="L106" s="1450" t="str">
        <f>IF('Historical DATA'!AV92="","",'Historical DATA'!AV92)</f>
        <v/>
      </c>
      <c r="N106" s="1445" t="str">
        <f>IF('Historical DATA'!AW92="","",'Historical DATA'!AW92)</f>
        <v/>
      </c>
      <c r="O106" s="1436" t="str">
        <f>IF('Historical DATA'!AX92="","",'Historical DATA'!AX92)</f>
        <v/>
      </c>
      <c r="P106" s="1435" t="str">
        <f>IF('Historical DATA'!AY92="","",'Historical DATA'!AY92)</f>
        <v/>
      </c>
      <c r="R106" s="1434" t="str">
        <f>IF('Historical DATA'!AZ92="","",'Historical DATA'!AZ92)</f>
        <v/>
      </c>
      <c r="S106" s="1436" t="str">
        <f>IF('Historical DATA'!BA92="","",'Historical DATA'!BA92)</f>
        <v/>
      </c>
      <c r="T106" s="1435" t="str">
        <f>IF('Historical DATA'!BB92="","",'Historical DATA'!BB92)</f>
        <v/>
      </c>
      <c r="V106" s="1434" t="str">
        <f>IF('Historical DATA'!BC92="","",'Historical DATA'!BC92)</f>
        <v/>
      </c>
      <c r="W106" s="1436" t="str">
        <f>IF('Historical DATA'!BD92="","",'Historical DATA'!BD92)</f>
        <v/>
      </c>
      <c r="X106" s="1436" t="str">
        <f>IF('Historical DATA'!BE92="","",'Historical DATA'!BE92)</f>
        <v/>
      </c>
      <c r="Y106" s="1435" t="str">
        <f>IF('Historical DATA'!BF92="","",'Historical DATA'!BF92)</f>
        <v/>
      </c>
      <c r="Z106" s="1435" t="str">
        <f>IF('Historical DATA'!BG92="","",'Historical DATA'!BG92)</f>
        <v/>
      </c>
      <c r="AB106" s="1434" t="str">
        <f>IF('Historical DATA'!BH92="","",'Historical DATA'!BH92)</f>
        <v/>
      </c>
      <c r="AC106" s="1436" t="str">
        <f>IF('Historical DATA'!BI92="","",'Historical DATA'!BI92)</f>
        <v/>
      </c>
      <c r="AD106" s="1436" t="str">
        <f>IF('Historical DATA'!BJ92="","",'Historical DATA'!BJ92)</f>
        <v/>
      </c>
      <c r="AE106" s="1435" t="str">
        <f>IF('Historical DATA'!BK92="","",'Historical DATA'!BK92)</f>
        <v/>
      </c>
      <c r="AF106" s="1435" t="str">
        <f>IF('Historical DATA'!BL92="","",'Historical DATA'!BL92)</f>
        <v/>
      </c>
      <c r="AG106" s="1435" t="str">
        <f>IF('Historical DATA'!BM92="","",'Historical DATA'!BM92)</f>
        <v/>
      </c>
      <c r="AH106" s="1435" t="str">
        <f>IF('Historical DATA'!BN92="","",'Historical DATA'!BN92)</f>
        <v/>
      </c>
      <c r="AI106" s="1435" t="str">
        <f>IF('Historical DATA'!BO92="","",'Historical DATA'!BO92)</f>
        <v/>
      </c>
      <c r="AK106" s="1437" t="str">
        <f>IF('Historical DATA'!BP92="","",'Historical DATA'!BP92)</f>
        <v/>
      </c>
      <c r="AL106" s="1431" t="str">
        <f>IF('Historical DATA'!BQ92="","",'Historical DATA'!BQ92)</f>
        <v/>
      </c>
      <c r="AM106" s="1433" t="str">
        <f>IF('Historical DATA'!BR92="","",'Historical DATA'!BR92)</f>
        <v/>
      </c>
      <c r="AO106" s="1448" t="str">
        <f>IF('Historical DATA'!BS92="","",'Historical DATA'!BS92)</f>
        <v/>
      </c>
      <c r="AP106" s="1438" t="str">
        <f>IF('Historical DATA'!BT92="","",'Historical DATA'!BT92)</f>
        <v/>
      </c>
      <c r="AQ106" s="1438" t="str">
        <f>IF('Historical DATA'!BU92="","",'Historical DATA'!BU92)</f>
        <v/>
      </c>
      <c r="AR106" s="1439" t="str">
        <f>IF('Historical DATA'!BV92="","",'Historical DATA'!BV92)</f>
        <v/>
      </c>
    </row>
    <row r="107" spans="2:44">
      <c r="B107" s="1653" t="str">
        <f>IF('Historical DATA'!B93="","",'Historical DATA'!B93)</f>
        <v/>
      </c>
      <c r="D107" s="1437" t="str">
        <f>IF('Historical DATA'!AO93="","",'Historical DATA'!AO93)</f>
        <v/>
      </c>
      <c r="E107" s="1431" t="str">
        <f>IF('Historical DATA'!AP93="","",'Historical DATA'!AP93)</f>
        <v/>
      </c>
      <c r="F107" s="1433" t="str">
        <f>IF('Historical DATA'!AQ93="","",'Historical DATA'!AQ93)</f>
        <v/>
      </c>
      <c r="H107" s="1447" t="str">
        <f>IF('Historical DATA'!AR93="","",'Historical DATA'!AR93)</f>
        <v/>
      </c>
      <c r="I107" s="1431" t="str">
        <f>IF('Historical DATA'!AS93="","",'Historical DATA'!AS93)</f>
        <v/>
      </c>
      <c r="J107" s="1431" t="str">
        <f>IF('Historical DATA'!AT93="","",'Historical DATA'!AT93)</f>
        <v/>
      </c>
      <c r="K107" s="1431" t="str">
        <f>IF('Historical DATA'!AU93="","",'Historical DATA'!AU93)</f>
        <v/>
      </c>
      <c r="L107" s="1450" t="str">
        <f>IF('Historical DATA'!AV93="","",'Historical DATA'!AV93)</f>
        <v/>
      </c>
      <c r="N107" s="1445" t="str">
        <f>IF('Historical DATA'!AW93="","",'Historical DATA'!AW93)</f>
        <v/>
      </c>
      <c r="O107" s="1436" t="str">
        <f>IF('Historical DATA'!AX93="","",'Historical DATA'!AX93)</f>
        <v/>
      </c>
      <c r="P107" s="1435" t="str">
        <f>IF('Historical DATA'!AY93="","",'Historical DATA'!AY93)</f>
        <v/>
      </c>
      <c r="R107" s="1434" t="str">
        <f>IF('Historical DATA'!AZ93="","",'Historical DATA'!AZ93)</f>
        <v/>
      </c>
      <c r="S107" s="1436" t="str">
        <f>IF('Historical DATA'!BA93="","",'Historical DATA'!BA93)</f>
        <v/>
      </c>
      <c r="T107" s="1435" t="str">
        <f>IF('Historical DATA'!BB93="","",'Historical DATA'!BB93)</f>
        <v/>
      </c>
      <c r="V107" s="1434" t="str">
        <f>IF('Historical DATA'!BC93="","",'Historical DATA'!BC93)</f>
        <v/>
      </c>
      <c r="W107" s="1436" t="str">
        <f>IF('Historical DATA'!BD93="","",'Historical DATA'!BD93)</f>
        <v/>
      </c>
      <c r="X107" s="1436" t="str">
        <f>IF('Historical DATA'!BE93="","",'Historical DATA'!BE93)</f>
        <v/>
      </c>
      <c r="Y107" s="1435" t="str">
        <f>IF('Historical DATA'!BF93="","",'Historical DATA'!BF93)</f>
        <v/>
      </c>
      <c r="Z107" s="1435" t="str">
        <f>IF('Historical DATA'!BG93="","",'Historical DATA'!BG93)</f>
        <v/>
      </c>
      <c r="AB107" s="1434" t="str">
        <f>IF('Historical DATA'!BH93="","",'Historical DATA'!BH93)</f>
        <v/>
      </c>
      <c r="AC107" s="1436" t="str">
        <f>IF('Historical DATA'!BI93="","",'Historical DATA'!BI93)</f>
        <v/>
      </c>
      <c r="AD107" s="1436" t="str">
        <f>IF('Historical DATA'!BJ93="","",'Historical DATA'!BJ93)</f>
        <v/>
      </c>
      <c r="AE107" s="1435" t="str">
        <f>IF('Historical DATA'!BK93="","",'Historical DATA'!BK93)</f>
        <v/>
      </c>
      <c r="AF107" s="1435" t="str">
        <f>IF('Historical DATA'!BL93="","",'Historical DATA'!BL93)</f>
        <v/>
      </c>
      <c r="AG107" s="1435" t="str">
        <f>IF('Historical DATA'!BM93="","",'Historical DATA'!BM93)</f>
        <v/>
      </c>
      <c r="AH107" s="1435" t="str">
        <f>IF('Historical DATA'!BN93="","",'Historical DATA'!BN93)</f>
        <v/>
      </c>
      <c r="AI107" s="1435" t="str">
        <f>IF('Historical DATA'!BO93="","",'Historical DATA'!BO93)</f>
        <v/>
      </c>
      <c r="AK107" s="1437" t="str">
        <f>IF('Historical DATA'!BP93="","",'Historical DATA'!BP93)</f>
        <v/>
      </c>
      <c r="AL107" s="1431" t="str">
        <f>IF('Historical DATA'!BQ93="","",'Historical DATA'!BQ93)</f>
        <v/>
      </c>
      <c r="AM107" s="1433" t="str">
        <f>IF('Historical DATA'!BR93="","",'Historical DATA'!BR93)</f>
        <v/>
      </c>
      <c r="AO107" s="1448" t="str">
        <f>IF('Historical DATA'!BS93="","",'Historical DATA'!BS93)</f>
        <v/>
      </c>
      <c r="AP107" s="1438" t="str">
        <f>IF('Historical DATA'!BT93="","",'Historical DATA'!BT93)</f>
        <v/>
      </c>
      <c r="AQ107" s="1438" t="str">
        <f>IF('Historical DATA'!BU93="","",'Historical DATA'!BU93)</f>
        <v/>
      </c>
      <c r="AR107" s="1439" t="str">
        <f>IF('Historical DATA'!BV93="","",'Historical DATA'!BV93)</f>
        <v/>
      </c>
    </row>
    <row r="108" spans="2:44">
      <c r="B108" s="1653" t="str">
        <f>IF('Historical DATA'!B94="","",'Historical DATA'!B94)</f>
        <v/>
      </c>
      <c r="D108" s="1437" t="str">
        <f>IF('Historical DATA'!AO94="","",'Historical DATA'!AO94)</f>
        <v/>
      </c>
      <c r="E108" s="1431" t="str">
        <f>IF('Historical DATA'!AP94="","",'Historical DATA'!AP94)</f>
        <v/>
      </c>
      <c r="F108" s="1433" t="str">
        <f>IF('Historical DATA'!AQ94="","",'Historical DATA'!AQ94)</f>
        <v/>
      </c>
      <c r="H108" s="1447" t="str">
        <f>IF('Historical DATA'!AR94="","",'Historical DATA'!AR94)</f>
        <v/>
      </c>
      <c r="I108" s="1431" t="str">
        <f>IF('Historical DATA'!AS94="","",'Historical DATA'!AS94)</f>
        <v/>
      </c>
      <c r="J108" s="1431" t="str">
        <f>IF('Historical DATA'!AT94="","",'Historical DATA'!AT94)</f>
        <v/>
      </c>
      <c r="K108" s="1431" t="str">
        <f>IF('Historical DATA'!AU94="","",'Historical DATA'!AU94)</f>
        <v/>
      </c>
      <c r="L108" s="1450" t="str">
        <f>IF('Historical DATA'!AV94="","",'Historical DATA'!AV94)</f>
        <v/>
      </c>
      <c r="N108" s="1445" t="str">
        <f>IF('Historical DATA'!AW94="","",'Historical DATA'!AW94)</f>
        <v/>
      </c>
      <c r="O108" s="1436" t="str">
        <f>IF('Historical DATA'!AX94="","",'Historical DATA'!AX94)</f>
        <v/>
      </c>
      <c r="P108" s="1435" t="str">
        <f>IF('Historical DATA'!AY94="","",'Historical DATA'!AY94)</f>
        <v/>
      </c>
      <c r="R108" s="1434" t="str">
        <f>IF('Historical DATA'!AZ94="","",'Historical DATA'!AZ94)</f>
        <v/>
      </c>
      <c r="S108" s="1436" t="str">
        <f>IF('Historical DATA'!BA94="","",'Historical DATA'!BA94)</f>
        <v/>
      </c>
      <c r="T108" s="1435" t="str">
        <f>IF('Historical DATA'!BB94="","",'Historical DATA'!BB94)</f>
        <v/>
      </c>
      <c r="V108" s="1434" t="str">
        <f>IF('Historical DATA'!BC94="","",'Historical DATA'!BC94)</f>
        <v/>
      </c>
      <c r="W108" s="1436" t="str">
        <f>IF('Historical DATA'!BD94="","",'Historical DATA'!BD94)</f>
        <v/>
      </c>
      <c r="X108" s="1436" t="str">
        <f>IF('Historical DATA'!BE94="","",'Historical DATA'!BE94)</f>
        <v/>
      </c>
      <c r="Y108" s="1435" t="str">
        <f>IF('Historical DATA'!BF94="","",'Historical DATA'!BF94)</f>
        <v/>
      </c>
      <c r="Z108" s="1435" t="str">
        <f>IF('Historical DATA'!BG94="","",'Historical DATA'!BG94)</f>
        <v/>
      </c>
      <c r="AB108" s="1434" t="str">
        <f>IF('Historical DATA'!BH94="","",'Historical DATA'!BH94)</f>
        <v/>
      </c>
      <c r="AC108" s="1436" t="str">
        <f>IF('Historical DATA'!BI94="","",'Historical DATA'!BI94)</f>
        <v/>
      </c>
      <c r="AD108" s="1436" t="str">
        <f>IF('Historical DATA'!BJ94="","",'Historical DATA'!BJ94)</f>
        <v/>
      </c>
      <c r="AE108" s="1435" t="str">
        <f>IF('Historical DATA'!BK94="","",'Historical DATA'!BK94)</f>
        <v/>
      </c>
      <c r="AF108" s="1435" t="str">
        <f>IF('Historical DATA'!BL94="","",'Historical DATA'!BL94)</f>
        <v/>
      </c>
      <c r="AG108" s="1435" t="str">
        <f>IF('Historical DATA'!BM94="","",'Historical DATA'!BM94)</f>
        <v/>
      </c>
      <c r="AH108" s="1435" t="str">
        <f>IF('Historical DATA'!BN94="","",'Historical DATA'!BN94)</f>
        <v/>
      </c>
      <c r="AI108" s="1435" t="str">
        <f>IF('Historical DATA'!BO94="","",'Historical DATA'!BO94)</f>
        <v/>
      </c>
      <c r="AK108" s="1437" t="str">
        <f>IF('Historical DATA'!BP94="","",'Historical DATA'!BP94)</f>
        <v/>
      </c>
      <c r="AL108" s="1431" t="str">
        <f>IF('Historical DATA'!BQ94="","",'Historical DATA'!BQ94)</f>
        <v/>
      </c>
      <c r="AM108" s="1433" t="str">
        <f>IF('Historical DATA'!BR94="","",'Historical DATA'!BR94)</f>
        <v/>
      </c>
      <c r="AO108" s="1448" t="str">
        <f>IF('Historical DATA'!BS94="","",'Historical DATA'!BS94)</f>
        <v/>
      </c>
      <c r="AP108" s="1438" t="str">
        <f>IF('Historical DATA'!BT94="","",'Historical DATA'!BT94)</f>
        <v/>
      </c>
      <c r="AQ108" s="1438" t="str">
        <f>IF('Historical DATA'!BU94="","",'Historical DATA'!BU94)</f>
        <v/>
      </c>
      <c r="AR108" s="1439" t="str">
        <f>IF('Historical DATA'!BV94="","",'Historical DATA'!BV94)</f>
        <v/>
      </c>
    </row>
    <row r="109" spans="2:44">
      <c r="B109" s="1653" t="str">
        <f>IF('Historical DATA'!B95="","",'Historical DATA'!B95)</f>
        <v/>
      </c>
      <c r="D109" s="1437" t="str">
        <f>IF('Historical DATA'!AO95="","",'Historical DATA'!AO95)</f>
        <v/>
      </c>
      <c r="E109" s="1431" t="str">
        <f>IF('Historical DATA'!AP95="","",'Historical DATA'!AP95)</f>
        <v/>
      </c>
      <c r="F109" s="1433" t="str">
        <f>IF('Historical DATA'!AQ95="","",'Historical DATA'!AQ95)</f>
        <v/>
      </c>
      <c r="H109" s="1447" t="str">
        <f>IF('Historical DATA'!AR95="","",'Historical DATA'!AR95)</f>
        <v/>
      </c>
      <c r="I109" s="1431" t="str">
        <f>IF('Historical DATA'!AS95="","",'Historical DATA'!AS95)</f>
        <v/>
      </c>
      <c r="J109" s="1431" t="str">
        <f>IF('Historical DATA'!AT95="","",'Historical DATA'!AT95)</f>
        <v/>
      </c>
      <c r="K109" s="1431" t="str">
        <f>IF('Historical DATA'!AU95="","",'Historical DATA'!AU95)</f>
        <v/>
      </c>
      <c r="L109" s="1450" t="str">
        <f>IF('Historical DATA'!AV95="","",'Historical DATA'!AV95)</f>
        <v/>
      </c>
      <c r="N109" s="1445" t="str">
        <f>IF('Historical DATA'!AW95="","",'Historical DATA'!AW95)</f>
        <v/>
      </c>
      <c r="O109" s="1436" t="str">
        <f>IF('Historical DATA'!AX95="","",'Historical DATA'!AX95)</f>
        <v/>
      </c>
      <c r="P109" s="1435" t="str">
        <f>IF('Historical DATA'!AY95="","",'Historical DATA'!AY95)</f>
        <v/>
      </c>
      <c r="R109" s="1434" t="str">
        <f>IF('Historical DATA'!AZ95="","",'Historical DATA'!AZ95)</f>
        <v/>
      </c>
      <c r="S109" s="1436" t="str">
        <f>IF('Historical DATA'!BA95="","",'Historical DATA'!BA95)</f>
        <v/>
      </c>
      <c r="T109" s="1435" t="str">
        <f>IF('Historical DATA'!BB95="","",'Historical DATA'!BB95)</f>
        <v/>
      </c>
      <c r="V109" s="1434" t="str">
        <f>IF('Historical DATA'!BC95="","",'Historical DATA'!BC95)</f>
        <v/>
      </c>
      <c r="W109" s="1436" t="str">
        <f>IF('Historical DATA'!BD95="","",'Historical DATA'!BD95)</f>
        <v/>
      </c>
      <c r="X109" s="1436" t="str">
        <f>IF('Historical DATA'!BE95="","",'Historical DATA'!BE95)</f>
        <v/>
      </c>
      <c r="Y109" s="1435" t="str">
        <f>IF('Historical DATA'!BF95="","",'Historical DATA'!BF95)</f>
        <v/>
      </c>
      <c r="Z109" s="1435" t="str">
        <f>IF('Historical DATA'!BG95="","",'Historical DATA'!BG95)</f>
        <v/>
      </c>
      <c r="AB109" s="1434" t="str">
        <f>IF('Historical DATA'!BH95="","",'Historical DATA'!BH95)</f>
        <v/>
      </c>
      <c r="AC109" s="1436" t="str">
        <f>IF('Historical DATA'!BI95="","",'Historical DATA'!BI95)</f>
        <v/>
      </c>
      <c r="AD109" s="1436" t="str">
        <f>IF('Historical DATA'!BJ95="","",'Historical DATA'!BJ95)</f>
        <v/>
      </c>
      <c r="AE109" s="1435" t="str">
        <f>IF('Historical DATA'!BK95="","",'Historical DATA'!BK95)</f>
        <v/>
      </c>
      <c r="AF109" s="1435" t="str">
        <f>IF('Historical DATA'!BL95="","",'Historical DATA'!BL95)</f>
        <v/>
      </c>
      <c r="AG109" s="1435" t="str">
        <f>IF('Historical DATA'!BM95="","",'Historical DATA'!BM95)</f>
        <v/>
      </c>
      <c r="AH109" s="1435" t="str">
        <f>IF('Historical DATA'!BN95="","",'Historical DATA'!BN95)</f>
        <v/>
      </c>
      <c r="AI109" s="1435" t="str">
        <f>IF('Historical DATA'!BO95="","",'Historical DATA'!BO95)</f>
        <v/>
      </c>
      <c r="AK109" s="1437" t="str">
        <f>IF('Historical DATA'!BP95="","",'Historical DATA'!BP95)</f>
        <v/>
      </c>
      <c r="AL109" s="1431" t="str">
        <f>IF('Historical DATA'!BQ95="","",'Historical DATA'!BQ95)</f>
        <v/>
      </c>
      <c r="AM109" s="1433" t="str">
        <f>IF('Historical DATA'!BR95="","",'Historical DATA'!BR95)</f>
        <v/>
      </c>
      <c r="AO109" s="1448" t="str">
        <f>IF('Historical DATA'!BS95="","",'Historical DATA'!BS95)</f>
        <v/>
      </c>
      <c r="AP109" s="1438" t="str">
        <f>IF('Historical DATA'!BT95="","",'Historical DATA'!BT95)</f>
        <v/>
      </c>
      <c r="AQ109" s="1438" t="str">
        <f>IF('Historical DATA'!BU95="","",'Historical DATA'!BU95)</f>
        <v/>
      </c>
      <c r="AR109" s="1439" t="str">
        <f>IF('Historical DATA'!BV95="","",'Historical DATA'!BV95)</f>
        <v/>
      </c>
    </row>
    <row r="110" spans="2:44">
      <c r="B110" s="1653" t="str">
        <f>IF('Historical DATA'!B96="","",'Historical DATA'!B96)</f>
        <v/>
      </c>
      <c r="D110" s="1437" t="str">
        <f>IF('Historical DATA'!AO96="","",'Historical DATA'!AO96)</f>
        <v/>
      </c>
      <c r="E110" s="1431" t="str">
        <f>IF('Historical DATA'!AP96="","",'Historical DATA'!AP96)</f>
        <v/>
      </c>
      <c r="F110" s="1433" t="str">
        <f>IF('Historical DATA'!AQ96="","",'Historical DATA'!AQ96)</f>
        <v/>
      </c>
      <c r="H110" s="1447" t="str">
        <f>IF('Historical DATA'!AR96="","",'Historical DATA'!AR96)</f>
        <v/>
      </c>
      <c r="I110" s="1431" t="str">
        <f>IF('Historical DATA'!AS96="","",'Historical DATA'!AS96)</f>
        <v/>
      </c>
      <c r="J110" s="1431" t="str">
        <f>IF('Historical DATA'!AT96="","",'Historical DATA'!AT96)</f>
        <v/>
      </c>
      <c r="K110" s="1431" t="str">
        <f>IF('Historical DATA'!AU96="","",'Historical DATA'!AU96)</f>
        <v/>
      </c>
      <c r="L110" s="1450" t="str">
        <f>IF('Historical DATA'!AV96="","",'Historical DATA'!AV96)</f>
        <v/>
      </c>
      <c r="N110" s="1445" t="str">
        <f>IF('Historical DATA'!AW96="","",'Historical DATA'!AW96)</f>
        <v/>
      </c>
      <c r="O110" s="1436" t="str">
        <f>IF('Historical DATA'!AX96="","",'Historical DATA'!AX96)</f>
        <v/>
      </c>
      <c r="P110" s="1435" t="str">
        <f>IF('Historical DATA'!AY96="","",'Historical DATA'!AY96)</f>
        <v/>
      </c>
      <c r="R110" s="1434" t="str">
        <f>IF('Historical DATA'!AZ96="","",'Historical DATA'!AZ96)</f>
        <v/>
      </c>
      <c r="S110" s="1436" t="str">
        <f>IF('Historical DATA'!BA96="","",'Historical DATA'!BA96)</f>
        <v/>
      </c>
      <c r="T110" s="1435" t="str">
        <f>IF('Historical DATA'!BB96="","",'Historical DATA'!BB96)</f>
        <v/>
      </c>
      <c r="V110" s="1434" t="str">
        <f>IF('Historical DATA'!BC96="","",'Historical DATA'!BC96)</f>
        <v/>
      </c>
      <c r="W110" s="1436" t="str">
        <f>IF('Historical DATA'!BD96="","",'Historical DATA'!BD96)</f>
        <v/>
      </c>
      <c r="X110" s="1436" t="str">
        <f>IF('Historical DATA'!BE96="","",'Historical DATA'!BE96)</f>
        <v/>
      </c>
      <c r="Y110" s="1435" t="str">
        <f>IF('Historical DATA'!BF96="","",'Historical DATA'!BF96)</f>
        <v/>
      </c>
      <c r="Z110" s="1435" t="str">
        <f>IF('Historical DATA'!BG96="","",'Historical DATA'!BG96)</f>
        <v/>
      </c>
      <c r="AB110" s="1434" t="str">
        <f>IF('Historical DATA'!BH96="","",'Historical DATA'!BH96)</f>
        <v/>
      </c>
      <c r="AC110" s="1436" t="str">
        <f>IF('Historical DATA'!BI96="","",'Historical DATA'!BI96)</f>
        <v/>
      </c>
      <c r="AD110" s="1436" t="str">
        <f>IF('Historical DATA'!BJ96="","",'Historical DATA'!BJ96)</f>
        <v/>
      </c>
      <c r="AE110" s="1435" t="str">
        <f>IF('Historical DATA'!BK96="","",'Historical DATA'!BK96)</f>
        <v/>
      </c>
      <c r="AF110" s="1435" t="str">
        <f>IF('Historical DATA'!BL96="","",'Historical DATA'!BL96)</f>
        <v/>
      </c>
      <c r="AG110" s="1435" t="str">
        <f>IF('Historical DATA'!BM96="","",'Historical DATA'!BM96)</f>
        <v/>
      </c>
      <c r="AH110" s="1435" t="str">
        <f>IF('Historical DATA'!BN96="","",'Historical DATA'!BN96)</f>
        <v/>
      </c>
      <c r="AI110" s="1435" t="str">
        <f>IF('Historical DATA'!BO96="","",'Historical DATA'!BO96)</f>
        <v/>
      </c>
      <c r="AK110" s="1437" t="str">
        <f>IF('Historical DATA'!BP96="","",'Historical DATA'!BP96)</f>
        <v/>
      </c>
      <c r="AL110" s="1431" t="str">
        <f>IF('Historical DATA'!BQ96="","",'Historical DATA'!BQ96)</f>
        <v/>
      </c>
      <c r="AM110" s="1433" t="str">
        <f>IF('Historical DATA'!BR96="","",'Historical DATA'!BR96)</f>
        <v/>
      </c>
      <c r="AO110" s="1448" t="str">
        <f>IF('Historical DATA'!BS96="","",'Historical DATA'!BS96)</f>
        <v/>
      </c>
      <c r="AP110" s="1438" t="str">
        <f>IF('Historical DATA'!BT96="","",'Historical DATA'!BT96)</f>
        <v/>
      </c>
      <c r="AQ110" s="1438" t="str">
        <f>IF('Historical DATA'!BU96="","",'Historical DATA'!BU96)</f>
        <v/>
      </c>
      <c r="AR110" s="1439" t="str">
        <f>IF('Historical DATA'!BV96="","",'Historical DATA'!BV96)</f>
        <v/>
      </c>
    </row>
    <row r="111" spans="2:44">
      <c r="B111" s="1653" t="str">
        <f>IF('Historical DATA'!B97="","",'Historical DATA'!B97)</f>
        <v/>
      </c>
      <c r="D111" s="1437" t="str">
        <f>IF('Historical DATA'!AO97="","",'Historical DATA'!AO97)</f>
        <v/>
      </c>
      <c r="E111" s="1431" t="str">
        <f>IF('Historical DATA'!AP97="","",'Historical DATA'!AP97)</f>
        <v/>
      </c>
      <c r="F111" s="1433" t="str">
        <f>IF('Historical DATA'!AQ97="","",'Historical DATA'!AQ97)</f>
        <v/>
      </c>
      <c r="H111" s="1447" t="str">
        <f>IF('Historical DATA'!AR97="","",'Historical DATA'!AR97)</f>
        <v/>
      </c>
      <c r="I111" s="1431" t="str">
        <f>IF('Historical DATA'!AS97="","",'Historical DATA'!AS97)</f>
        <v/>
      </c>
      <c r="J111" s="1431" t="str">
        <f>IF('Historical DATA'!AT97="","",'Historical DATA'!AT97)</f>
        <v/>
      </c>
      <c r="K111" s="1431" t="str">
        <f>IF('Historical DATA'!AU97="","",'Historical DATA'!AU97)</f>
        <v/>
      </c>
      <c r="L111" s="1450" t="str">
        <f>IF('Historical DATA'!AV97="","",'Historical DATA'!AV97)</f>
        <v/>
      </c>
      <c r="N111" s="1445" t="str">
        <f>IF('Historical DATA'!AW97="","",'Historical DATA'!AW97)</f>
        <v/>
      </c>
      <c r="O111" s="1436" t="str">
        <f>IF('Historical DATA'!AX97="","",'Historical DATA'!AX97)</f>
        <v/>
      </c>
      <c r="P111" s="1435" t="str">
        <f>IF('Historical DATA'!AY97="","",'Historical DATA'!AY97)</f>
        <v/>
      </c>
      <c r="R111" s="1434" t="str">
        <f>IF('Historical DATA'!AZ97="","",'Historical DATA'!AZ97)</f>
        <v/>
      </c>
      <c r="S111" s="1436" t="str">
        <f>IF('Historical DATA'!BA97="","",'Historical DATA'!BA97)</f>
        <v/>
      </c>
      <c r="T111" s="1435" t="str">
        <f>IF('Historical DATA'!BB97="","",'Historical DATA'!BB97)</f>
        <v/>
      </c>
      <c r="V111" s="1434" t="str">
        <f>IF('Historical DATA'!BC97="","",'Historical DATA'!BC97)</f>
        <v/>
      </c>
      <c r="W111" s="1436" t="str">
        <f>IF('Historical DATA'!BD97="","",'Historical DATA'!BD97)</f>
        <v/>
      </c>
      <c r="X111" s="1436" t="str">
        <f>IF('Historical DATA'!BE97="","",'Historical DATA'!BE97)</f>
        <v/>
      </c>
      <c r="Y111" s="1435" t="str">
        <f>IF('Historical DATA'!BF97="","",'Historical DATA'!BF97)</f>
        <v/>
      </c>
      <c r="Z111" s="1435" t="str">
        <f>IF('Historical DATA'!BG97="","",'Historical DATA'!BG97)</f>
        <v/>
      </c>
      <c r="AB111" s="1434" t="str">
        <f>IF('Historical DATA'!BH97="","",'Historical DATA'!BH97)</f>
        <v/>
      </c>
      <c r="AC111" s="1436" t="str">
        <f>IF('Historical DATA'!BI97="","",'Historical DATA'!BI97)</f>
        <v/>
      </c>
      <c r="AD111" s="1436" t="str">
        <f>IF('Historical DATA'!BJ97="","",'Historical DATA'!BJ97)</f>
        <v/>
      </c>
      <c r="AE111" s="1435" t="str">
        <f>IF('Historical DATA'!BK97="","",'Historical DATA'!BK97)</f>
        <v/>
      </c>
      <c r="AF111" s="1435" t="str">
        <f>IF('Historical DATA'!BL97="","",'Historical DATA'!BL97)</f>
        <v/>
      </c>
      <c r="AG111" s="1435" t="str">
        <f>IF('Historical DATA'!BM97="","",'Historical DATA'!BM97)</f>
        <v/>
      </c>
      <c r="AH111" s="1435" t="str">
        <f>IF('Historical DATA'!BN97="","",'Historical DATA'!BN97)</f>
        <v/>
      </c>
      <c r="AI111" s="1435" t="str">
        <f>IF('Historical DATA'!BO97="","",'Historical DATA'!BO97)</f>
        <v/>
      </c>
      <c r="AK111" s="1437" t="str">
        <f>IF('Historical DATA'!BP97="","",'Historical DATA'!BP97)</f>
        <v/>
      </c>
      <c r="AL111" s="1431" t="str">
        <f>IF('Historical DATA'!BQ97="","",'Historical DATA'!BQ97)</f>
        <v/>
      </c>
      <c r="AM111" s="1433" t="str">
        <f>IF('Historical DATA'!BR97="","",'Historical DATA'!BR97)</f>
        <v/>
      </c>
      <c r="AO111" s="1448" t="str">
        <f>IF('Historical DATA'!BS97="","",'Historical DATA'!BS97)</f>
        <v/>
      </c>
      <c r="AP111" s="1438" t="str">
        <f>IF('Historical DATA'!BT97="","",'Historical DATA'!BT97)</f>
        <v/>
      </c>
      <c r="AQ111" s="1438" t="str">
        <f>IF('Historical DATA'!BU97="","",'Historical DATA'!BU97)</f>
        <v/>
      </c>
      <c r="AR111" s="1439" t="str">
        <f>IF('Historical DATA'!BV97="","",'Historical DATA'!BV97)</f>
        <v/>
      </c>
    </row>
    <row r="112" spans="2:44">
      <c r="B112" s="1653" t="str">
        <f>IF('Historical DATA'!B98="","",'Historical DATA'!B98)</f>
        <v/>
      </c>
      <c r="D112" s="1437" t="str">
        <f>IF('Historical DATA'!AO98="","",'Historical DATA'!AO98)</f>
        <v/>
      </c>
      <c r="E112" s="1431" t="str">
        <f>IF('Historical DATA'!AP98="","",'Historical DATA'!AP98)</f>
        <v/>
      </c>
      <c r="F112" s="1433" t="str">
        <f>IF('Historical DATA'!AQ98="","",'Historical DATA'!AQ98)</f>
        <v/>
      </c>
      <c r="H112" s="1447" t="str">
        <f>IF('Historical DATA'!AR98="","",'Historical DATA'!AR98)</f>
        <v/>
      </c>
      <c r="I112" s="1431" t="str">
        <f>IF('Historical DATA'!AS98="","",'Historical DATA'!AS98)</f>
        <v/>
      </c>
      <c r="J112" s="1431" t="str">
        <f>IF('Historical DATA'!AT98="","",'Historical DATA'!AT98)</f>
        <v/>
      </c>
      <c r="K112" s="1431" t="str">
        <f>IF('Historical DATA'!AU98="","",'Historical DATA'!AU98)</f>
        <v/>
      </c>
      <c r="L112" s="1450" t="str">
        <f>IF('Historical DATA'!AV98="","",'Historical DATA'!AV98)</f>
        <v/>
      </c>
      <c r="N112" s="1445" t="str">
        <f>IF('Historical DATA'!AW98="","",'Historical DATA'!AW98)</f>
        <v/>
      </c>
      <c r="O112" s="1436" t="str">
        <f>IF('Historical DATA'!AX98="","",'Historical DATA'!AX98)</f>
        <v/>
      </c>
      <c r="P112" s="1435" t="str">
        <f>IF('Historical DATA'!AY98="","",'Historical DATA'!AY98)</f>
        <v/>
      </c>
      <c r="R112" s="1434" t="str">
        <f>IF('Historical DATA'!AZ98="","",'Historical DATA'!AZ98)</f>
        <v/>
      </c>
      <c r="S112" s="1436" t="str">
        <f>IF('Historical DATA'!BA98="","",'Historical DATA'!BA98)</f>
        <v/>
      </c>
      <c r="T112" s="1435" t="str">
        <f>IF('Historical DATA'!BB98="","",'Historical DATA'!BB98)</f>
        <v/>
      </c>
      <c r="V112" s="1434" t="str">
        <f>IF('Historical DATA'!BC98="","",'Historical DATA'!BC98)</f>
        <v/>
      </c>
      <c r="W112" s="1436" t="str">
        <f>IF('Historical DATA'!BD98="","",'Historical DATA'!BD98)</f>
        <v/>
      </c>
      <c r="X112" s="1436" t="str">
        <f>IF('Historical DATA'!BE98="","",'Historical DATA'!BE98)</f>
        <v/>
      </c>
      <c r="Y112" s="1435" t="str">
        <f>IF('Historical DATA'!BF98="","",'Historical DATA'!BF98)</f>
        <v/>
      </c>
      <c r="Z112" s="1435" t="str">
        <f>IF('Historical DATA'!BG98="","",'Historical DATA'!BG98)</f>
        <v/>
      </c>
      <c r="AB112" s="1434" t="str">
        <f>IF('Historical DATA'!BH98="","",'Historical DATA'!BH98)</f>
        <v/>
      </c>
      <c r="AC112" s="1436" t="str">
        <f>IF('Historical DATA'!BI98="","",'Historical DATA'!BI98)</f>
        <v/>
      </c>
      <c r="AD112" s="1436" t="str">
        <f>IF('Historical DATA'!BJ98="","",'Historical DATA'!BJ98)</f>
        <v/>
      </c>
      <c r="AE112" s="1435" t="str">
        <f>IF('Historical DATA'!BK98="","",'Historical DATA'!BK98)</f>
        <v/>
      </c>
      <c r="AF112" s="1435" t="str">
        <f>IF('Historical DATA'!BL98="","",'Historical DATA'!BL98)</f>
        <v/>
      </c>
      <c r="AG112" s="1435" t="str">
        <f>IF('Historical DATA'!BM98="","",'Historical DATA'!BM98)</f>
        <v/>
      </c>
      <c r="AH112" s="1435" t="str">
        <f>IF('Historical DATA'!BN98="","",'Historical DATA'!BN98)</f>
        <v/>
      </c>
      <c r="AI112" s="1435" t="str">
        <f>IF('Historical DATA'!BO98="","",'Historical DATA'!BO98)</f>
        <v/>
      </c>
      <c r="AK112" s="1437" t="str">
        <f>IF('Historical DATA'!BP98="","",'Historical DATA'!BP98)</f>
        <v/>
      </c>
      <c r="AL112" s="1431" t="str">
        <f>IF('Historical DATA'!BQ98="","",'Historical DATA'!BQ98)</f>
        <v/>
      </c>
      <c r="AM112" s="1433" t="str">
        <f>IF('Historical DATA'!BR98="","",'Historical DATA'!BR98)</f>
        <v/>
      </c>
      <c r="AO112" s="1448" t="str">
        <f>IF('Historical DATA'!BS98="","",'Historical DATA'!BS98)</f>
        <v/>
      </c>
      <c r="AP112" s="1438" t="str">
        <f>IF('Historical DATA'!BT98="","",'Historical DATA'!BT98)</f>
        <v/>
      </c>
      <c r="AQ112" s="1438" t="str">
        <f>IF('Historical DATA'!BU98="","",'Historical DATA'!BU98)</f>
        <v/>
      </c>
      <c r="AR112" s="1439" t="str">
        <f>IF('Historical DATA'!BV98="","",'Historical DATA'!BV98)</f>
        <v/>
      </c>
    </row>
    <row r="113" spans="2:44">
      <c r="B113" s="1653" t="str">
        <f>IF('Historical DATA'!B99="","",'Historical DATA'!B99)</f>
        <v/>
      </c>
      <c r="D113" s="1437" t="str">
        <f>IF('Historical DATA'!AO99="","",'Historical DATA'!AO99)</f>
        <v/>
      </c>
      <c r="E113" s="1431" t="str">
        <f>IF('Historical DATA'!AP99="","",'Historical DATA'!AP99)</f>
        <v/>
      </c>
      <c r="F113" s="1433" t="str">
        <f>IF('Historical DATA'!AQ99="","",'Historical DATA'!AQ99)</f>
        <v/>
      </c>
      <c r="H113" s="1447" t="str">
        <f>IF('Historical DATA'!AR99="","",'Historical DATA'!AR99)</f>
        <v/>
      </c>
      <c r="I113" s="1431" t="str">
        <f>IF('Historical DATA'!AS99="","",'Historical DATA'!AS99)</f>
        <v/>
      </c>
      <c r="J113" s="1431" t="str">
        <f>IF('Historical DATA'!AT99="","",'Historical DATA'!AT99)</f>
        <v/>
      </c>
      <c r="K113" s="1431" t="str">
        <f>IF('Historical DATA'!AU99="","",'Historical DATA'!AU99)</f>
        <v/>
      </c>
      <c r="L113" s="1450" t="str">
        <f>IF('Historical DATA'!AV99="","",'Historical DATA'!AV99)</f>
        <v/>
      </c>
      <c r="N113" s="1445" t="str">
        <f>IF('Historical DATA'!AW99="","",'Historical DATA'!AW99)</f>
        <v/>
      </c>
      <c r="O113" s="1436" t="str">
        <f>IF('Historical DATA'!AX99="","",'Historical DATA'!AX99)</f>
        <v/>
      </c>
      <c r="P113" s="1435" t="str">
        <f>IF('Historical DATA'!AY99="","",'Historical DATA'!AY99)</f>
        <v/>
      </c>
      <c r="R113" s="1434" t="str">
        <f>IF('Historical DATA'!AZ99="","",'Historical DATA'!AZ99)</f>
        <v/>
      </c>
      <c r="S113" s="1436" t="str">
        <f>IF('Historical DATA'!BA99="","",'Historical DATA'!BA99)</f>
        <v/>
      </c>
      <c r="T113" s="1435" t="str">
        <f>IF('Historical DATA'!BB99="","",'Historical DATA'!BB99)</f>
        <v/>
      </c>
      <c r="V113" s="1434" t="str">
        <f>IF('Historical DATA'!BC99="","",'Historical DATA'!BC99)</f>
        <v/>
      </c>
      <c r="W113" s="1436" t="str">
        <f>IF('Historical DATA'!BD99="","",'Historical DATA'!BD99)</f>
        <v/>
      </c>
      <c r="X113" s="1436" t="str">
        <f>IF('Historical DATA'!BE99="","",'Historical DATA'!BE99)</f>
        <v/>
      </c>
      <c r="Y113" s="1435" t="str">
        <f>IF('Historical DATA'!BF99="","",'Historical DATA'!BF99)</f>
        <v/>
      </c>
      <c r="Z113" s="1435" t="str">
        <f>IF('Historical DATA'!BG99="","",'Historical DATA'!BG99)</f>
        <v/>
      </c>
      <c r="AB113" s="1434" t="str">
        <f>IF('Historical DATA'!BH99="","",'Historical DATA'!BH99)</f>
        <v/>
      </c>
      <c r="AC113" s="1436" t="str">
        <f>IF('Historical DATA'!BI99="","",'Historical DATA'!BI99)</f>
        <v/>
      </c>
      <c r="AD113" s="1436" t="str">
        <f>IF('Historical DATA'!BJ99="","",'Historical DATA'!BJ99)</f>
        <v/>
      </c>
      <c r="AE113" s="1435" t="str">
        <f>IF('Historical DATA'!BK99="","",'Historical DATA'!BK99)</f>
        <v/>
      </c>
      <c r="AF113" s="1435" t="str">
        <f>IF('Historical DATA'!BL99="","",'Historical DATA'!BL99)</f>
        <v/>
      </c>
      <c r="AG113" s="1435" t="str">
        <f>IF('Historical DATA'!BM99="","",'Historical DATA'!BM99)</f>
        <v/>
      </c>
      <c r="AH113" s="1435" t="str">
        <f>IF('Historical DATA'!BN99="","",'Historical DATA'!BN99)</f>
        <v/>
      </c>
      <c r="AI113" s="1435" t="str">
        <f>IF('Historical DATA'!BO99="","",'Historical DATA'!BO99)</f>
        <v/>
      </c>
      <c r="AK113" s="1437" t="str">
        <f>IF('Historical DATA'!BP99="","",'Historical DATA'!BP99)</f>
        <v/>
      </c>
      <c r="AL113" s="1431" t="str">
        <f>IF('Historical DATA'!BQ99="","",'Historical DATA'!BQ99)</f>
        <v/>
      </c>
      <c r="AM113" s="1433" t="str">
        <f>IF('Historical DATA'!BR99="","",'Historical DATA'!BR99)</f>
        <v/>
      </c>
      <c r="AO113" s="1448" t="str">
        <f>IF('Historical DATA'!BS99="","",'Historical DATA'!BS99)</f>
        <v/>
      </c>
      <c r="AP113" s="1438" t="str">
        <f>IF('Historical DATA'!BT99="","",'Historical DATA'!BT99)</f>
        <v/>
      </c>
      <c r="AQ113" s="1438" t="str">
        <f>IF('Historical DATA'!BU99="","",'Historical DATA'!BU99)</f>
        <v/>
      </c>
      <c r="AR113" s="1439" t="str">
        <f>IF('Historical DATA'!BV99="","",'Historical DATA'!BV99)</f>
        <v/>
      </c>
    </row>
    <row r="114" spans="2:44">
      <c r="B114" s="1653" t="str">
        <f>IF('Historical DATA'!B100="","",'Historical DATA'!B100)</f>
        <v/>
      </c>
      <c r="D114" s="1437" t="str">
        <f>IF('Historical DATA'!AO100="","",'Historical DATA'!AO100)</f>
        <v/>
      </c>
      <c r="E114" s="1431" t="str">
        <f>IF('Historical DATA'!AP100="","",'Historical DATA'!AP100)</f>
        <v/>
      </c>
      <c r="F114" s="1433" t="str">
        <f>IF('Historical DATA'!AQ100="","",'Historical DATA'!AQ100)</f>
        <v/>
      </c>
      <c r="H114" s="1447" t="str">
        <f>IF('Historical DATA'!AR100="","",'Historical DATA'!AR100)</f>
        <v/>
      </c>
      <c r="I114" s="1431" t="str">
        <f>IF('Historical DATA'!AS100="","",'Historical DATA'!AS100)</f>
        <v/>
      </c>
      <c r="J114" s="1431" t="str">
        <f>IF('Historical DATA'!AT100="","",'Historical DATA'!AT100)</f>
        <v/>
      </c>
      <c r="K114" s="1431" t="str">
        <f>IF('Historical DATA'!AU100="","",'Historical DATA'!AU100)</f>
        <v/>
      </c>
      <c r="L114" s="1450" t="str">
        <f>IF('Historical DATA'!AV100="","",'Historical DATA'!AV100)</f>
        <v/>
      </c>
      <c r="N114" s="1445" t="str">
        <f>IF('Historical DATA'!AW100="","",'Historical DATA'!AW100)</f>
        <v/>
      </c>
      <c r="O114" s="1436" t="str">
        <f>IF('Historical DATA'!AX100="","",'Historical DATA'!AX100)</f>
        <v/>
      </c>
      <c r="P114" s="1435" t="str">
        <f>IF('Historical DATA'!AY100="","",'Historical DATA'!AY100)</f>
        <v/>
      </c>
      <c r="R114" s="1434" t="str">
        <f>IF('Historical DATA'!AZ100="","",'Historical DATA'!AZ100)</f>
        <v/>
      </c>
      <c r="S114" s="1436" t="str">
        <f>IF('Historical DATA'!BA100="","",'Historical DATA'!BA100)</f>
        <v/>
      </c>
      <c r="T114" s="1435" t="str">
        <f>IF('Historical DATA'!BB100="","",'Historical DATA'!BB100)</f>
        <v/>
      </c>
      <c r="V114" s="1434" t="str">
        <f>IF('Historical DATA'!BC100="","",'Historical DATA'!BC100)</f>
        <v/>
      </c>
      <c r="W114" s="1436" t="str">
        <f>IF('Historical DATA'!BD100="","",'Historical DATA'!BD100)</f>
        <v/>
      </c>
      <c r="X114" s="1436" t="str">
        <f>IF('Historical DATA'!BE100="","",'Historical DATA'!BE100)</f>
        <v/>
      </c>
      <c r="Y114" s="1435" t="str">
        <f>IF('Historical DATA'!BF100="","",'Historical DATA'!BF100)</f>
        <v/>
      </c>
      <c r="Z114" s="1435" t="str">
        <f>IF('Historical DATA'!BG100="","",'Historical DATA'!BG100)</f>
        <v/>
      </c>
      <c r="AB114" s="1434" t="str">
        <f>IF('Historical DATA'!BH100="","",'Historical DATA'!BH100)</f>
        <v/>
      </c>
      <c r="AC114" s="1436" t="str">
        <f>IF('Historical DATA'!BI100="","",'Historical DATA'!BI100)</f>
        <v/>
      </c>
      <c r="AD114" s="1436" t="str">
        <f>IF('Historical DATA'!BJ100="","",'Historical DATA'!BJ100)</f>
        <v/>
      </c>
      <c r="AE114" s="1435" t="str">
        <f>IF('Historical DATA'!BK100="","",'Historical DATA'!BK100)</f>
        <v/>
      </c>
      <c r="AF114" s="1435" t="str">
        <f>IF('Historical DATA'!BL100="","",'Historical DATA'!BL100)</f>
        <v/>
      </c>
      <c r="AG114" s="1435" t="str">
        <f>IF('Historical DATA'!BM100="","",'Historical DATA'!BM100)</f>
        <v/>
      </c>
      <c r="AH114" s="1435" t="str">
        <f>IF('Historical DATA'!BN100="","",'Historical DATA'!BN100)</f>
        <v/>
      </c>
      <c r="AI114" s="1435" t="str">
        <f>IF('Historical DATA'!BO100="","",'Historical DATA'!BO100)</f>
        <v/>
      </c>
      <c r="AK114" s="1437" t="str">
        <f>IF('Historical DATA'!BP100="","",'Historical DATA'!BP100)</f>
        <v/>
      </c>
      <c r="AL114" s="1431" t="str">
        <f>IF('Historical DATA'!BQ100="","",'Historical DATA'!BQ100)</f>
        <v/>
      </c>
      <c r="AM114" s="1433" t="str">
        <f>IF('Historical DATA'!BR100="","",'Historical DATA'!BR100)</f>
        <v/>
      </c>
      <c r="AO114" s="1448" t="str">
        <f>IF('Historical DATA'!BS100="","",'Historical DATA'!BS100)</f>
        <v/>
      </c>
      <c r="AP114" s="1438" t="str">
        <f>IF('Historical DATA'!BT100="","",'Historical DATA'!BT100)</f>
        <v/>
      </c>
      <c r="AQ114" s="1438" t="str">
        <f>IF('Historical DATA'!BU100="","",'Historical DATA'!BU100)</f>
        <v/>
      </c>
      <c r="AR114" s="1439" t="str">
        <f>IF('Historical DATA'!BV100="","",'Historical DATA'!BV100)</f>
        <v/>
      </c>
    </row>
    <row r="115" spans="2:44">
      <c r="B115" s="1653" t="str">
        <f>IF('Historical DATA'!B101="","",'Historical DATA'!B101)</f>
        <v/>
      </c>
      <c r="D115" s="1437" t="str">
        <f>IF('Historical DATA'!AO101="","",'Historical DATA'!AO101)</f>
        <v/>
      </c>
      <c r="E115" s="1431" t="str">
        <f>IF('Historical DATA'!AP101="","",'Historical DATA'!AP101)</f>
        <v/>
      </c>
      <c r="F115" s="1433" t="str">
        <f>IF('Historical DATA'!AQ101="","",'Historical DATA'!AQ101)</f>
        <v/>
      </c>
      <c r="H115" s="1447" t="str">
        <f>IF('Historical DATA'!AR101="","",'Historical DATA'!AR101)</f>
        <v/>
      </c>
      <c r="I115" s="1431" t="str">
        <f>IF('Historical DATA'!AS101="","",'Historical DATA'!AS101)</f>
        <v/>
      </c>
      <c r="J115" s="1431" t="str">
        <f>IF('Historical DATA'!AT101="","",'Historical DATA'!AT101)</f>
        <v/>
      </c>
      <c r="K115" s="1431" t="str">
        <f>IF('Historical DATA'!AU101="","",'Historical DATA'!AU101)</f>
        <v/>
      </c>
      <c r="L115" s="1450" t="str">
        <f>IF('Historical DATA'!AV101="","",'Historical DATA'!AV101)</f>
        <v/>
      </c>
      <c r="N115" s="1445" t="str">
        <f>IF('Historical DATA'!AW101="","",'Historical DATA'!AW101)</f>
        <v/>
      </c>
      <c r="O115" s="1436" t="str">
        <f>IF('Historical DATA'!AX101="","",'Historical DATA'!AX101)</f>
        <v/>
      </c>
      <c r="P115" s="1435" t="str">
        <f>IF('Historical DATA'!AY101="","",'Historical DATA'!AY101)</f>
        <v/>
      </c>
      <c r="R115" s="1434" t="str">
        <f>IF('Historical DATA'!AZ101="","",'Historical DATA'!AZ101)</f>
        <v/>
      </c>
      <c r="S115" s="1436" t="str">
        <f>IF('Historical DATA'!BA101="","",'Historical DATA'!BA101)</f>
        <v/>
      </c>
      <c r="T115" s="1435" t="str">
        <f>IF('Historical DATA'!BB101="","",'Historical DATA'!BB101)</f>
        <v/>
      </c>
      <c r="V115" s="1434" t="str">
        <f>IF('Historical DATA'!BC101="","",'Historical DATA'!BC101)</f>
        <v/>
      </c>
      <c r="W115" s="1436" t="str">
        <f>IF('Historical DATA'!BD101="","",'Historical DATA'!BD101)</f>
        <v/>
      </c>
      <c r="X115" s="1436" t="str">
        <f>IF('Historical DATA'!BE101="","",'Historical DATA'!BE101)</f>
        <v/>
      </c>
      <c r="Y115" s="1435" t="str">
        <f>IF('Historical DATA'!BF101="","",'Historical DATA'!BF101)</f>
        <v/>
      </c>
      <c r="Z115" s="1435" t="str">
        <f>IF('Historical DATA'!BG101="","",'Historical DATA'!BG101)</f>
        <v/>
      </c>
      <c r="AB115" s="1434" t="str">
        <f>IF('Historical DATA'!BH101="","",'Historical DATA'!BH101)</f>
        <v/>
      </c>
      <c r="AC115" s="1436" t="str">
        <f>IF('Historical DATA'!BI101="","",'Historical DATA'!BI101)</f>
        <v/>
      </c>
      <c r="AD115" s="1436" t="str">
        <f>IF('Historical DATA'!BJ101="","",'Historical DATA'!BJ101)</f>
        <v/>
      </c>
      <c r="AE115" s="1435" t="str">
        <f>IF('Historical DATA'!BK101="","",'Historical DATA'!BK101)</f>
        <v/>
      </c>
      <c r="AF115" s="1435" t="str">
        <f>IF('Historical DATA'!BL101="","",'Historical DATA'!BL101)</f>
        <v/>
      </c>
      <c r="AG115" s="1435" t="str">
        <f>IF('Historical DATA'!BM101="","",'Historical DATA'!BM101)</f>
        <v/>
      </c>
      <c r="AH115" s="1435" t="str">
        <f>IF('Historical DATA'!BN101="","",'Historical DATA'!BN101)</f>
        <v/>
      </c>
      <c r="AI115" s="1435" t="str">
        <f>IF('Historical DATA'!BO101="","",'Historical DATA'!BO101)</f>
        <v/>
      </c>
      <c r="AK115" s="1437" t="str">
        <f>IF('Historical DATA'!BP101="","",'Historical DATA'!BP101)</f>
        <v/>
      </c>
      <c r="AL115" s="1431" t="str">
        <f>IF('Historical DATA'!BQ101="","",'Historical DATA'!BQ101)</f>
        <v/>
      </c>
      <c r="AM115" s="1433" t="str">
        <f>IF('Historical DATA'!BR101="","",'Historical DATA'!BR101)</f>
        <v/>
      </c>
      <c r="AO115" s="1448" t="str">
        <f>IF('Historical DATA'!BS101="","",'Historical DATA'!BS101)</f>
        <v/>
      </c>
      <c r="AP115" s="1438" t="str">
        <f>IF('Historical DATA'!BT101="","",'Historical DATA'!BT101)</f>
        <v/>
      </c>
      <c r="AQ115" s="1438" t="str">
        <f>IF('Historical DATA'!BU101="","",'Historical DATA'!BU101)</f>
        <v/>
      </c>
      <c r="AR115" s="1439" t="str">
        <f>IF('Historical DATA'!BV101="","",'Historical DATA'!BV101)</f>
        <v/>
      </c>
    </row>
    <row r="116" spans="2:44">
      <c r="B116" s="1653" t="str">
        <f>IF('Historical DATA'!B102="","",'Historical DATA'!B102)</f>
        <v/>
      </c>
      <c r="D116" s="1437" t="str">
        <f>IF('Historical DATA'!AO102="","",'Historical DATA'!AO102)</f>
        <v/>
      </c>
      <c r="E116" s="1431" t="str">
        <f>IF('Historical DATA'!AP102="","",'Historical DATA'!AP102)</f>
        <v/>
      </c>
      <c r="F116" s="1433" t="str">
        <f>IF('Historical DATA'!AQ102="","",'Historical DATA'!AQ102)</f>
        <v/>
      </c>
      <c r="H116" s="1447" t="str">
        <f>IF('Historical DATA'!AR102="","",'Historical DATA'!AR102)</f>
        <v/>
      </c>
      <c r="I116" s="1431" t="str">
        <f>IF('Historical DATA'!AS102="","",'Historical DATA'!AS102)</f>
        <v/>
      </c>
      <c r="J116" s="1431" t="str">
        <f>IF('Historical DATA'!AT102="","",'Historical DATA'!AT102)</f>
        <v/>
      </c>
      <c r="K116" s="1431" t="str">
        <f>IF('Historical DATA'!AU102="","",'Historical DATA'!AU102)</f>
        <v/>
      </c>
      <c r="L116" s="1450" t="str">
        <f>IF('Historical DATA'!AV102="","",'Historical DATA'!AV102)</f>
        <v/>
      </c>
      <c r="N116" s="1445" t="str">
        <f>IF('Historical DATA'!AW102="","",'Historical DATA'!AW102)</f>
        <v/>
      </c>
      <c r="O116" s="1436" t="str">
        <f>IF('Historical DATA'!AX102="","",'Historical DATA'!AX102)</f>
        <v/>
      </c>
      <c r="P116" s="1435" t="str">
        <f>IF('Historical DATA'!AY102="","",'Historical DATA'!AY102)</f>
        <v/>
      </c>
      <c r="R116" s="1434" t="str">
        <f>IF('Historical DATA'!AZ102="","",'Historical DATA'!AZ102)</f>
        <v/>
      </c>
      <c r="S116" s="1436" t="str">
        <f>IF('Historical DATA'!BA102="","",'Historical DATA'!BA102)</f>
        <v/>
      </c>
      <c r="T116" s="1435" t="str">
        <f>IF('Historical DATA'!BB102="","",'Historical DATA'!BB102)</f>
        <v/>
      </c>
      <c r="V116" s="1434" t="str">
        <f>IF('Historical DATA'!BC102="","",'Historical DATA'!BC102)</f>
        <v/>
      </c>
      <c r="W116" s="1436" t="str">
        <f>IF('Historical DATA'!BD102="","",'Historical DATA'!BD102)</f>
        <v/>
      </c>
      <c r="X116" s="1436" t="str">
        <f>IF('Historical DATA'!BE102="","",'Historical DATA'!BE102)</f>
        <v/>
      </c>
      <c r="Y116" s="1435" t="str">
        <f>IF('Historical DATA'!BF102="","",'Historical DATA'!BF102)</f>
        <v/>
      </c>
      <c r="Z116" s="1435" t="str">
        <f>IF('Historical DATA'!BG102="","",'Historical DATA'!BG102)</f>
        <v/>
      </c>
      <c r="AB116" s="1434" t="str">
        <f>IF('Historical DATA'!BH102="","",'Historical DATA'!BH102)</f>
        <v/>
      </c>
      <c r="AC116" s="1436" t="str">
        <f>IF('Historical DATA'!BI102="","",'Historical DATA'!BI102)</f>
        <v/>
      </c>
      <c r="AD116" s="1436" t="str">
        <f>IF('Historical DATA'!BJ102="","",'Historical DATA'!BJ102)</f>
        <v/>
      </c>
      <c r="AE116" s="1435" t="str">
        <f>IF('Historical DATA'!BK102="","",'Historical DATA'!BK102)</f>
        <v/>
      </c>
      <c r="AF116" s="1435" t="str">
        <f>IF('Historical DATA'!BL102="","",'Historical DATA'!BL102)</f>
        <v/>
      </c>
      <c r="AG116" s="1435" t="str">
        <f>IF('Historical DATA'!BM102="","",'Historical DATA'!BM102)</f>
        <v/>
      </c>
      <c r="AH116" s="1435" t="str">
        <f>IF('Historical DATA'!BN102="","",'Historical DATA'!BN102)</f>
        <v/>
      </c>
      <c r="AI116" s="1435" t="str">
        <f>IF('Historical DATA'!BO102="","",'Historical DATA'!BO102)</f>
        <v/>
      </c>
      <c r="AK116" s="1437" t="str">
        <f>IF('Historical DATA'!BP102="","",'Historical DATA'!BP102)</f>
        <v/>
      </c>
      <c r="AL116" s="1431" t="str">
        <f>IF('Historical DATA'!BQ102="","",'Historical DATA'!BQ102)</f>
        <v/>
      </c>
      <c r="AM116" s="1433" t="str">
        <f>IF('Historical DATA'!BR102="","",'Historical DATA'!BR102)</f>
        <v/>
      </c>
      <c r="AO116" s="1448" t="str">
        <f>IF('Historical DATA'!BS102="","",'Historical DATA'!BS102)</f>
        <v/>
      </c>
      <c r="AP116" s="1438" t="str">
        <f>IF('Historical DATA'!BT102="","",'Historical DATA'!BT102)</f>
        <v/>
      </c>
      <c r="AQ116" s="1438" t="str">
        <f>IF('Historical DATA'!BU102="","",'Historical DATA'!BU102)</f>
        <v/>
      </c>
      <c r="AR116" s="1439" t="str">
        <f>IF('Historical DATA'!BV102="","",'Historical DATA'!BV102)</f>
        <v/>
      </c>
    </row>
    <row r="117" spans="2:44">
      <c r="B117" s="1653" t="str">
        <f>IF('Historical DATA'!B103="","",'Historical DATA'!B103)</f>
        <v/>
      </c>
      <c r="D117" s="1437" t="str">
        <f>IF('Historical DATA'!AO103="","",'Historical DATA'!AO103)</f>
        <v/>
      </c>
      <c r="E117" s="1431" t="str">
        <f>IF('Historical DATA'!AP103="","",'Historical DATA'!AP103)</f>
        <v/>
      </c>
      <c r="F117" s="1433" t="str">
        <f>IF('Historical DATA'!AQ103="","",'Historical DATA'!AQ103)</f>
        <v/>
      </c>
      <c r="H117" s="1447" t="str">
        <f>IF('Historical DATA'!AR103="","",'Historical DATA'!AR103)</f>
        <v/>
      </c>
      <c r="I117" s="1431" t="str">
        <f>IF('Historical DATA'!AS103="","",'Historical DATA'!AS103)</f>
        <v/>
      </c>
      <c r="J117" s="1431" t="str">
        <f>IF('Historical DATA'!AT103="","",'Historical DATA'!AT103)</f>
        <v/>
      </c>
      <c r="K117" s="1431" t="str">
        <f>IF('Historical DATA'!AU103="","",'Historical DATA'!AU103)</f>
        <v/>
      </c>
      <c r="L117" s="1450" t="str">
        <f>IF('Historical DATA'!AV103="","",'Historical DATA'!AV103)</f>
        <v/>
      </c>
      <c r="N117" s="1445" t="str">
        <f>IF('Historical DATA'!AW103="","",'Historical DATA'!AW103)</f>
        <v/>
      </c>
      <c r="O117" s="1436" t="str">
        <f>IF('Historical DATA'!AX103="","",'Historical DATA'!AX103)</f>
        <v/>
      </c>
      <c r="P117" s="1435" t="str">
        <f>IF('Historical DATA'!AY103="","",'Historical DATA'!AY103)</f>
        <v/>
      </c>
      <c r="R117" s="1434" t="str">
        <f>IF('Historical DATA'!AZ103="","",'Historical DATA'!AZ103)</f>
        <v/>
      </c>
      <c r="S117" s="1436" t="str">
        <f>IF('Historical DATA'!BA103="","",'Historical DATA'!BA103)</f>
        <v/>
      </c>
      <c r="T117" s="1435" t="str">
        <f>IF('Historical DATA'!BB103="","",'Historical DATA'!BB103)</f>
        <v/>
      </c>
      <c r="V117" s="1434" t="str">
        <f>IF('Historical DATA'!BC103="","",'Historical DATA'!BC103)</f>
        <v/>
      </c>
      <c r="W117" s="1436" t="str">
        <f>IF('Historical DATA'!BD103="","",'Historical DATA'!BD103)</f>
        <v/>
      </c>
      <c r="X117" s="1436" t="str">
        <f>IF('Historical DATA'!BE103="","",'Historical DATA'!BE103)</f>
        <v/>
      </c>
      <c r="Y117" s="1435" t="str">
        <f>IF('Historical DATA'!BF103="","",'Historical DATA'!BF103)</f>
        <v/>
      </c>
      <c r="Z117" s="1435" t="str">
        <f>IF('Historical DATA'!BG103="","",'Historical DATA'!BG103)</f>
        <v/>
      </c>
      <c r="AB117" s="1434" t="str">
        <f>IF('Historical DATA'!BH103="","",'Historical DATA'!BH103)</f>
        <v/>
      </c>
      <c r="AC117" s="1436" t="str">
        <f>IF('Historical DATA'!BI103="","",'Historical DATA'!BI103)</f>
        <v/>
      </c>
      <c r="AD117" s="1436" t="str">
        <f>IF('Historical DATA'!BJ103="","",'Historical DATA'!BJ103)</f>
        <v/>
      </c>
      <c r="AE117" s="1435" t="str">
        <f>IF('Historical DATA'!BK103="","",'Historical DATA'!BK103)</f>
        <v/>
      </c>
      <c r="AF117" s="1435" t="str">
        <f>IF('Historical DATA'!BL103="","",'Historical DATA'!BL103)</f>
        <v/>
      </c>
      <c r="AG117" s="1435" t="str">
        <f>IF('Historical DATA'!BM103="","",'Historical DATA'!BM103)</f>
        <v/>
      </c>
      <c r="AH117" s="1435" t="str">
        <f>IF('Historical DATA'!BN103="","",'Historical DATA'!BN103)</f>
        <v/>
      </c>
      <c r="AI117" s="1435" t="str">
        <f>IF('Historical DATA'!BO103="","",'Historical DATA'!BO103)</f>
        <v/>
      </c>
      <c r="AK117" s="1437" t="str">
        <f>IF('Historical DATA'!BP103="","",'Historical DATA'!BP103)</f>
        <v/>
      </c>
      <c r="AL117" s="1431" t="str">
        <f>IF('Historical DATA'!BQ103="","",'Historical DATA'!BQ103)</f>
        <v/>
      </c>
      <c r="AM117" s="1433" t="str">
        <f>IF('Historical DATA'!BR103="","",'Historical DATA'!BR103)</f>
        <v/>
      </c>
      <c r="AO117" s="1448" t="str">
        <f>IF('Historical DATA'!BS103="","",'Historical DATA'!BS103)</f>
        <v/>
      </c>
      <c r="AP117" s="1438" t="str">
        <f>IF('Historical DATA'!BT103="","",'Historical DATA'!BT103)</f>
        <v/>
      </c>
      <c r="AQ117" s="1438" t="str">
        <f>IF('Historical DATA'!BU103="","",'Historical DATA'!BU103)</f>
        <v/>
      </c>
      <c r="AR117" s="1439" t="str">
        <f>IF('Historical DATA'!BV103="","",'Historical DATA'!BV103)</f>
        <v/>
      </c>
    </row>
    <row r="118" spans="2:44">
      <c r="B118" s="1653" t="str">
        <f>IF('Historical DATA'!B104="","",'Historical DATA'!B104)</f>
        <v/>
      </c>
      <c r="D118" s="1437" t="str">
        <f>IF('Historical DATA'!AO104="","",'Historical DATA'!AO104)</f>
        <v/>
      </c>
      <c r="E118" s="1431" t="str">
        <f>IF('Historical DATA'!AP104="","",'Historical DATA'!AP104)</f>
        <v/>
      </c>
      <c r="F118" s="1433" t="str">
        <f>IF('Historical DATA'!AQ104="","",'Historical DATA'!AQ104)</f>
        <v/>
      </c>
      <c r="H118" s="1447" t="str">
        <f>IF('Historical DATA'!AR104="","",'Historical DATA'!AR104)</f>
        <v/>
      </c>
      <c r="I118" s="1431" t="str">
        <f>IF('Historical DATA'!AS104="","",'Historical DATA'!AS104)</f>
        <v/>
      </c>
      <c r="J118" s="1431" t="str">
        <f>IF('Historical DATA'!AT104="","",'Historical DATA'!AT104)</f>
        <v/>
      </c>
      <c r="K118" s="1431" t="str">
        <f>IF('Historical DATA'!AU104="","",'Historical DATA'!AU104)</f>
        <v/>
      </c>
      <c r="L118" s="1450" t="str">
        <f>IF('Historical DATA'!AV104="","",'Historical DATA'!AV104)</f>
        <v/>
      </c>
      <c r="N118" s="1445" t="str">
        <f>IF('Historical DATA'!AW104="","",'Historical DATA'!AW104)</f>
        <v/>
      </c>
      <c r="O118" s="1436" t="str">
        <f>IF('Historical DATA'!AX104="","",'Historical DATA'!AX104)</f>
        <v/>
      </c>
      <c r="P118" s="1435" t="str">
        <f>IF('Historical DATA'!AY104="","",'Historical DATA'!AY104)</f>
        <v/>
      </c>
      <c r="R118" s="1434" t="str">
        <f>IF('Historical DATA'!AZ104="","",'Historical DATA'!AZ104)</f>
        <v/>
      </c>
      <c r="S118" s="1436" t="str">
        <f>IF('Historical DATA'!BA104="","",'Historical DATA'!BA104)</f>
        <v/>
      </c>
      <c r="T118" s="1435" t="str">
        <f>IF('Historical DATA'!BB104="","",'Historical DATA'!BB104)</f>
        <v/>
      </c>
      <c r="V118" s="1434" t="str">
        <f>IF('Historical DATA'!BC104="","",'Historical DATA'!BC104)</f>
        <v/>
      </c>
      <c r="W118" s="1436" t="str">
        <f>IF('Historical DATA'!BD104="","",'Historical DATA'!BD104)</f>
        <v/>
      </c>
      <c r="X118" s="1436" t="str">
        <f>IF('Historical DATA'!BE104="","",'Historical DATA'!BE104)</f>
        <v/>
      </c>
      <c r="Y118" s="1435" t="str">
        <f>IF('Historical DATA'!BF104="","",'Historical DATA'!BF104)</f>
        <v/>
      </c>
      <c r="Z118" s="1435" t="str">
        <f>IF('Historical DATA'!BG104="","",'Historical DATA'!BG104)</f>
        <v/>
      </c>
      <c r="AB118" s="1434" t="str">
        <f>IF('Historical DATA'!BH104="","",'Historical DATA'!BH104)</f>
        <v/>
      </c>
      <c r="AC118" s="1436" t="str">
        <f>IF('Historical DATA'!BI104="","",'Historical DATA'!BI104)</f>
        <v/>
      </c>
      <c r="AD118" s="1436" t="str">
        <f>IF('Historical DATA'!BJ104="","",'Historical DATA'!BJ104)</f>
        <v/>
      </c>
      <c r="AE118" s="1435" t="str">
        <f>IF('Historical DATA'!BK104="","",'Historical DATA'!BK104)</f>
        <v/>
      </c>
      <c r="AF118" s="1435" t="str">
        <f>IF('Historical DATA'!BL104="","",'Historical DATA'!BL104)</f>
        <v/>
      </c>
      <c r="AG118" s="1435" t="str">
        <f>IF('Historical DATA'!BM104="","",'Historical DATA'!BM104)</f>
        <v/>
      </c>
      <c r="AH118" s="1435" t="str">
        <f>IF('Historical DATA'!BN104="","",'Historical DATA'!BN104)</f>
        <v/>
      </c>
      <c r="AI118" s="1435" t="str">
        <f>IF('Historical DATA'!BO104="","",'Historical DATA'!BO104)</f>
        <v/>
      </c>
      <c r="AK118" s="1437" t="str">
        <f>IF('Historical DATA'!BP104="","",'Historical DATA'!BP104)</f>
        <v/>
      </c>
      <c r="AL118" s="1431" t="str">
        <f>IF('Historical DATA'!BQ104="","",'Historical DATA'!BQ104)</f>
        <v/>
      </c>
      <c r="AM118" s="1433" t="str">
        <f>IF('Historical DATA'!BR104="","",'Historical DATA'!BR104)</f>
        <v/>
      </c>
      <c r="AO118" s="1448" t="str">
        <f>IF('Historical DATA'!BS104="","",'Historical DATA'!BS104)</f>
        <v/>
      </c>
      <c r="AP118" s="1438" t="str">
        <f>IF('Historical DATA'!BT104="","",'Historical DATA'!BT104)</f>
        <v/>
      </c>
      <c r="AQ118" s="1438" t="str">
        <f>IF('Historical DATA'!BU104="","",'Historical DATA'!BU104)</f>
        <v/>
      </c>
      <c r="AR118" s="1439" t="str">
        <f>IF('Historical DATA'!BV104="","",'Historical DATA'!BV104)</f>
        <v/>
      </c>
    </row>
    <row r="119" spans="2:44">
      <c r="B119" s="1653" t="str">
        <f>IF('Historical DATA'!B105="","",'Historical DATA'!B105)</f>
        <v/>
      </c>
      <c r="D119" s="1437" t="str">
        <f>IF('Historical DATA'!AO105="","",'Historical DATA'!AO105)</f>
        <v/>
      </c>
      <c r="E119" s="1431" t="str">
        <f>IF('Historical DATA'!AP105="","",'Historical DATA'!AP105)</f>
        <v/>
      </c>
      <c r="F119" s="1433" t="str">
        <f>IF('Historical DATA'!AQ105="","",'Historical DATA'!AQ105)</f>
        <v/>
      </c>
      <c r="H119" s="1447" t="str">
        <f>IF('Historical DATA'!AR105="","",'Historical DATA'!AR105)</f>
        <v/>
      </c>
      <c r="I119" s="1431" t="str">
        <f>IF('Historical DATA'!AS105="","",'Historical DATA'!AS105)</f>
        <v/>
      </c>
      <c r="J119" s="1431" t="str">
        <f>IF('Historical DATA'!AT105="","",'Historical DATA'!AT105)</f>
        <v/>
      </c>
      <c r="K119" s="1431" t="str">
        <f>IF('Historical DATA'!AU105="","",'Historical DATA'!AU105)</f>
        <v/>
      </c>
      <c r="L119" s="1450" t="str">
        <f>IF('Historical DATA'!AV105="","",'Historical DATA'!AV105)</f>
        <v/>
      </c>
      <c r="N119" s="1445" t="str">
        <f>IF('Historical DATA'!AW105="","",'Historical DATA'!AW105)</f>
        <v/>
      </c>
      <c r="O119" s="1436" t="str">
        <f>IF('Historical DATA'!AX105="","",'Historical DATA'!AX105)</f>
        <v/>
      </c>
      <c r="P119" s="1435" t="str">
        <f>IF('Historical DATA'!AY105="","",'Historical DATA'!AY105)</f>
        <v/>
      </c>
      <c r="R119" s="1434" t="str">
        <f>IF('Historical DATA'!AZ105="","",'Historical DATA'!AZ105)</f>
        <v/>
      </c>
      <c r="S119" s="1436" t="str">
        <f>IF('Historical DATA'!BA105="","",'Historical DATA'!BA105)</f>
        <v/>
      </c>
      <c r="T119" s="1435" t="str">
        <f>IF('Historical DATA'!BB105="","",'Historical DATA'!BB105)</f>
        <v/>
      </c>
      <c r="V119" s="1434" t="str">
        <f>IF('Historical DATA'!BC105="","",'Historical DATA'!BC105)</f>
        <v/>
      </c>
      <c r="W119" s="1436" t="str">
        <f>IF('Historical DATA'!BD105="","",'Historical DATA'!BD105)</f>
        <v/>
      </c>
      <c r="X119" s="1436" t="str">
        <f>IF('Historical DATA'!BE105="","",'Historical DATA'!BE105)</f>
        <v/>
      </c>
      <c r="Y119" s="1435" t="str">
        <f>IF('Historical DATA'!BF105="","",'Historical DATA'!BF105)</f>
        <v/>
      </c>
      <c r="Z119" s="1435" t="str">
        <f>IF('Historical DATA'!BG105="","",'Historical DATA'!BG105)</f>
        <v/>
      </c>
      <c r="AB119" s="1434" t="str">
        <f>IF('Historical DATA'!BH105="","",'Historical DATA'!BH105)</f>
        <v/>
      </c>
      <c r="AC119" s="1436" t="str">
        <f>IF('Historical DATA'!BI105="","",'Historical DATA'!BI105)</f>
        <v/>
      </c>
      <c r="AD119" s="1436" t="str">
        <f>IF('Historical DATA'!BJ105="","",'Historical DATA'!BJ105)</f>
        <v/>
      </c>
      <c r="AE119" s="1435" t="str">
        <f>IF('Historical DATA'!BK105="","",'Historical DATA'!BK105)</f>
        <v/>
      </c>
      <c r="AF119" s="1435" t="str">
        <f>IF('Historical DATA'!BL105="","",'Historical DATA'!BL105)</f>
        <v/>
      </c>
      <c r="AG119" s="1435" t="str">
        <f>IF('Historical DATA'!BM105="","",'Historical DATA'!BM105)</f>
        <v/>
      </c>
      <c r="AH119" s="1435" t="str">
        <f>IF('Historical DATA'!BN105="","",'Historical DATA'!BN105)</f>
        <v/>
      </c>
      <c r="AI119" s="1435" t="str">
        <f>IF('Historical DATA'!BO105="","",'Historical DATA'!BO105)</f>
        <v/>
      </c>
      <c r="AK119" s="1437" t="str">
        <f>IF('Historical DATA'!BP105="","",'Historical DATA'!BP105)</f>
        <v/>
      </c>
      <c r="AL119" s="1431" t="str">
        <f>IF('Historical DATA'!BQ105="","",'Historical DATA'!BQ105)</f>
        <v/>
      </c>
      <c r="AM119" s="1433" t="str">
        <f>IF('Historical DATA'!BR105="","",'Historical DATA'!BR105)</f>
        <v/>
      </c>
      <c r="AO119" s="1448" t="str">
        <f>IF('Historical DATA'!BS105="","",'Historical DATA'!BS105)</f>
        <v/>
      </c>
      <c r="AP119" s="1438" t="str">
        <f>IF('Historical DATA'!BT105="","",'Historical DATA'!BT105)</f>
        <v/>
      </c>
      <c r="AQ119" s="1438" t="str">
        <f>IF('Historical DATA'!BU105="","",'Historical DATA'!BU105)</f>
        <v/>
      </c>
      <c r="AR119" s="1439" t="str">
        <f>IF('Historical DATA'!BV105="","",'Historical DATA'!BV105)</f>
        <v/>
      </c>
    </row>
    <row r="120" spans="2:44">
      <c r="B120" s="1653" t="str">
        <f>IF('Historical DATA'!B106="","",'Historical DATA'!B106)</f>
        <v/>
      </c>
      <c r="D120" s="1437" t="str">
        <f>IF('Historical DATA'!AO106="","",'Historical DATA'!AO106)</f>
        <v/>
      </c>
      <c r="E120" s="1431" t="str">
        <f>IF('Historical DATA'!AP106="","",'Historical DATA'!AP106)</f>
        <v/>
      </c>
      <c r="F120" s="1433" t="str">
        <f>IF('Historical DATA'!AQ106="","",'Historical DATA'!AQ106)</f>
        <v/>
      </c>
      <c r="H120" s="1447" t="str">
        <f>IF('Historical DATA'!AR106="","",'Historical DATA'!AR106)</f>
        <v/>
      </c>
      <c r="I120" s="1431" t="str">
        <f>IF('Historical DATA'!AS106="","",'Historical DATA'!AS106)</f>
        <v/>
      </c>
      <c r="J120" s="1431" t="str">
        <f>IF('Historical DATA'!AT106="","",'Historical DATA'!AT106)</f>
        <v/>
      </c>
      <c r="K120" s="1431" t="str">
        <f>IF('Historical DATA'!AU106="","",'Historical DATA'!AU106)</f>
        <v/>
      </c>
      <c r="L120" s="1450" t="str">
        <f>IF('Historical DATA'!AV106="","",'Historical DATA'!AV106)</f>
        <v/>
      </c>
      <c r="N120" s="1445" t="str">
        <f>IF('Historical DATA'!AW106="","",'Historical DATA'!AW106)</f>
        <v/>
      </c>
      <c r="O120" s="1436" t="str">
        <f>IF('Historical DATA'!AX106="","",'Historical DATA'!AX106)</f>
        <v/>
      </c>
      <c r="P120" s="1435" t="str">
        <f>IF('Historical DATA'!AY106="","",'Historical DATA'!AY106)</f>
        <v/>
      </c>
      <c r="R120" s="1434" t="str">
        <f>IF('Historical DATA'!AZ106="","",'Historical DATA'!AZ106)</f>
        <v/>
      </c>
      <c r="S120" s="1436" t="str">
        <f>IF('Historical DATA'!BA106="","",'Historical DATA'!BA106)</f>
        <v/>
      </c>
      <c r="T120" s="1435" t="str">
        <f>IF('Historical DATA'!BB106="","",'Historical DATA'!BB106)</f>
        <v/>
      </c>
      <c r="V120" s="1434" t="str">
        <f>IF('Historical DATA'!BC106="","",'Historical DATA'!BC106)</f>
        <v/>
      </c>
      <c r="W120" s="1436" t="str">
        <f>IF('Historical DATA'!BD106="","",'Historical DATA'!BD106)</f>
        <v/>
      </c>
      <c r="X120" s="1436" t="str">
        <f>IF('Historical DATA'!BE106="","",'Historical DATA'!BE106)</f>
        <v/>
      </c>
      <c r="Y120" s="1435" t="str">
        <f>IF('Historical DATA'!BF106="","",'Historical DATA'!BF106)</f>
        <v/>
      </c>
      <c r="Z120" s="1435" t="str">
        <f>IF('Historical DATA'!BG106="","",'Historical DATA'!BG106)</f>
        <v/>
      </c>
      <c r="AB120" s="1434" t="str">
        <f>IF('Historical DATA'!BH106="","",'Historical DATA'!BH106)</f>
        <v/>
      </c>
      <c r="AC120" s="1436" t="str">
        <f>IF('Historical DATA'!BI106="","",'Historical DATA'!BI106)</f>
        <v/>
      </c>
      <c r="AD120" s="1436" t="str">
        <f>IF('Historical DATA'!BJ106="","",'Historical DATA'!BJ106)</f>
        <v/>
      </c>
      <c r="AE120" s="1435" t="str">
        <f>IF('Historical DATA'!BK106="","",'Historical DATA'!BK106)</f>
        <v/>
      </c>
      <c r="AF120" s="1435" t="str">
        <f>IF('Historical DATA'!BL106="","",'Historical DATA'!BL106)</f>
        <v/>
      </c>
      <c r="AG120" s="1435" t="str">
        <f>IF('Historical DATA'!BM106="","",'Historical DATA'!BM106)</f>
        <v/>
      </c>
      <c r="AH120" s="1435" t="str">
        <f>IF('Historical DATA'!BN106="","",'Historical DATA'!BN106)</f>
        <v/>
      </c>
      <c r="AI120" s="1435" t="str">
        <f>IF('Historical DATA'!BO106="","",'Historical DATA'!BO106)</f>
        <v/>
      </c>
      <c r="AK120" s="1437" t="str">
        <f>IF('Historical DATA'!BP106="","",'Historical DATA'!BP106)</f>
        <v/>
      </c>
      <c r="AL120" s="1431" t="str">
        <f>IF('Historical DATA'!BQ106="","",'Historical DATA'!BQ106)</f>
        <v/>
      </c>
      <c r="AM120" s="1433" t="str">
        <f>IF('Historical DATA'!BR106="","",'Historical DATA'!BR106)</f>
        <v/>
      </c>
      <c r="AO120" s="1448" t="str">
        <f>IF('Historical DATA'!BS106="","",'Historical DATA'!BS106)</f>
        <v/>
      </c>
      <c r="AP120" s="1438" t="str">
        <f>IF('Historical DATA'!BT106="","",'Historical DATA'!BT106)</f>
        <v/>
      </c>
      <c r="AQ120" s="1438" t="str">
        <f>IF('Historical DATA'!BU106="","",'Historical DATA'!BU106)</f>
        <v/>
      </c>
      <c r="AR120" s="1439" t="str">
        <f>IF('Historical DATA'!BV106="","",'Historical DATA'!BV106)</f>
        <v/>
      </c>
    </row>
    <row r="121" spans="2:44">
      <c r="B121" s="1653" t="str">
        <f>IF('Historical DATA'!B107="","",'Historical DATA'!B107)</f>
        <v/>
      </c>
      <c r="D121" s="1437" t="str">
        <f>IF('Historical DATA'!AO107="","",'Historical DATA'!AO107)</f>
        <v/>
      </c>
      <c r="E121" s="1431" t="str">
        <f>IF('Historical DATA'!AP107="","",'Historical DATA'!AP107)</f>
        <v/>
      </c>
      <c r="F121" s="1433" t="str">
        <f>IF('Historical DATA'!AQ107="","",'Historical DATA'!AQ107)</f>
        <v/>
      </c>
      <c r="H121" s="1447" t="str">
        <f>IF('Historical DATA'!AR107="","",'Historical DATA'!AR107)</f>
        <v/>
      </c>
      <c r="I121" s="1431" t="str">
        <f>IF('Historical DATA'!AS107="","",'Historical DATA'!AS107)</f>
        <v/>
      </c>
      <c r="J121" s="1431" t="str">
        <f>IF('Historical DATA'!AT107="","",'Historical DATA'!AT107)</f>
        <v/>
      </c>
      <c r="K121" s="1431" t="str">
        <f>IF('Historical DATA'!AU107="","",'Historical DATA'!AU107)</f>
        <v/>
      </c>
      <c r="L121" s="1450" t="str">
        <f>IF('Historical DATA'!AV107="","",'Historical DATA'!AV107)</f>
        <v/>
      </c>
      <c r="N121" s="1445" t="str">
        <f>IF('Historical DATA'!AW107="","",'Historical DATA'!AW107)</f>
        <v/>
      </c>
      <c r="O121" s="1436" t="str">
        <f>IF('Historical DATA'!AX107="","",'Historical DATA'!AX107)</f>
        <v/>
      </c>
      <c r="P121" s="1435" t="str">
        <f>IF('Historical DATA'!AY107="","",'Historical DATA'!AY107)</f>
        <v/>
      </c>
      <c r="R121" s="1434" t="str">
        <f>IF('Historical DATA'!AZ107="","",'Historical DATA'!AZ107)</f>
        <v/>
      </c>
      <c r="S121" s="1436" t="str">
        <f>IF('Historical DATA'!BA107="","",'Historical DATA'!BA107)</f>
        <v/>
      </c>
      <c r="T121" s="1435" t="str">
        <f>IF('Historical DATA'!BB107="","",'Historical DATA'!BB107)</f>
        <v/>
      </c>
      <c r="V121" s="1434" t="str">
        <f>IF('Historical DATA'!BC107="","",'Historical DATA'!BC107)</f>
        <v/>
      </c>
      <c r="W121" s="1436" t="str">
        <f>IF('Historical DATA'!BD107="","",'Historical DATA'!BD107)</f>
        <v/>
      </c>
      <c r="X121" s="1436" t="str">
        <f>IF('Historical DATA'!BE107="","",'Historical DATA'!BE107)</f>
        <v/>
      </c>
      <c r="Y121" s="1435" t="str">
        <f>IF('Historical DATA'!BF107="","",'Historical DATA'!BF107)</f>
        <v/>
      </c>
      <c r="Z121" s="1435" t="str">
        <f>IF('Historical DATA'!BG107="","",'Historical DATA'!BG107)</f>
        <v/>
      </c>
      <c r="AB121" s="1434" t="str">
        <f>IF('Historical DATA'!BH107="","",'Historical DATA'!BH107)</f>
        <v/>
      </c>
      <c r="AC121" s="1436" t="str">
        <f>IF('Historical DATA'!BI107="","",'Historical DATA'!BI107)</f>
        <v/>
      </c>
      <c r="AD121" s="1436" t="str">
        <f>IF('Historical DATA'!BJ107="","",'Historical DATA'!BJ107)</f>
        <v/>
      </c>
      <c r="AE121" s="1435" t="str">
        <f>IF('Historical DATA'!BK107="","",'Historical DATA'!BK107)</f>
        <v/>
      </c>
      <c r="AF121" s="1435" t="str">
        <f>IF('Historical DATA'!BL107="","",'Historical DATA'!BL107)</f>
        <v/>
      </c>
      <c r="AG121" s="1435" t="str">
        <f>IF('Historical DATA'!BM107="","",'Historical DATA'!BM107)</f>
        <v/>
      </c>
      <c r="AH121" s="1435" t="str">
        <f>IF('Historical DATA'!BN107="","",'Historical DATA'!BN107)</f>
        <v/>
      </c>
      <c r="AI121" s="1435" t="str">
        <f>IF('Historical DATA'!BO107="","",'Historical DATA'!BO107)</f>
        <v/>
      </c>
      <c r="AK121" s="1437" t="str">
        <f>IF('Historical DATA'!BP107="","",'Historical DATA'!BP107)</f>
        <v/>
      </c>
      <c r="AL121" s="1431" t="str">
        <f>IF('Historical DATA'!BQ107="","",'Historical DATA'!BQ107)</f>
        <v/>
      </c>
      <c r="AM121" s="1433" t="str">
        <f>IF('Historical DATA'!BR107="","",'Historical DATA'!BR107)</f>
        <v/>
      </c>
      <c r="AO121" s="1448" t="str">
        <f>IF('Historical DATA'!BS107="","",'Historical DATA'!BS107)</f>
        <v/>
      </c>
      <c r="AP121" s="1438" t="str">
        <f>IF('Historical DATA'!BT107="","",'Historical DATA'!BT107)</f>
        <v/>
      </c>
      <c r="AQ121" s="1438" t="str">
        <f>IF('Historical DATA'!BU107="","",'Historical DATA'!BU107)</f>
        <v/>
      </c>
      <c r="AR121" s="1439" t="str">
        <f>IF('Historical DATA'!BV107="","",'Historical DATA'!BV107)</f>
        <v/>
      </c>
    </row>
    <row r="122" spans="2:44">
      <c r="B122" s="1653" t="str">
        <f>IF('Historical DATA'!B108="","",'Historical DATA'!B108)</f>
        <v/>
      </c>
      <c r="D122" s="1437" t="str">
        <f>IF('Historical DATA'!AO108="","",'Historical DATA'!AO108)</f>
        <v/>
      </c>
      <c r="E122" s="1431" t="str">
        <f>IF('Historical DATA'!AP108="","",'Historical DATA'!AP108)</f>
        <v/>
      </c>
      <c r="F122" s="1433" t="str">
        <f>IF('Historical DATA'!AQ108="","",'Historical DATA'!AQ108)</f>
        <v/>
      </c>
      <c r="H122" s="1447" t="str">
        <f>IF('Historical DATA'!AR108="","",'Historical DATA'!AR108)</f>
        <v/>
      </c>
      <c r="I122" s="1431" t="str">
        <f>IF('Historical DATA'!AS108="","",'Historical DATA'!AS108)</f>
        <v/>
      </c>
      <c r="J122" s="1431" t="str">
        <f>IF('Historical DATA'!AT108="","",'Historical DATA'!AT108)</f>
        <v/>
      </c>
      <c r="K122" s="1431" t="str">
        <f>IF('Historical DATA'!AU108="","",'Historical DATA'!AU108)</f>
        <v/>
      </c>
      <c r="L122" s="1450" t="str">
        <f>IF('Historical DATA'!AV108="","",'Historical DATA'!AV108)</f>
        <v/>
      </c>
      <c r="N122" s="1445" t="str">
        <f>IF('Historical DATA'!AW108="","",'Historical DATA'!AW108)</f>
        <v/>
      </c>
      <c r="O122" s="1436" t="str">
        <f>IF('Historical DATA'!AX108="","",'Historical DATA'!AX108)</f>
        <v/>
      </c>
      <c r="P122" s="1435" t="str">
        <f>IF('Historical DATA'!AY108="","",'Historical DATA'!AY108)</f>
        <v/>
      </c>
      <c r="R122" s="1434" t="str">
        <f>IF('Historical DATA'!AZ108="","",'Historical DATA'!AZ108)</f>
        <v/>
      </c>
      <c r="S122" s="1436" t="str">
        <f>IF('Historical DATA'!BA108="","",'Historical DATA'!BA108)</f>
        <v/>
      </c>
      <c r="T122" s="1435" t="str">
        <f>IF('Historical DATA'!BB108="","",'Historical DATA'!BB108)</f>
        <v/>
      </c>
      <c r="V122" s="1434" t="str">
        <f>IF('Historical DATA'!BC108="","",'Historical DATA'!BC108)</f>
        <v/>
      </c>
      <c r="W122" s="1436" t="str">
        <f>IF('Historical DATA'!BD108="","",'Historical DATA'!BD108)</f>
        <v/>
      </c>
      <c r="X122" s="1436" t="str">
        <f>IF('Historical DATA'!BE108="","",'Historical DATA'!BE108)</f>
        <v/>
      </c>
      <c r="Y122" s="1435" t="str">
        <f>IF('Historical DATA'!BF108="","",'Historical DATA'!BF108)</f>
        <v/>
      </c>
      <c r="Z122" s="1435" t="str">
        <f>IF('Historical DATA'!BG108="","",'Historical DATA'!BG108)</f>
        <v/>
      </c>
      <c r="AB122" s="1434" t="str">
        <f>IF('Historical DATA'!BH108="","",'Historical DATA'!BH108)</f>
        <v/>
      </c>
      <c r="AC122" s="1436" t="str">
        <f>IF('Historical DATA'!BI108="","",'Historical DATA'!BI108)</f>
        <v/>
      </c>
      <c r="AD122" s="1436" t="str">
        <f>IF('Historical DATA'!BJ108="","",'Historical DATA'!BJ108)</f>
        <v/>
      </c>
      <c r="AE122" s="1435" t="str">
        <f>IF('Historical DATA'!BK108="","",'Historical DATA'!BK108)</f>
        <v/>
      </c>
      <c r="AF122" s="1435" t="str">
        <f>IF('Historical DATA'!BL108="","",'Historical DATA'!BL108)</f>
        <v/>
      </c>
      <c r="AG122" s="1435" t="str">
        <f>IF('Historical DATA'!BM108="","",'Historical DATA'!BM108)</f>
        <v/>
      </c>
      <c r="AH122" s="1435" t="str">
        <f>IF('Historical DATA'!BN108="","",'Historical DATA'!BN108)</f>
        <v/>
      </c>
      <c r="AI122" s="1435" t="str">
        <f>IF('Historical DATA'!BO108="","",'Historical DATA'!BO108)</f>
        <v/>
      </c>
      <c r="AK122" s="1437" t="str">
        <f>IF('Historical DATA'!BP108="","",'Historical DATA'!BP108)</f>
        <v/>
      </c>
      <c r="AL122" s="1431" t="str">
        <f>IF('Historical DATA'!BQ108="","",'Historical DATA'!BQ108)</f>
        <v/>
      </c>
      <c r="AM122" s="1433" t="str">
        <f>IF('Historical DATA'!BR108="","",'Historical DATA'!BR108)</f>
        <v/>
      </c>
      <c r="AO122" s="1448" t="str">
        <f>IF('Historical DATA'!BS108="","",'Historical DATA'!BS108)</f>
        <v/>
      </c>
      <c r="AP122" s="1438" t="str">
        <f>IF('Historical DATA'!BT108="","",'Historical DATA'!BT108)</f>
        <v/>
      </c>
      <c r="AQ122" s="1438" t="str">
        <f>IF('Historical DATA'!BU108="","",'Historical DATA'!BU108)</f>
        <v/>
      </c>
      <c r="AR122" s="1439" t="str">
        <f>IF('Historical DATA'!BV108="","",'Historical DATA'!BV108)</f>
        <v/>
      </c>
    </row>
    <row r="123" spans="2:44">
      <c r="B123" s="1653" t="str">
        <f>IF('Historical DATA'!B109="","",'Historical DATA'!B109)</f>
        <v/>
      </c>
      <c r="D123" s="1437" t="str">
        <f>IF('Historical DATA'!AO109="","",'Historical DATA'!AO109)</f>
        <v/>
      </c>
      <c r="E123" s="1431" t="str">
        <f>IF('Historical DATA'!AP109="","",'Historical DATA'!AP109)</f>
        <v/>
      </c>
      <c r="F123" s="1433" t="str">
        <f>IF('Historical DATA'!AQ109="","",'Historical DATA'!AQ109)</f>
        <v/>
      </c>
      <c r="H123" s="1447" t="str">
        <f>IF('Historical DATA'!AR109="","",'Historical DATA'!AR109)</f>
        <v/>
      </c>
      <c r="I123" s="1431" t="str">
        <f>IF('Historical DATA'!AS109="","",'Historical DATA'!AS109)</f>
        <v/>
      </c>
      <c r="J123" s="1431" t="str">
        <f>IF('Historical DATA'!AT109="","",'Historical DATA'!AT109)</f>
        <v/>
      </c>
      <c r="K123" s="1431" t="str">
        <f>IF('Historical DATA'!AU109="","",'Historical DATA'!AU109)</f>
        <v/>
      </c>
      <c r="L123" s="1450" t="str">
        <f>IF('Historical DATA'!AV109="","",'Historical DATA'!AV109)</f>
        <v/>
      </c>
      <c r="N123" s="1445" t="str">
        <f>IF('Historical DATA'!AW109="","",'Historical DATA'!AW109)</f>
        <v/>
      </c>
      <c r="O123" s="1436" t="str">
        <f>IF('Historical DATA'!AX109="","",'Historical DATA'!AX109)</f>
        <v/>
      </c>
      <c r="P123" s="1435" t="str">
        <f>IF('Historical DATA'!AY109="","",'Historical DATA'!AY109)</f>
        <v/>
      </c>
      <c r="R123" s="1434" t="str">
        <f>IF('Historical DATA'!AZ109="","",'Historical DATA'!AZ109)</f>
        <v/>
      </c>
      <c r="S123" s="1436" t="str">
        <f>IF('Historical DATA'!BA109="","",'Historical DATA'!BA109)</f>
        <v/>
      </c>
      <c r="T123" s="1435" t="str">
        <f>IF('Historical DATA'!BB109="","",'Historical DATA'!BB109)</f>
        <v/>
      </c>
      <c r="V123" s="1434" t="str">
        <f>IF('Historical DATA'!BC109="","",'Historical DATA'!BC109)</f>
        <v/>
      </c>
      <c r="W123" s="1436" t="str">
        <f>IF('Historical DATA'!BD109="","",'Historical DATA'!BD109)</f>
        <v/>
      </c>
      <c r="X123" s="1436" t="str">
        <f>IF('Historical DATA'!BE109="","",'Historical DATA'!BE109)</f>
        <v/>
      </c>
      <c r="Y123" s="1435" t="str">
        <f>IF('Historical DATA'!BF109="","",'Historical DATA'!BF109)</f>
        <v/>
      </c>
      <c r="Z123" s="1435" t="str">
        <f>IF('Historical DATA'!BG109="","",'Historical DATA'!BG109)</f>
        <v/>
      </c>
      <c r="AB123" s="1434" t="str">
        <f>IF('Historical DATA'!BH109="","",'Historical DATA'!BH109)</f>
        <v/>
      </c>
      <c r="AC123" s="1436" t="str">
        <f>IF('Historical DATA'!BI109="","",'Historical DATA'!BI109)</f>
        <v/>
      </c>
      <c r="AD123" s="1436" t="str">
        <f>IF('Historical DATA'!BJ109="","",'Historical DATA'!BJ109)</f>
        <v/>
      </c>
      <c r="AE123" s="1435" t="str">
        <f>IF('Historical DATA'!BK109="","",'Historical DATA'!BK109)</f>
        <v/>
      </c>
      <c r="AF123" s="1435" t="str">
        <f>IF('Historical DATA'!BL109="","",'Historical DATA'!BL109)</f>
        <v/>
      </c>
      <c r="AG123" s="1435" t="str">
        <f>IF('Historical DATA'!BM109="","",'Historical DATA'!BM109)</f>
        <v/>
      </c>
      <c r="AH123" s="1435" t="str">
        <f>IF('Historical DATA'!BN109="","",'Historical DATA'!BN109)</f>
        <v/>
      </c>
      <c r="AI123" s="1435" t="str">
        <f>IF('Historical DATA'!BO109="","",'Historical DATA'!BO109)</f>
        <v/>
      </c>
      <c r="AK123" s="1437" t="str">
        <f>IF('Historical DATA'!BP109="","",'Historical DATA'!BP109)</f>
        <v/>
      </c>
      <c r="AL123" s="1431" t="str">
        <f>IF('Historical DATA'!BQ109="","",'Historical DATA'!BQ109)</f>
        <v/>
      </c>
      <c r="AM123" s="1433" t="str">
        <f>IF('Historical DATA'!BR109="","",'Historical DATA'!BR109)</f>
        <v/>
      </c>
      <c r="AO123" s="1448" t="str">
        <f>IF('Historical DATA'!BS109="","",'Historical DATA'!BS109)</f>
        <v/>
      </c>
      <c r="AP123" s="1438" t="str">
        <f>IF('Historical DATA'!BT109="","",'Historical DATA'!BT109)</f>
        <v/>
      </c>
      <c r="AQ123" s="1438" t="str">
        <f>IF('Historical DATA'!BU109="","",'Historical DATA'!BU109)</f>
        <v/>
      </c>
      <c r="AR123" s="1439" t="str">
        <f>IF('Historical DATA'!BV109="","",'Historical DATA'!BV109)</f>
        <v/>
      </c>
    </row>
    <row r="124" spans="2:44">
      <c r="B124" s="1653" t="str">
        <f>IF('Historical DATA'!B110="","",'Historical DATA'!B110)</f>
        <v/>
      </c>
      <c r="D124" s="1437" t="str">
        <f>IF('Historical DATA'!AO110="","",'Historical DATA'!AO110)</f>
        <v/>
      </c>
      <c r="E124" s="1431" t="str">
        <f>IF('Historical DATA'!AP110="","",'Historical DATA'!AP110)</f>
        <v/>
      </c>
      <c r="F124" s="1433" t="str">
        <f>IF('Historical DATA'!AQ110="","",'Historical DATA'!AQ110)</f>
        <v/>
      </c>
      <c r="H124" s="1447" t="str">
        <f>IF('Historical DATA'!AR110="","",'Historical DATA'!AR110)</f>
        <v/>
      </c>
      <c r="I124" s="1431" t="str">
        <f>IF('Historical DATA'!AS110="","",'Historical DATA'!AS110)</f>
        <v/>
      </c>
      <c r="J124" s="1431" t="str">
        <f>IF('Historical DATA'!AT110="","",'Historical DATA'!AT110)</f>
        <v/>
      </c>
      <c r="K124" s="1431" t="str">
        <f>IF('Historical DATA'!AU110="","",'Historical DATA'!AU110)</f>
        <v/>
      </c>
      <c r="L124" s="1450" t="str">
        <f>IF('Historical DATA'!AV110="","",'Historical DATA'!AV110)</f>
        <v/>
      </c>
      <c r="N124" s="1445" t="str">
        <f>IF('Historical DATA'!AW110="","",'Historical DATA'!AW110)</f>
        <v/>
      </c>
      <c r="O124" s="1436" t="str">
        <f>IF('Historical DATA'!AX110="","",'Historical DATA'!AX110)</f>
        <v/>
      </c>
      <c r="P124" s="1435" t="str">
        <f>IF('Historical DATA'!AY110="","",'Historical DATA'!AY110)</f>
        <v/>
      </c>
      <c r="R124" s="1434" t="str">
        <f>IF('Historical DATA'!AZ110="","",'Historical DATA'!AZ110)</f>
        <v/>
      </c>
      <c r="S124" s="1436" t="str">
        <f>IF('Historical DATA'!BA110="","",'Historical DATA'!BA110)</f>
        <v/>
      </c>
      <c r="T124" s="1435" t="str">
        <f>IF('Historical DATA'!BB110="","",'Historical DATA'!BB110)</f>
        <v/>
      </c>
      <c r="V124" s="1434" t="str">
        <f>IF('Historical DATA'!BC110="","",'Historical DATA'!BC110)</f>
        <v/>
      </c>
      <c r="W124" s="1436" t="str">
        <f>IF('Historical DATA'!BD110="","",'Historical DATA'!BD110)</f>
        <v/>
      </c>
      <c r="X124" s="1436" t="str">
        <f>IF('Historical DATA'!BE110="","",'Historical DATA'!BE110)</f>
        <v/>
      </c>
      <c r="Y124" s="1435" t="str">
        <f>IF('Historical DATA'!BF110="","",'Historical DATA'!BF110)</f>
        <v/>
      </c>
      <c r="Z124" s="1435" t="str">
        <f>IF('Historical DATA'!BG110="","",'Historical DATA'!BG110)</f>
        <v/>
      </c>
      <c r="AB124" s="1434" t="str">
        <f>IF('Historical DATA'!BH110="","",'Historical DATA'!BH110)</f>
        <v/>
      </c>
      <c r="AC124" s="1436" t="str">
        <f>IF('Historical DATA'!BI110="","",'Historical DATA'!BI110)</f>
        <v/>
      </c>
      <c r="AD124" s="1436" t="str">
        <f>IF('Historical DATA'!BJ110="","",'Historical DATA'!BJ110)</f>
        <v/>
      </c>
      <c r="AE124" s="1435" t="str">
        <f>IF('Historical DATA'!BK110="","",'Historical DATA'!BK110)</f>
        <v/>
      </c>
      <c r="AF124" s="1435" t="str">
        <f>IF('Historical DATA'!BL110="","",'Historical DATA'!BL110)</f>
        <v/>
      </c>
      <c r="AG124" s="1435" t="str">
        <f>IF('Historical DATA'!BM110="","",'Historical DATA'!BM110)</f>
        <v/>
      </c>
      <c r="AH124" s="1435" t="str">
        <f>IF('Historical DATA'!BN110="","",'Historical DATA'!BN110)</f>
        <v/>
      </c>
      <c r="AI124" s="1435" t="str">
        <f>IF('Historical DATA'!BO110="","",'Historical DATA'!BO110)</f>
        <v/>
      </c>
      <c r="AK124" s="1437" t="str">
        <f>IF('Historical DATA'!BP110="","",'Historical DATA'!BP110)</f>
        <v/>
      </c>
      <c r="AL124" s="1431" t="str">
        <f>IF('Historical DATA'!BQ110="","",'Historical DATA'!BQ110)</f>
        <v/>
      </c>
      <c r="AM124" s="1433" t="str">
        <f>IF('Historical DATA'!BR110="","",'Historical DATA'!BR110)</f>
        <v/>
      </c>
      <c r="AO124" s="1448" t="str">
        <f>IF('Historical DATA'!BS110="","",'Historical DATA'!BS110)</f>
        <v/>
      </c>
      <c r="AP124" s="1438" t="str">
        <f>IF('Historical DATA'!BT110="","",'Historical DATA'!BT110)</f>
        <v/>
      </c>
      <c r="AQ124" s="1438" t="str">
        <f>IF('Historical DATA'!BU110="","",'Historical DATA'!BU110)</f>
        <v/>
      </c>
      <c r="AR124" s="1439" t="str">
        <f>IF('Historical DATA'!BV110="","",'Historical DATA'!BV110)</f>
        <v/>
      </c>
    </row>
    <row r="125" spans="2:44">
      <c r="B125" s="1653" t="str">
        <f>IF('Historical DATA'!B111="","",'Historical DATA'!B111)</f>
        <v/>
      </c>
      <c r="D125" s="1437" t="str">
        <f>IF('Historical DATA'!AO111="","",'Historical DATA'!AO111)</f>
        <v/>
      </c>
      <c r="E125" s="1431" t="str">
        <f>IF('Historical DATA'!AP111="","",'Historical DATA'!AP111)</f>
        <v/>
      </c>
      <c r="F125" s="1433" t="str">
        <f>IF('Historical DATA'!AQ111="","",'Historical DATA'!AQ111)</f>
        <v/>
      </c>
      <c r="H125" s="1447" t="str">
        <f>IF('Historical DATA'!AR111="","",'Historical DATA'!AR111)</f>
        <v/>
      </c>
      <c r="I125" s="1431" t="str">
        <f>IF('Historical DATA'!AS111="","",'Historical DATA'!AS111)</f>
        <v/>
      </c>
      <c r="J125" s="1431" t="str">
        <f>IF('Historical DATA'!AT111="","",'Historical DATA'!AT111)</f>
        <v/>
      </c>
      <c r="K125" s="1431" t="str">
        <f>IF('Historical DATA'!AU111="","",'Historical DATA'!AU111)</f>
        <v/>
      </c>
      <c r="L125" s="1450" t="str">
        <f>IF('Historical DATA'!AV111="","",'Historical DATA'!AV111)</f>
        <v/>
      </c>
      <c r="N125" s="1445" t="str">
        <f>IF('Historical DATA'!AW111="","",'Historical DATA'!AW111)</f>
        <v/>
      </c>
      <c r="O125" s="1436" t="str">
        <f>IF('Historical DATA'!AX111="","",'Historical DATA'!AX111)</f>
        <v/>
      </c>
      <c r="P125" s="1435" t="str">
        <f>IF('Historical DATA'!AY111="","",'Historical DATA'!AY111)</f>
        <v/>
      </c>
      <c r="R125" s="1434" t="str">
        <f>IF('Historical DATA'!AZ111="","",'Historical DATA'!AZ111)</f>
        <v/>
      </c>
      <c r="S125" s="1436" t="str">
        <f>IF('Historical DATA'!BA111="","",'Historical DATA'!BA111)</f>
        <v/>
      </c>
      <c r="T125" s="1435" t="str">
        <f>IF('Historical DATA'!BB111="","",'Historical DATA'!BB111)</f>
        <v/>
      </c>
      <c r="V125" s="1434" t="str">
        <f>IF('Historical DATA'!BC111="","",'Historical DATA'!BC111)</f>
        <v/>
      </c>
      <c r="W125" s="1436" t="str">
        <f>IF('Historical DATA'!BD111="","",'Historical DATA'!BD111)</f>
        <v/>
      </c>
      <c r="X125" s="1436" t="str">
        <f>IF('Historical DATA'!BE111="","",'Historical DATA'!BE111)</f>
        <v/>
      </c>
      <c r="Y125" s="1435" t="str">
        <f>IF('Historical DATA'!BF111="","",'Historical DATA'!BF111)</f>
        <v/>
      </c>
      <c r="Z125" s="1435" t="str">
        <f>IF('Historical DATA'!BG111="","",'Historical DATA'!BG111)</f>
        <v/>
      </c>
      <c r="AB125" s="1434" t="str">
        <f>IF('Historical DATA'!BH111="","",'Historical DATA'!BH111)</f>
        <v/>
      </c>
      <c r="AC125" s="1436" t="str">
        <f>IF('Historical DATA'!BI111="","",'Historical DATA'!BI111)</f>
        <v/>
      </c>
      <c r="AD125" s="1436" t="str">
        <f>IF('Historical DATA'!BJ111="","",'Historical DATA'!BJ111)</f>
        <v/>
      </c>
      <c r="AE125" s="1435" t="str">
        <f>IF('Historical DATA'!BK111="","",'Historical DATA'!BK111)</f>
        <v/>
      </c>
      <c r="AF125" s="1435" t="str">
        <f>IF('Historical DATA'!BL111="","",'Historical DATA'!BL111)</f>
        <v/>
      </c>
      <c r="AG125" s="1435" t="str">
        <f>IF('Historical DATA'!BM111="","",'Historical DATA'!BM111)</f>
        <v/>
      </c>
      <c r="AH125" s="1435" t="str">
        <f>IF('Historical DATA'!BN111="","",'Historical DATA'!BN111)</f>
        <v/>
      </c>
      <c r="AI125" s="1435" t="str">
        <f>IF('Historical DATA'!BO111="","",'Historical DATA'!BO111)</f>
        <v/>
      </c>
      <c r="AK125" s="1437" t="str">
        <f>IF('Historical DATA'!BP111="","",'Historical DATA'!BP111)</f>
        <v/>
      </c>
      <c r="AL125" s="1431" t="str">
        <f>IF('Historical DATA'!BQ111="","",'Historical DATA'!BQ111)</f>
        <v/>
      </c>
      <c r="AM125" s="1433" t="str">
        <f>IF('Historical DATA'!BR111="","",'Historical DATA'!BR111)</f>
        <v/>
      </c>
      <c r="AO125" s="1448" t="str">
        <f>IF('Historical DATA'!BS111="","",'Historical DATA'!BS111)</f>
        <v/>
      </c>
      <c r="AP125" s="1438" t="str">
        <f>IF('Historical DATA'!BT111="","",'Historical DATA'!BT111)</f>
        <v/>
      </c>
      <c r="AQ125" s="1438" t="str">
        <f>IF('Historical DATA'!BU111="","",'Historical DATA'!BU111)</f>
        <v/>
      </c>
      <c r="AR125" s="1439" t="str">
        <f>IF('Historical DATA'!BV111="","",'Historical DATA'!BV111)</f>
        <v/>
      </c>
    </row>
    <row r="126" spans="2:44">
      <c r="B126" s="1653" t="str">
        <f>IF('Historical DATA'!B112="","",'Historical DATA'!B112)</f>
        <v/>
      </c>
      <c r="D126" s="1437" t="str">
        <f>IF('Historical DATA'!AO112="","",'Historical DATA'!AO112)</f>
        <v/>
      </c>
      <c r="E126" s="1431" t="str">
        <f>IF('Historical DATA'!AP112="","",'Historical DATA'!AP112)</f>
        <v/>
      </c>
      <c r="F126" s="1433" t="str">
        <f>IF('Historical DATA'!AQ112="","",'Historical DATA'!AQ112)</f>
        <v/>
      </c>
      <c r="H126" s="1447" t="str">
        <f>IF('Historical DATA'!AR112="","",'Historical DATA'!AR112)</f>
        <v/>
      </c>
      <c r="I126" s="1431" t="str">
        <f>IF('Historical DATA'!AS112="","",'Historical DATA'!AS112)</f>
        <v/>
      </c>
      <c r="J126" s="1431" t="str">
        <f>IF('Historical DATA'!AT112="","",'Historical DATA'!AT112)</f>
        <v/>
      </c>
      <c r="K126" s="1431" t="str">
        <f>IF('Historical DATA'!AU112="","",'Historical DATA'!AU112)</f>
        <v/>
      </c>
      <c r="L126" s="1450" t="str">
        <f>IF('Historical DATA'!AV112="","",'Historical DATA'!AV112)</f>
        <v/>
      </c>
      <c r="N126" s="1445" t="str">
        <f>IF('Historical DATA'!AW112="","",'Historical DATA'!AW112)</f>
        <v/>
      </c>
      <c r="O126" s="1436" t="str">
        <f>IF('Historical DATA'!AX112="","",'Historical DATA'!AX112)</f>
        <v/>
      </c>
      <c r="P126" s="1435" t="str">
        <f>IF('Historical DATA'!AY112="","",'Historical DATA'!AY112)</f>
        <v/>
      </c>
      <c r="R126" s="1434" t="str">
        <f>IF('Historical DATA'!AZ112="","",'Historical DATA'!AZ112)</f>
        <v/>
      </c>
      <c r="S126" s="1436" t="str">
        <f>IF('Historical DATA'!BA112="","",'Historical DATA'!BA112)</f>
        <v/>
      </c>
      <c r="T126" s="1435" t="str">
        <f>IF('Historical DATA'!BB112="","",'Historical DATA'!BB112)</f>
        <v/>
      </c>
      <c r="V126" s="1434" t="str">
        <f>IF('Historical DATA'!BC112="","",'Historical DATA'!BC112)</f>
        <v/>
      </c>
      <c r="W126" s="1436" t="str">
        <f>IF('Historical DATA'!BD112="","",'Historical DATA'!BD112)</f>
        <v/>
      </c>
      <c r="X126" s="1436" t="str">
        <f>IF('Historical DATA'!BE112="","",'Historical DATA'!BE112)</f>
        <v/>
      </c>
      <c r="Y126" s="1435" t="str">
        <f>IF('Historical DATA'!BF112="","",'Historical DATA'!BF112)</f>
        <v/>
      </c>
      <c r="Z126" s="1435" t="str">
        <f>IF('Historical DATA'!BG112="","",'Historical DATA'!BG112)</f>
        <v/>
      </c>
      <c r="AB126" s="1434" t="str">
        <f>IF('Historical DATA'!BH112="","",'Historical DATA'!BH112)</f>
        <v/>
      </c>
      <c r="AC126" s="1436" t="str">
        <f>IF('Historical DATA'!BI112="","",'Historical DATA'!BI112)</f>
        <v/>
      </c>
      <c r="AD126" s="1436" t="str">
        <f>IF('Historical DATA'!BJ112="","",'Historical DATA'!BJ112)</f>
        <v/>
      </c>
      <c r="AE126" s="1435" t="str">
        <f>IF('Historical DATA'!BK112="","",'Historical DATA'!BK112)</f>
        <v/>
      </c>
      <c r="AF126" s="1435" t="str">
        <f>IF('Historical DATA'!BL112="","",'Historical DATA'!BL112)</f>
        <v/>
      </c>
      <c r="AG126" s="1435" t="str">
        <f>IF('Historical DATA'!BM112="","",'Historical DATA'!BM112)</f>
        <v/>
      </c>
      <c r="AH126" s="1435" t="str">
        <f>IF('Historical DATA'!BN112="","",'Historical DATA'!BN112)</f>
        <v/>
      </c>
      <c r="AI126" s="1435" t="str">
        <f>IF('Historical DATA'!BO112="","",'Historical DATA'!BO112)</f>
        <v/>
      </c>
      <c r="AK126" s="1437" t="str">
        <f>IF('Historical DATA'!BP112="","",'Historical DATA'!BP112)</f>
        <v/>
      </c>
      <c r="AL126" s="1431" t="str">
        <f>IF('Historical DATA'!BQ112="","",'Historical DATA'!BQ112)</f>
        <v/>
      </c>
      <c r="AM126" s="1433" t="str">
        <f>IF('Historical DATA'!BR112="","",'Historical DATA'!BR112)</f>
        <v/>
      </c>
      <c r="AO126" s="1448" t="str">
        <f>IF('Historical DATA'!BS112="","",'Historical DATA'!BS112)</f>
        <v/>
      </c>
      <c r="AP126" s="1438" t="str">
        <f>IF('Historical DATA'!BT112="","",'Historical DATA'!BT112)</f>
        <v/>
      </c>
      <c r="AQ126" s="1438" t="str">
        <f>IF('Historical DATA'!BU112="","",'Historical DATA'!BU112)</f>
        <v/>
      </c>
      <c r="AR126" s="1439" t="str">
        <f>IF('Historical DATA'!BV112="","",'Historical DATA'!BV112)</f>
        <v/>
      </c>
    </row>
    <row r="127" spans="2:44">
      <c r="B127" s="1653" t="str">
        <f>IF('Historical DATA'!B113="","",'Historical DATA'!B113)</f>
        <v/>
      </c>
      <c r="D127" s="1437" t="str">
        <f>IF('Historical DATA'!AO113="","",'Historical DATA'!AO113)</f>
        <v/>
      </c>
      <c r="E127" s="1431" t="str">
        <f>IF('Historical DATA'!AP113="","",'Historical DATA'!AP113)</f>
        <v/>
      </c>
      <c r="F127" s="1433" t="str">
        <f>IF('Historical DATA'!AQ113="","",'Historical DATA'!AQ113)</f>
        <v/>
      </c>
      <c r="H127" s="1447" t="str">
        <f>IF('Historical DATA'!AR113="","",'Historical DATA'!AR113)</f>
        <v/>
      </c>
      <c r="I127" s="1431" t="str">
        <f>IF('Historical DATA'!AS113="","",'Historical DATA'!AS113)</f>
        <v/>
      </c>
      <c r="J127" s="1431" t="str">
        <f>IF('Historical DATA'!AT113="","",'Historical DATA'!AT113)</f>
        <v/>
      </c>
      <c r="K127" s="1431" t="str">
        <f>IF('Historical DATA'!AU113="","",'Historical DATA'!AU113)</f>
        <v/>
      </c>
      <c r="L127" s="1450" t="str">
        <f>IF('Historical DATA'!AV113="","",'Historical DATA'!AV113)</f>
        <v/>
      </c>
      <c r="N127" s="1445" t="str">
        <f>IF('Historical DATA'!AW113="","",'Historical DATA'!AW113)</f>
        <v/>
      </c>
      <c r="O127" s="1436" t="str">
        <f>IF('Historical DATA'!AX113="","",'Historical DATA'!AX113)</f>
        <v/>
      </c>
      <c r="P127" s="1435" t="str">
        <f>IF('Historical DATA'!AY113="","",'Historical DATA'!AY113)</f>
        <v/>
      </c>
      <c r="R127" s="1434" t="str">
        <f>IF('Historical DATA'!AZ113="","",'Historical DATA'!AZ113)</f>
        <v/>
      </c>
      <c r="S127" s="1436" t="str">
        <f>IF('Historical DATA'!BA113="","",'Historical DATA'!BA113)</f>
        <v/>
      </c>
      <c r="T127" s="1435" t="str">
        <f>IF('Historical DATA'!BB113="","",'Historical DATA'!BB113)</f>
        <v/>
      </c>
      <c r="V127" s="1434" t="str">
        <f>IF('Historical DATA'!BC113="","",'Historical DATA'!BC113)</f>
        <v/>
      </c>
      <c r="W127" s="1436" t="str">
        <f>IF('Historical DATA'!BD113="","",'Historical DATA'!BD113)</f>
        <v/>
      </c>
      <c r="X127" s="1436" t="str">
        <f>IF('Historical DATA'!BE113="","",'Historical DATA'!BE113)</f>
        <v/>
      </c>
      <c r="Y127" s="1435" t="str">
        <f>IF('Historical DATA'!BF113="","",'Historical DATA'!BF113)</f>
        <v/>
      </c>
      <c r="Z127" s="1435" t="str">
        <f>IF('Historical DATA'!BG113="","",'Historical DATA'!BG113)</f>
        <v/>
      </c>
      <c r="AB127" s="1434" t="str">
        <f>IF('Historical DATA'!BH113="","",'Historical DATA'!BH113)</f>
        <v/>
      </c>
      <c r="AC127" s="1436" t="str">
        <f>IF('Historical DATA'!BI113="","",'Historical DATA'!BI113)</f>
        <v/>
      </c>
      <c r="AD127" s="1436" t="str">
        <f>IF('Historical DATA'!BJ113="","",'Historical DATA'!BJ113)</f>
        <v/>
      </c>
      <c r="AE127" s="1435" t="str">
        <f>IF('Historical DATA'!BK113="","",'Historical DATA'!BK113)</f>
        <v/>
      </c>
      <c r="AF127" s="1435" t="str">
        <f>IF('Historical DATA'!BL113="","",'Historical DATA'!BL113)</f>
        <v/>
      </c>
      <c r="AG127" s="1435" t="str">
        <f>IF('Historical DATA'!BM113="","",'Historical DATA'!BM113)</f>
        <v/>
      </c>
      <c r="AH127" s="1435" t="str">
        <f>IF('Historical DATA'!BN113="","",'Historical DATA'!BN113)</f>
        <v/>
      </c>
      <c r="AI127" s="1435" t="str">
        <f>IF('Historical DATA'!BO113="","",'Historical DATA'!BO113)</f>
        <v/>
      </c>
      <c r="AK127" s="1437" t="str">
        <f>IF('Historical DATA'!BP113="","",'Historical DATA'!BP113)</f>
        <v/>
      </c>
      <c r="AL127" s="1431" t="str">
        <f>IF('Historical DATA'!BQ113="","",'Historical DATA'!BQ113)</f>
        <v/>
      </c>
      <c r="AM127" s="1433" t="str">
        <f>IF('Historical DATA'!BR113="","",'Historical DATA'!BR113)</f>
        <v/>
      </c>
      <c r="AO127" s="1448" t="str">
        <f>IF('Historical DATA'!BS113="","",'Historical DATA'!BS113)</f>
        <v/>
      </c>
      <c r="AP127" s="1438" t="str">
        <f>IF('Historical DATA'!BT113="","",'Historical DATA'!BT113)</f>
        <v/>
      </c>
      <c r="AQ127" s="1438" t="str">
        <f>IF('Historical DATA'!BU113="","",'Historical DATA'!BU113)</f>
        <v/>
      </c>
      <c r="AR127" s="1439" t="str">
        <f>IF('Historical DATA'!BV113="","",'Historical DATA'!BV113)</f>
        <v/>
      </c>
    </row>
    <row r="128" spans="2:44">
      <c r="B128" s="1653" t="str">
        <f>IF('Historical DATA'!B114="","",'Historical DATA'!B114)</f>
        <v/>
      </c>
      <c r="D128" s="1437" t="str">
        <f>IF('Historical DATA'!AO114="","",'Historical DATA'!AO114)</f>
        <v/>
      </c>
      <c r="E128" s="1431" t="str">
        <f>IF('Historical DATA'!AP114="","",'Historical DATA'!AP114)</f>
        <v/>
      </c>
      <c r="F128" s="1433" t="str">
        <f>IF('Historical DATA'!AQ114="","",'Historical DATA'!AQ114)</f>
        <v/>
      </c>
      <c r="H128" s="1447" t="str">
        <f>IF('Historical DATA'!AR114="","",'Historical DATA'!AR114)</f>
        <v/>
      </c>
      <c r="I128" s="1431" t="str">
        <f>IF('Historical DATA'!AS114="","",'Historical DATA'!AS114)</f>
        <v/>
      </c>
      <c r="J128" s="1431" t="str">
        <f>IF('Historical DATA'!AT114="","",'Historical DATA'!AT114)</f>
        <v/>
      </c>
      <c r="K128" s="1431" t="str">
        <f>IF('Historical DATA'!AU114="","",'Historical DATA'!AU114)</f>
        <v/>
      </c>
      <c r="L128" s="1450" t="str">
        <f>IF('Historical DATA'!AV114="","",'Historical DATA'!AV114)</f>
        <v/>
      </c>
      <c r="N128" s="1445" t="str">
        <f>IF('Historical DATA'!AW114="","",'Historical DATA'!AW114)</f>
        <v/>
      </c>
      <c r="O128" s="1436" t="str">
        <f>IF('Historical DATA'!AX114="","",'Historical DATA'!AX114)</f>
        <v/>
      </c>
      <c r="P128" s="1435" t="str">
        <f>IF('Historical DATA'!AY114="","",'Historical DATA'!AY114)</f>
        <v/>
      </c>
      <c r="R128" s="1434" t="str">
        <f>IF('Historical DATA'!AZ114="","",'Historical DATA'!AZ114)</f>
        <v/>
      </c>
      <c r="S128" s="1436" t="str">
        <f>IF('Historical DATA'!BA114="","",'Historical DATA'!BA114)</f>
        <v/>
      </c>
      <c r="T128" s="1435" t="str">
        <f>IF('Historical DATA'!BB114="","",'Historical DATA'!BB114)</f>
        <v/>
      </c>
      <c r="V128" s="1434" t="str">
        <f>IF('Historical DATA'!BC114="","",'Historical DATA'!BC114)</f>
        <v/>
      </c>
      <c r="W128" s="1436" t="str">
        <f>IF('Historical DATA'!BD114="","",'Historical DATA'!BD114)</f>
        <v/>
      </c>
      <c r="X128" s="1436" t="str">
        <f>IF('Historical DATA'!BE114="","",'Historical DATA'!BE114)</f>
        <v/>
      </c>
      <c r="Y128" s="1435" t="str">
        <f>IF('Historical DATA'!BF114="","",'Historical DATA'!BF114)</f>
        <v/>
      </c>
      <c r="Z128" s="1435" t="str">
        <f>IF('Historical DATA'!BG114="","",'Historical DATA'!BG114)</f>
        <v/>
      </c>
      <c r="AB128" s="1434" t="str">
        <f>IF('Historical DATA'!BH114="","",'Historical DATA'!BH114)</f>
        <v/>
      </c>
      <c r="AC128" s="1436" t="str">
        <f>IF('Historical DATA'!BI114="","",'Historical DATA'!BI114)</f>
        <v/>
      </c>
      <c r="AD128" s="1436" t="str">
        <f>IF('Historical DATA'!BJ114="","",'Historical DATA'!BJ114)</f>
        <v/>
      </c>
      <c r="AE128" s="1435" t="str">
        <f>IF('Historical DATA'!BK114="","",'Historical DATA'!BK114)</f>
        <v/>
      </c>
      <c r="AF128" s="1435" t="str">
        <f>IF('Historical DATA'!BL114="","",'Historical DATA'!BL114)</f>
        <v/>
      </c>
      <c r="AG128" s="1435" t="str">
        <f>IF('Historical DATA'!BM114="","",'Historical DATA'!BM114)</f>
        <v/>
      </c>
      <c r="AH128" s="1435" t="str">
        <f>IF('Historical DATA'!BN114="","",'Historical DATA'!BN114)</f>
        <v/>
      </c>
      <c r="AI128" s="1435" t="str">
        <f>IF('Historical DATA'!BO114="","",'Historical DATA'!BO114)</f>
        <v/>
      </c>
      <c r="AK128" s="1437" t="str">
        <f>IF('Historical DATA'!BP114="","",'Historical DATA'!BP114)</f>
        <v/>
      </c>
      <c r="AL128" s="1431" t="str">
        <f>IF('Historical DATA'!BQ114="","",'Historical DATA'!BQ114)</f>
        <v/>
      </c>
      <c r="AM128" s="1433" t="str">
        <f>IF('Historical DATA'!BR114="","",'Historical DATA'!BR114)</f>
        <v/>
      </c>
      <c r="AO128" s="1448" t="str">
        <f>IF('Historical DATA'!BS114="","",'Historical DATA'!BS114)</f>
        <v/>
      </c>
      <c r="AP128" s="1438" t="str">
        <f>IF('Historical DATA'!BT114="","",'Historical DATA'!BT114)</f>
        <v/>
      </c>
      <c r="AQ128" s="1438" t="str">
        <f>IF('Historical DATA'!BU114="","",'Historical DATA'!BU114)</f>
        <v/>
      </c>
      <c r="AR128" s="1439" t="str">
        <f>IF('Historical DATA'!BV114="","",'Historical DATA'!BV114)</f>
        <v/>
      </c>
    </row>
    <row r="129" spans="2:44">
      <c r="B129" s="1653" t="str">
        <f>IF('Historical DATA'!B115="","",'Historical DATA'!B115)</f>
        <v/>
      </c>
      <c r="D129" s="1437" t="str">
        <f>IF('Historical DATA'!AO115="","",'Historical DATA'!AO115)</f>
        <v/>
      </c>
      <c r="E129" s="1431" t="str">
        <f>IF('Historical DATA'!AP115="","",'Historical DATA'!AP115)</f>
        <v/>
      </c>
      <c r="F129" s="1433" t="str">
        <f>IF('Historical DATA'!AQ115="","",'Historical DATA'!AQ115)</f>
        <v/>
      </c>
      <c r="H129" s="1447" t="str">
        <f>IF('Historical DATA'!AR115="","",'Historical DATA'!AR115)</f>
        <v/>
      </c>
      <c r="I129" s="1431" t="str">
        <f>IF('Historical DATA'!AS115="","",'Historical DATA'!AS115)</f>
        <v/>
      </c>
      <c r="J129" s="1431" t="str">
        <f>IF('Historical DATA'!AT115="","",'Historical DATA'!AT115)</f>
        <v/>
      </c>
      <c r="K129" s="1431" t="str">
        <f>IF('Historical DATA'!AU115="","",'Historical DATA'!AU115)</f>
        <v/>
      </c>
      <c r="L129" s="1450" t="str">
        <f>IF('Historical DATA'!AV115="","",'Historical DATA'!AV115)</f>
        <v/>
      </c>
      <c r="N129" s="1445" t="str">
        <f>IF('Historical DATA'!AW115="","",'Historical DATA'!AW115)</f>
        <v/>
      </c>
      <c r="O129" s="1436" t="str">
        <f>IF('Historical DATA'!AX115="","",'Historical DATA'!AX115)</f>
        <v/>
      </c>
      <c r="P129" s="1435" t="str">
        <f>IF('Historical DATA'!AY115="","",'Historical DATA'!AY115)</f>
        <v/>
      </c>
      <c r="R129" s="1434" t="str">
        <f>IF('Historical DATA'!AZ115="","",'Historical DATA'!AZ115)</f>
        <v/>
      </c>
      <c r="S129" s="1436" t="str">
        <f>IF('Historical DATA'!BA115="","",'Historical DATA'!BA115)</f>
        <v/>
      </c>
      <c r="T129" s="1435" t="str">
        <f>IF('Historical DATA'!BB115="","",'Historical DATA'!BB115)</f>
        <v/>
      </c>
      <c r="V129" s="1434" t="str">
        <f>IF('Historical DATA'!BC115="","",'Historical DATA'!BC115)</f>
        <v/>
      </c>
      <c r="W129" s="1436" t="str">
        <f>IF('Historical DATA'!BD115="","",'Historical DATA'!BD115)</f>
        <v/>
      </c>
      <c r="X129" s="1436" t="str">
        <f>IF('Historical DATA'!BE115="","",'Historical DATA'!BE115)</f>
        <v/>
      </c>
      <c r="Y129" s="1435" t="str">
        <f>IF('Historical DATA'!BF115="","",'Historical DATA'!BF115)</f>
        <v/>
      </c>
      <c r="Z129" s="1435" t="str">
        <f>IF('Historical DATA'!BG115="","",'Historical DATA'!BG115)</f>
        <v/>
      </c>
      <c r="AB129" s="1434" t="str">
        <f>IF('Historical DATA'!BH115="","",'Historical DATA'!BH115)</f>
        <v/>
      </c>
      <c r="AC129" s="1436" t="str">
        <f>IF('Historical DATA'!BI115="","",'Historical DATA'!BI115)</f>
        <v/>
      </c>
      <c r="AD129" s="1436" t="str">
        <f>IF('Historical DATA'!BJ115="","",'Historical DATA'!BJ115)</f>
        <v/>
      </c>
      <c r="AE129" s="1435" t="str">
        <f>IF('Historical DATA'!BK115="","",'Historical DATA'!BK115)</f>
        <v/>
      </c>
      <c r="AF129" s="1435" t="str">
        <f>IF('Historical DATA'!BL115="","",'Historical DATA'!BL115)</f>
        <v/>
      </c>
      <c r="AG129" s="1435" t="str">
        <f>IF('Historical DATA'!BM115="","",'Historical DATA'!BM115)</f>
        <v/>
      </c>
      <c r="AH129" s="1435" t="str">
        <f>IF('Historical DATA'!BN115="","",'Historical DATA'!BN115)</f>
        <v/>
      </c>
      <c r="AI129" s="1435" t="str">
        <f>IF('Historical DATA'!BO115="","",'Historical DATA'!BO115)</f>
        <v/>
      </c>
      <c r="AK129" s="1437" t="str">
        <f>IF('Historical DATA'!BP115="","",'Historical DATA'!BP115)</f>
        <v/>
      </c>
      <c r="AL129" s="1431" t="str">
        <f>IF('Historical DATA'!BQ115="","",'Historical DATA'!BQ115)</f>
        <v/>
      </c>
      <c r="AM129" s="1433" t="str">
        <f>IF('Historical DATA'!BR115="","",'Historical DATA'!BR115)</f>
        <v/>
      </c>
      <c r="AO129" s="1448" t="str">
        <f>IF('Historical DATA'!BS115="","",'Historical DATA'!BS115)</f>
        <v/>
      </c>
      <c r="AP129" s="1438" t="str">
        <f>IF('Historical DATA'!BT115="","",'Historical DATA'!BT115)</f>
        <v/>
      </c>
      <c r="AQ129" s="1438" t="str">
        <f>IF('Historical DATA'!BU115="","",'Historical DATA'!BU115)</f>
        <v/>
      </c>
      <c r="AR129" s="1439" t="str">
        <f>IF('Historical DATA'!BV115="","",'Historical DATA'!BV115)</f>
        <v/>
      </c>
    </row>
    <row r="130" spans="2:44">
      <c r="B130" s="1653" t="str">
        <f>IF('Historical DATA'!B116="","",'Historical DATA'!B116)</f>
        <v/>
      </c>
      <c r="D130" s="1437" t="str">
        <f>IF('Historical DATA'!AO116="","",'Historical DATA'!AO116)</f>
        <v/>
      </c>
      <c r="E130" s="1431" t="str">
        <f>IF('Historical DATA'!AP116="","",'Historical DATA'!AP116)</f>
        <v/>
      </c>
      <c r="F130" s="1433" t="str">
        <f>IF('Historical DATA'!AQ116="","",'Historical DATA'!AQ116)</f>
        <v/>
      </c>
      <c r="H130" s="1447" t="str">
        <f>IF('Historical DATA'!AR116="","",'Historical DATA'!AR116)</f>
        <v/>
      </c>
      <c r="I130" s="1431" t="str">
        <f>IF('Historical DATA'!AS116="","",'Historical DATA'!AS116)</f>
        <v/>
      </c>
      <c r="J130" s="1431" t="str">
        <f>IF('Historical DATA'!AT116="","",'Historical DATA'!AT116)</f>
        <v/>
      </c>
      <c r="K130" s="1431" t="str">
        <f>IF('Historical DATA'!AU116="","",'Historical DATA'!AU116)</f>
        <v/>
      </c>
      <c r="L130" s="1450" t="str">
        <f>IF('Historical DATA'!AV116="","",'Historical DATA'!AV116)</f>
        <v/>
      </c>
      <c r="N130" s="1445" t="str">
        <f>IF('Historical DATA'!AW116="","",'Historical DATA'!AW116)</f>
        <v/>
      </c>
      <c r="O130" s="1436" t="str">
        <f>IF('Historical DATA'!AX116="","",'Historical DATA'!AX116)</f>
        <v/>
      </c>
      <c r="P130" s="1435" t="str">
        <f>IF('Historical DATA'!AY116="","",'Historical DATA'!AY116)</f>
        <v/>
      </c>
      <c r="R130" s="1434" t="str">
        <f>IF('Historical DATA'!AZ116="","",'Historical DATA'!AZ116)</f>
        <v/>
      </c>
      <c r="S130" s="1436" t="str">
        <f>IF('Historical DATA'!BA116="","",'Historical DATA'!BA116)</f>
        <v/>
      </c>
      <c r="T130" s="1435" t="str">
        <f>IF('Historical DATA'!BB116="","",'Historical DATA'!BB116)</f>
        <v/>
      </c>
      <c r="V130" s="1434" t="str">
        <f>IF('Historical DATA'!BC116="","",'Historical DATA'!BC116)</f>
        <v/>
      </c>
      <c r="W130" s="1436" t="str">
        <f>IF('Historical DATA'!BD116="","",'Historical DATA'!BD116)</f>
        <v/>
      </c>
      <c r="X130" s="1436" t="str">
        <f>IF('Historical DATA'!BE116="","",'Historical DATA'!BE116)</f>
        <v/>
      </c>
      <c r="Y130" s="1435" t="str">
        <f>IF('Historical DATA'!BF116="","",'Historical DATA'!BF116)</f>
        <v/>
      </c>
      <c r="Z130" s="1435" t="str">
        <f>IF('Historical DATA'!BG116="","",'Historical DATA'!BG116)</f>
        <v/>
      </c>
      <c r="AB130" s="1434" t="str">
        <f>IF('Historical DATA'!BH116="","",'Historical DATA'!BH116)</f>
        <v/>
      </c>
      <c r="AC130" s="1436" t="str">
        <f>IF('Historical DATA'!BI116="","",'Historical DATA'!BI116)</f>
        <v/>
      </c>
      <c r="AD130" s="1436" t="str">
        <f>IF('Historical DATA'!BJ116="","",'Historical DATA'!BJ116)</f>
        <v/>
      </c>
      <c r="AE130" s="1435" t="str">
        <f>IF('Historical DATA'!BK116="","",'Historical DATA'!BK116)</f>
        <v/>
      </c>
      <c r="AF130" s="1435" t="str">
        <f>IF('Historical DATA'!BL116="","",'Historical DATA'!BL116)</f>
        <v/>
      </c>
      <c r="AG130" s="1435" t="str">
        <f>IF('Historical DATA'!BM116="","",'Historical DATA'!BM116)</f>
        <v/>
      </c>
      <c r="AH130" s="1435" t="str">
        <f>IF('Historical DATA'!BN116="","",'Historical DATA'!BN116)</f>
        <v/>
      </c>
      <c r="AI130" s="1435" t="str">
        <f>IF('Historical DATA'!BO116="","",'Historical DATA'!BO116)</f>
        <v/>
      </c>
      <c r="AK130" s="1437" t="str">
        <f>IF('Historical DATA'!BP116="","",'Historical DATA'!BP116)</f>
        <v/>
      </c>
      <c r="AL130" s="1431" t="str">
        <f>IF('Historical DATA'!BQ116="","",'Historical DATA'!BQ116)</f>
        <v/>
      </c>
      <c r="AM130" s="1433" t="str">
        <f>IF('Historical DATA'!BR116="","",'Historical DATA'!BR116)</f>
        <v/>
      </c>
      <c r="AO130" s="1448" t="str">
        <f>IF('Historical DATA'!BS116="","",'Historical DATA'!BS116)</f>
        <v/>
      </c>
      <c r="AP130" s="1438" t="str">
        <f>IF('Historical DATA'!BT116="","",'Historical DATA'!BT116)</f>
        <v/>
      </c>
      <c r="AQ130" s="1438" t="str">
        <f>IF('Historical DATA'!BU116="","",'Historical DATA'!BU116)</f>
        <v/>
      </c>
      <c r="AR130" s="1439" t="str">
        <f>IF('Historical DATA'!BV116="","",'Historical DATA'!BV116)</f>
        <v/>
      </c>
    </row>
    <row r="131" spans="2:44">
      <c r="B131" s="1653" t="str">
        <f>IF('Historical DATA'!B117="","",'Historical DATA'!B117)</f>
        <v/>
      </c>
      <c r="D131" s="1437" t="str">
        <f>IF('Historical DATA'!AO117="","",'Historical DATA'!AO117)</f>
        <v/>
      </c>
      <c r="E131" s="1431" t="str">
        <f>IF('Historical DATA'!AP117="","",'Historical DATA'!AP117)</f>
        <v/>
      </c>
      <c r="F131" s="1433" t="str">
        <f>IF('Historical DATA'!AQ117="","",'Historical DATA'!AQ117)</f>
        <v/>
      </c>
      <c r="H131" s="1447" t="str">
        <f>IF('Historical DATA'!AR117="","",'Historical DATA'!AR117)</f>
        <v/>
      </c>
      <c r="I131" s="1431" t="str">
        <f>IF('Historical DATA'!AS117="","",'Historical DATA'!AS117)</f>
        <v/>
      </c>
      <c r="J131" s="1431" t="str">
        <f>IF('Historical DATA'!AT117="","",'Historical DATA'!AT117)</f>
        <v/>
      </c>
      <c r="K131" s="1431" t="str">
        <f>IF('Historical DATA'!AU117="","",'Historical DATA'!AU117)</f>
        <v/>
      </c>
      <c r="L131" s="1450" t="str">
        <f>IF('Historical DATA'!AV117="","",'Historical DATA'!AV117)</f>
        <v/>
      </c>
      <c r="N131" s="1445" t="str">
        <f>IF('Historical DATA'!AW117="","",'Historical DATA'!AW117)</f>
        <v/>
      </c>
      <c r="O131" s="1436" t="str">
        <f>IF('Historical DATA'!AX117="","",'Historical DATA'!AX117)</f>
        <v/>
      </c>
      <c r="P131" s="1435" t="str">
        <f>IF('Historical DATA'!AY117="","",'Historical DATA'!AY117)</f>
        <v/>
      </c>
      <c r="R131" s="1434" t="str">
        <f>IF('Historical DATA'!AZ117="","",'Historical DATA'!AZ117)</f>
        <v/>
      </c>
      <c r="S131" s="1436" t="str">
        <f>IF('Historical DATA'!BA117="","",'Historical DATA'!BA117)</f>
        <v/>
      </c>
      <c r="T131" s="1435" t="str">
        <f>IF('Historical DATA'!BB117="","",'Historical DATA'!BB117)</f>
        <v/>
      </c>
      <c r="V131" s="1434" t="str">
        <f>IF('Historical DATA'!BC117="","",'Historical DATA'!BC117)</f>
        <v/>
      </c>
      <c r="W131" s="1436" t="str">
        <f>IF('Historical DATA'!BD117="","",'Historical DATA'!BD117)</f>
        <v/>
      </c>
      <c r="X131" s="1436" t="str">
        <f>IF('Historical DATA'!BE117="","",'Historical DATA'!BE117)</f>
        <v/>
      </c>
      <c r="Y131" s="1435" t="str">
        <f>IF('Historical DATA'!BF117="","",'Historical DATA'!BF117)</f>
        <v/>
      </c>
      <c r="Z131" s="1435" t="str">
        <f>IF('Historical DATA'!BG117="","",'Historical DATA'!BG117)</f>
        <v/>
      </c>
      <c r="AB131" s="1434" t="str">
        <f>IF('Historical DATA'!BH117="","",'Historical DATA'!BH117)</f>
        <v/>
      </c>
      <c r="AC131" s="1436" t="str">
        <f>IF('Historical DATA'!BI117="","",'Historical DATA'!BI117)</f>
        <v/>
      </c>
      <c r="AD131" s="1436" t="str">
        <f>IF('Historical DATA'!BJ117="","",'Historical DATA'!BJ117)</f>
        <v/>
      </c>
      <c r="AE131" s="1435" t="str">
        <f>IF('Historical DATA'!BK117="","",'Historical DATA'!BK117)</f>
        <v/>
      </c>
      <c r="AF131" s="1435" t="str">
        <f>IF('Historical DATA'!BL117="","",'Historical DATA'!BL117)</f>
        <v/>
      </c>
      <c r="AG131" s="1435" t="str">
        <f>IF('Historical DATA'!BM117="","",'Historical DATA'!BM117)</f>
        <v/>
      </c>
      <c r="AH131" s="1435" t="str">
        <f>IF('Historical DATA'!BN117="","",'Historical DATA'!BN117)</f>
        <v/>
      </c>
      <c r="AI131" s="1435" t="str">
        <f>IF('Historical DATA'!BO117="","",'Historical DATA'!BO117)</f>
        <v/>
      </c>
      <c r="AK131" s="1437" t="str">
        <f>IF('Historical DATA'!BP117="","",'Historical DATA'!BP117)</f>
        <v/>
      </c>
      <c r="AL131" s="1431" t="str">
        <f>IF('Historical DATA'!BQ117="","",'Historical DATA'!BQ117)</f>
        <v/>
      </c>
      <c r="AM131" s="1433" t="str">
        <f>IF('Historical DATA'!BR117="","",'Historical DATA'!BR117)</f>
        <v/>
      </c>
      <c r="AO131" s="1448" t="str">
        <f>IF('Historical DATA'!BS117="","",'Historical DATA'!BS117)</f>
        <v/>
      </c>
      <c r="AP131" s="1438" t="str">
        <f>IF('Historical DATA'!BT117="","",'Historical DATA'!BT117)</f>
        <v/>
      </c>
      <c r="AQ131" s="1438" t="str">
        <f>IF('Historical DATA'!BU117="","",'Historical DATA'!BU117)</f>
        <v/>
      </c>
      <c r="AR131" s="1439" t="str">
        <f>IF('Historical DATA'!BV117="","",'Historical DATA'!BV117)</f>
        <v/>
      </c>
    </row>
    <row r="132" spans="2:44">
      <c r="B132" s="1653" t="str">
        <f>IF('Historical DATA'!B118="","",'Historical DATA'!B118)</f>
        <v/>
      </c>
      <c r="D132" s="1437" t="str">
        <f>IF('Historical DATA'!AO118="","",'Historical DATA'!AO118)</f>
        <v/>
      </c>
      <c r="E132" s="1431" t="str">
        <f>IF('Historical DATA'!AP118="","",'Historical DATA'!AP118)</f>
        <v/>
      </c>
      <c r="F132" s="1433" t="str">
        <f>IF('Historical DATA'!AQ118="","",'Historical DATA'!AQ118)</f>
        <v/>
      </c>
      <c r="H132" s="1447" t="str">
        <f>IF('Historical DATA'!AR118="","",'Historical DATA'!AR118)</f>
        <v/>
      </c>
      <c r="I132" s="1431" t="str">
        <f>IF('Historical DATA'!AS118="","",'Historical DATA'!AS118)</f>
        <v/>
      </c>
      <c r="J132" s="1431" t="str">
        <f>IF('Historical DATA'!AT118="","",'Historical DATA'!AT118)</f>
        <v/>
      </c>
      <c r="K132" s="1431" t="str">
        <f>IF('Historical DATA'!AU118="","",'Historical DATA'!AU118)</f>
        <v/>
      </c>
      <c r="L132" s="1450" t="str">
        <f>IF('Historical DATA'!AV118="","",'Historical DATA'!AV118)</f>
        <v/>
      </c>
      <c r="N132" s="1445" t="str">
        <f>IF('Historical DATA'!AW118="","",'Historical DATA'!AW118)</f>
        <v/>
      </c>
      <c r="O132" s="1436" t="str">
        <f>IF('Historical DATA'!AX118="","",'Historical DATA'!AX118)</f>
        <v/>
      </c>
      <c r="P132" s="1435" t="str">
        <f>IF('Historical DATA'!AY118="","",'Historical DATA'!AY118)</f>
        <v/>
      </c>
      <c r="R132" s="1434" t="str">
        <f>IF('Historical DATA'!AZ118="","",'Historical DATA'!AZ118)</f>
        <v/>
      </c>
      <c r="S132" s="1436" t="str">
        <f>IF('Historical DATA'!BA118="","",'Historical DATA'!BA118)</f>
        <v/>
      </c>
      <c r="T132" s="1435" t="str">
        <f>IF('Historical DATA'!BB118="","",'Historical DATA'!BB118)</f>
        <v/>
      </c>
      <c r="V132" s="1434" t="str">
        <f>IF('Historical DATA'!BC118="","",'Historical DATA'!BC118)</f>
        <v/>
      </c>
      <c r="W132" s="1436" t="str">
        <f>IF('Historical DATA'!BD118="","",'Historical DATA'!BD118)</f>
        <v/>
      </c>
      <c r="X132" s="1436" t="str">
        <f>IF('Historical DATA'!BE118="","",'Historical DATA'!BE118)</f>
        <v/>
      </c>
      <c r="Y132" s="1435" t="str">
        <f>IF('Historical DATA'!BF118="","",'Historical DATA'!BF118)</f>
        <v/>
      </c>
      <c r="Z132" s="1435" t="str">
        <f>IF('Historical DATA'!BG118="","",'Historical DATA'!BG118)</f>
        <v/>
      </c>
      <c r="AB132" s="1434" t="str">
        <f>IF('Historical DATA'!BH118="","",'Historical DATA'!BH118)</f>
        <v/>
      </c>
      <c r="AC132" s="1436" t="str">
        <f>IF('Historical DATA'!BI118="","",'Historical DATA'!BI118)</f>
        <v/>
      </c>
      <c r="AD132" s="1436" t="str">
        <f>IF('Historical DATA'!BJ118="","",'Historical DATA'!BJ118)</f>
        <v/>
      </c>
      <c r="AE132" s="1435" t="str">
        <f>IF('Historical DATA'!BK118="","",'Historical DATA'!BK118)</f>
        <v/>
      </c>
      <c r="AF132" s="1435" t="str">
        <f>IF('Historical DATA'!BL118="","",'Historical DATA'!BL118)</f>
        <v/>
      </c>
      <c r="AG132" s="1435" t="str">
        <f>IF('Historical DATA'!BM118="","",'Historical DATA'!BM118)</f>
        <v/>
      </c>
      <c r="AH132" s="1435" t="str">
        <f>IF('Historical DATA'!BN118="","",'Historical DATA'!BN118)</f>
        <v/>
      </c>
      <c r="AI132" s="1435" t="str">
        <f>IF('Historical DATA'!BO118="","",'Historical DATA'!BO118)</f>
        <v/>
      </c>
      <c r="AK132" s="1437" t="str">
        <f>IF('Historical DATA'!BP118="","",'Historical DATA'!BP118)</f>
        <v/>
      </c>
      <c r="AL132" s="1431" t="str">
        <f>IF('Historical DATA'!BQ118="","",'Historical DATA'!BQ118)</f>
        <v/>
      </c>
      <c r="AM132" s="1433" t="str">
        <f>IF('Historical DATA'!BR118="","",'Historical DATA'!BR118)</f>
        <v/>
      </c>
      <c r="AO132" s="1448" t="str">
        <f>IF('Historical DATA'!BS118="","",'Historical DATA'!BS118)</f>
        <v/>
      </c>
      <c r="AP132" s="1438" t="str">
        <f>IF('Historical DATA'!BT118="","",'Historical DATA'!BT118)</f>
        <v/>
      </c>
      <c r="AQ132" s="1438" t="str">
        <f>IF('Historical DATA'!BU118="","",'Historical DATA'!BU118)</f>
        <v/>
      </c>
      <c r="AR132" s="1439" t="str">
        <f>IF('Historical DATA'!BV118="","",'Historical DATA'!BV118)</f>
        <v/>
      </c>
    </row>
    <row r="133" spans="2:44">
      <c r="B133" s="1653" t="str">
        <f>IF('Historical DATA'!B119="","",'Historical DATA'!B119)</f>
        <v/>
      </c>
      <c r="D133" s="1437" t="str">
        <f>IF('Historical DATA'!AO119="","",'Historical DATA'!AO119)</f>
        <v/>
      </c>
      <c r="E133" s="1431" t="str">
        <f>IF('Historical DATA'!AP119="","",'Historical DATA'!AP119)</f>
        <v/>
      </c>
      <c r="F133" s="1433" t="str">
        <f>IF('Historical DATA'!AQ119="","",'Historical DATA'!AQ119)</f>
        <v/>
      </c>
      <c r="H133" s="1447" t="str">
        <f>IF('Historical DATA'!AR119="","",'Historical DATA'!AR119)</f>
        <v/>
      </c>
      <c r="I133" s="1431" t="str">
        <f>IF('Historical DATA'!AS119="","",'Historical DATA'!AS119)</f>
        <v/>
      </c>
      <c r="J133" s="1431" t="str">
        <f>IF('Historical DATA'!AT119="","",'Historical DATA'!AT119)</f>
        <v/>
      </c>
      <c r="K133" s="1431" t="str">
        <f>IF('Historical DATA'!AU119="","",'Historical DATA'!AU119)</f>
        <v/>
      </c>
      <c r="L133" s="1450" t="str">
        <f>IF('Historical DATA'!AV119="","",'Historical DATA'!AV119)</f>
        <v/>
      </c>
      <c r="N133" s="1445" t="str">
        <f>IF('Historical DATA'!AW119="","",'Historical DATA'!AW119)</f>
        <v/>
      </c>
      <c r="O133" s="1436" t="str">
        <f>IF('Historical DATA'!AX119="","",'Historical DATA'!AX119)</f>
        <v/>
      </c>
      <c r="P133" s="1435" t="str">
        <f>IF('Historical DATA'!AY119="","",'Historical DATA'!AY119)</f>
        <v/>
      </c>
      <c r="R133" s="1434" t="str">
        <f>IF('Historical DATA'!AZ119="","",'Historical DATA'!AZ119)</f>
        <v/>
      </c>
      <c r="S133" s="1436" t="str">
        <f>IF('Historical DATA'!BA119="","",'Historical DATA'!BA119)</f>
        <v/>
      </c>
      <c r="T133" s="1435" t="str">
        <f>IF('Historical DATA'!BB119="","",'Historical DATA'!BB119)</f>
        <v/>
      </c>
      <c r="V133" s="1434" t="str">
        <f>IF('Historical DATA'!BC119="","",'Historical DATA'!BC119)</f>
        <v/>
      </c>
      <c r="W133" s="1436" t="str">
        <f>IF('Historical DATA'!BD119="","",'Historical DATA'!BD119)</f>
        <v/>
      </c>
      <c r="X133" s="1436" t="str">
        <f>IF('Historical DATA'!BE119="","",'Historical DATA'!BE119)</f>
        <v/>
      </c>
      <c r="Y133" s="1435" t="str">
        <f>IF('Historical DATA'!BF119="","",'Historical DATA'!BF119)</f>
        <v/>
      </c>
      <c r="Z133" s="1435" t="str">
        <f>IF('Historical DATA'!BG119="","",'Historical DATA'!BG119)</f>
        <v/>
      </c>
      <c r="AB133" s="1434" t="str">
        <f>IF('Historical DATA'!BH119="","",'Historical DATA'!BH119)</f>
        <v/>
      </c>
      <c r="AC133" s="1436" t="str">
        <f>IF('Historical DATA'!BI119="","",'Historical DATA'!BI119)</f>
        <v/>
      </c>
      <c r="AD133" s="1436" t="str">
        <f>IF('Historical DATA'!BJ119="","",'Historical DATA'!BJ119)</f>
        <v/>
      </c>
      <c r="AE133" s="1435" t="str">
        <f>IF('Historical DATA'!BK119="","",'Historical DATA'!BK119)</f>
        <v/>
      </c>
      <c r="AF133" s="1435" t="str">
        <f>IF('Historical DATA'!BL119="","",'Historical DATA'!BL119)</f>
        <v/>
      </c>
      <c r="AG133" s="1435" t="str">
        <f>IF('Historical DATA'!BM119="","",'Historical DATA'!BM119)</f>
        <v/>
      </c>
      <c r="AH133" s="1435" t="str">
        <f>IF('Historical DATA'!BN119="","",'Historical DATA'!BN119)</f>
        <v/>
      </c>
      <c r="AI133" s="1435" t="str">
        <f>IF('Historical DATA'!BO119="","",'Historical DATA'!BO119)</f>
        <v/>
      </c>
      <c r="AK133" s="1437" t="str">
        <f>IF('Historical DATA'!BP119="","",'Historical DATA'!BP119)</f>
        <v/>
      </c>
      <c r="AL133" s="1431" t="str">
        <f>IF('Historical DATA'!BQ119="","",'Historical DATA'!BQ119)</f>
        <v/>
      </c>
      <c r="AM133" s="1433" t="str">
        <f>IF('Historical DATA'!BR119="","",'Historical DATA'!BR119)</f>
        <v/>
      </c>
      <c r="AO133" s="1448" t="str">
        <f>IF('Historical DATA'!BS119="","",'Historical DATA'!BS119)</f>
        <v/>
      </c>
      <c r="AP133" s="1438" t="str">
        <f>IF('Historical DATA'!BT119="","",'Historical DATA'!BT119)</f>
        <v/>
      </c>
      <c r="AQ133" s="1438" t="str">
        <f>IF('Historical DATA'!BU119="","",'Historical DATA'!BU119)</f>
        <v/>
      </c>
      <c r="AR133" s="1439" t="str">
        <f>IF('Historical DATA'!BV119="","",'Historical DATA'!BV119)</f>
        <v/>
      </c>
    </row>
    <row r="134" spans="2:44">
      <c r="B134" s="1653" t="str">
        <f>IF('Historical DATA'!B120="","",'Historical DATA'!B120)</f>
        <v/>
      </c>
      <c r="D134" s="1437" t="str">
        <f>IF('Historical DATA'!AO120="","",'Historical DATA'!AO120)</f>
        <v/>
      </c>
      <c r="E134" s="1431" t="str">
        <f>IF('Historical DATA'!AP120="","",'Historical DATA'!AP120)</f>
        <v/>
      </c>
      <c r="F134" s="1433" t="str">
        <f>IF('Historical DATA'!AQ120="","",'Historical DATA'!AQ120)</f>
        <v/>
      </c>
      <c r="H134" s="1447" t="str">
        <f>IF('Historical DATA'!AR120="","",'Historical DATA'!AR120)</f>
        <v/>
      </c>
      <c r="I134" s="1431" t="str">
        <f>IF('Historical DATA'!AS120="","",'Historical DATA'!AS120)</f>
        <v/>
      </c>
      <c r="J134" s="1431" t="str">
        <f>IF('Historical DATA'!AT120="","",'Historical DATA'!AT120)</f>
        <v/>
      </c>
      <c r="K134" s="1431" t="str">
        <f>IF('Historical DATA'!AU120="","",'Historical DATA'!AU120)</f>
        <v/>
      </c>
      <c r="L134" s="1450" t="str">
        <f>IF('Historical DATA'!AV120="","",'Historical DATA'!AV120)</f>
        <v/>
      </c>
      <c r="N134" s="1445" t="str">
        <f>IF('Historical DATA'!AW120="","",'Historical DATA'!AW120)</f>
        <v/>
      </c>
      <c r="O134" s="1436" t="str">
        <f>IF('Historical DATA'!AX120="","",'Historical DATA'!AX120)</f>
        <v/>
      </c>
      <c r="P134" s="1435" t="str">
        <f>IF('Historical DATA'!AY120="","",'Historical DATA'!AY120)</f>
        <v/>
      </c>
      <c r="R134" s="1434" t="str">
        <f>IF('Historical DATA'!AZ120="","",'Historical DATA'!AZ120)</f>
        <v/>
      </c>
      <c r="S134" s="1436" t="str">
        <f>IF('Historical DATA'!BA120="","",'Historical DATA'!BA120)</f>
        <v/>
      </c>
      <c r="T134" s="1435" t="str">
        <f>IF('Historical DATA'!BB120="","",'Historical DATA'!BB120)</f>
        <v/>
      </c>
      <c r="V134" s="1434" t="str">
        <f>IF('Historical DATA'!BC120="","",'Historical DATA'!BC120)</f>
        <v/>
      </c>
      <c r="W134" s="1436" t="str">
        <f>IF('Historical DATA'!BD120="","",'Historical DATA'!BD120)</f>
        <v/>
      </c>
      <c r="X134" s="1436" t="str">
        <f>IF('Historical DATA'!BE120="","",'Historical DATA'!BE120)</f>
        <v/>
      </c>
      <c r="Y134" s="1435" t="str">
        <f>IF('Historical DATA'!BF120="","",'Historical DATA'!BF120)</f>
        <v/>
      </c>
      <c r="Z134" s="1435" t="str">
        <f>IF('Historical DATA'!BG120="","",'Historical DATA'!BG120)</f>
        <v/>
      </c>
      <c r="AB134" s="1434" t="str">
        <f>IF('Historical DATA'!BH120="","",'Historical DATA'!BH120)</f>
        <v/>
      </c>
      <c r="AC134" s="1436" t="str">
        <f>IF('Historical DATA'!BI120="","",'Historical DATA'!BI120)</f>
        <v/>
      </c>
      <c r="AD134" s="1436" t="str">
        <f>IF('Historical DATA'!BJ120="","",'Historical DATA'!BJ120)</f>
        <v/>
      </c>
      <c r="AE134" s="1435" t="str">
        <f>IF('Historical DATA'!BK120="","",'Historical DATA'!BK120)</f>
        <v/>
      </c>
      <c r="AF134" s="1435" t="str">
        <f>IF('Historical DATA'!BL120="","",'Historical DATA'!BL120)</f>
        <v/>
      </c>
      <c r="AG134" s="1435" t="str">
        <f>IF('Historical DATA'!BM120="","",'Historical DATA'!BM120)</f>
        <v/>
      </c>
      <c r="AH134" s="1435" t="str">
        <f>IF('Historical DATA'!BN120="","",'Historical DATA'!BN120)</f>
        <v/>
      </c>
      <c r="AI134" s="1435" t="str">
        <f>IF('Historical DATA'!BO120="","",'Historical DATA'!BO120)</f>
        <v/>
      </c>
      <c r="AK134" s="1437" t="str">
        <f>IF('Historical DATA'!BP120="","",'Historical DATA'!BP120)</f>
        <v/>
      </c>
      <c r="AL134" s="1431" t="str">
        <f>IF('Historical DATA'!BQ120="","",'Historical DATA'!BQ120)</f>
        <v/>
      </c>
      <c r="AM134" s="1433" t="str">
        <f>IF('Historical DATA'!BR120="","",'Historical DATA'!BR120)</f>
        <v/>
      </c>
      <c r="AO134" s="1448" t="str">
        <f>IF('Historical DATA'!BS120="","",'Historical DATA'!BS120)</f>
        <v/>
      </c>
      <c r="AP134" s="1438" t="str">
        <f>IF('Historical DATA'!BT120="","",'Historical DATA'!BT120)</f>
        <v/>
      </c>
      <c r="AQ134" s="1438" t="str">
        <f>IF('Historical DATA'!BU120="","",'Historical DATA'!BU120)</f>
        <v/>
      </c>
      <c r="AR134" s="1439" t="str">
        <f>IF('Historical DATA'!BV120="","",'Historical DATA'!BV120)</f>
        <v/>
      </c>
    </row>
    <row r="135" spans="2:44">
      <c r="B135" s="1653" t="str">
        <f>IF('Historical DATA'!B121="","",'Historical DATA'!B121)</f>
        <v/>
      </c>
      <c r="D135" s="1437" t="str">
        <f>IF('Historical DATA'!AO121="","",'Historical DATA'!AO121)</f>
        <v/>
      </c>
      <c r="E135" s="1431" t="str">
        <f>IF('Historical DATA'!AP121="","",'Historical DATA'!AP121)</f>
        <v/>
      </c>
      <c r="F135" s="1433" t="str">
        <f>IF('Historical DATA'!AQ121="","",'Historical DATA'!AQ121)</f>
        <v/>
      </c>
      <c r="H135" s="1447" t="str">
        <f>IF('Historical DATA'!AR121="","",'Historical DATA'!AR121)</f>
        <v/>
      </c>
      <c r="I135" s="1431" t="str">
        <f>IF('Historical DATA'!AS121="","",'Historical DATA'!AS121)</f>
        <v/>
      </c>
      <c r="J135" s="1431" t="str">
        <f>IF('Historical DATA'!AT121="","",'Historical DATA'!AT121)</f>
        <v/>
      </c>
      <c r="K135" s="1431" t="str">
        <f>IF('Historical DATA'!AU121="","",'Historical DATA'!AU121)</f>
        <v/>
      </c>
      <c r="L135" s="1450" t="str">
        <f>IF('Historical DATA'!AV121="","",'Historical DATA'!AV121)</f>
        <v/>
      </c>
      <c r="N135" s="1445" t="str">
        <f>IF('Historical DATA'!AW121="","",'Historical DATA'!AW121)</f>
        <v/>
      </c>
      <c r="O135" s="1436" t="str">
        <f>IF('Historical DATA'!AX121="","",'Historical DATA'!AX121)</f>
        <v/>
      </c>
      <c r="P135" s="1435" t="str">
        <f>IF('Historical DATA'!AY121="","",'Historical DATA'!AY121)</f>
        <v/>
      </c>
      <c r="R135" s="1434" t="str">
        <f>IF('Historical DATA'!AZ121="","",'Historical DATA'!AZ121)</f>
        <v/>
      </c>
      <c r="S135" s="1436" t="str">
        <f>IF('Historical DATA'!BA121="","",'Historical DATA'!BA121)</f>
        <v/>
      </c>
      <c r="T135" s="1435" t="str">
        <f>IF('Historical DATA'!BB121="","",'Historical DATA'!BB121)</f>
        <v/>
      </c>
      <c r="V135" s="1434" t="str">
        <f>IF('Historical DATA'!BC121="","",'Historical DATA'!BC121)</f>
        <v/>
      </c>
      <c r="W135" s="1436" t="str">
        <f>IF('Historical DATA'!BD121="","",'Historical DATA'!BD121)</f>
        <v/>
      </c>
      <c r="X135" s="1436" t="str">
        <f>IF('Historical DATA'!BE121="","",'Historical DATA'!BE121)</f>
        <v/>
      </c>
      <c r="Y135" s="1435" t="str">
        <f>IF('Historical DATA'!BF121="","",'Historical DATA'!BF121)</f>
        <v/>
      </c>
      <c r="Z135" s="1435" t="str">
        <f>IF('Historical DATA'!BG121="","",'Historical DATA'!BG121)</f>
        <v/>
      </c>
      <c r="AB135" s="1434" t="str">
        <f>IF('Historical DATA'!BH121="","",'Historical DATA'!BH121)</f>
        <v/>
      </c>
      <c r="AC135" s="1436" t="str">
        <f>IF('Historical DATA'!BI121="","",'Historical DATA'!BI121)</f>
        <v/>
      </c>
      <c r="AD135" s="1436" t="str">
        <f>IF('Historical DATA'!BJ121="","",'Historical DATA'!BJ121)</f>
        <v/>
      </c>
      <c r="AE135" s="1435" t="str">
        <f>IF('Historical DATA'!BK121="","",'Historical DATA'!BK121)</f>
        <v/>
      </c>
      <c r="AF135" s="1435" t="str">
        <f>IF('Historical DATA'!BL121="","",'Historical DATA'!BL121)</f>
        <v/>
      </c>
      <c r="AG135" s="1435" t="str">
        <f>IF('Historical DATA'!BM121="","",'Historical DATA'!BM121)</f>
        <v/>
      </c>
      <c r="AH135" s="1435" t="str">
        <f>IF('Historical DATA'!BN121="","",'Historical DATA'!BN121)</f>
        <v/>
      </c>
      <c r="AI135" s="1435" t="str">
        <f>IF('Historical DATA'!BO121="","",'Historical DATA'!BO121)</f>
        <v/>
      </c>
      <c r="AK135" s="1437" t="str">
        <f>IF('Historical DATA'!BP121="","",'Historical DATA'!BP121)</f>
        <v/>
      </c>
      <c r="AL135" s="1431" t="str">
        <f>IF('Historical DATA'!BQ121="","",'Historical DATA'!BQ121)</f>
        <v/>
      </c>
      <c r="AM135" s="1433" t="str">
        <f>IF('Historical DATA'!BR121="","",'Historical DATA'!BR121)</f>
        <v/>
      </c>
      <c r="AO135" s="1448" t="str">
        <f>IF('Historical DATA'!BS121="","",'Historical DATA'!BS121)</f>
        <v/>
      </c>
      <c r="AP135" s="1438" t="str">
        <f>IF('Historical DATA'!BT121="","",'Historical DATA'!BT121)</f>
        <v/>
      </c>
      <c r="AQ135" s="1438" t="str">
        <f>IF('Historical DATA'!BU121="","",'Historical DATA'!BU121)</f>
        <v/>
      </c>
      <c r="AR135" s="1439" t="str">
        <f>IF('Historical DATA'!BV121="","",'Historical DATA'!BV121)</f>
        <v/>
      </c>
    </row>
    <row r="136" spans="2:44">
      <c r="B136" s="1653" t="str">
        <f>IF('Historical DATA'!B122="","",'Historical DATA'!B122)</f>
        <v/>
      </c>
      <c r="D136" s="1437" t="str">
        <f>IF('Historical DATA'!AO122="","",'Historical DATA'!AO122)</f>
        <v/>
      </c>
      <c r="E136" s="1431" t="str">
        <f>IF('Historical DATA'!AP122="","",'Historical DATA'!AP122)</f>
        <v/>
      </c>
      <c r="F136" s="1433" t="str">
        <f>IF('Historical DATA'!AQ122="","",'Historical DATA'!AQ122)</f>
        <v/>
      </c>
      <c r="H136" s="1447" t="str">
        <f>IF('Historical DATA'!AR122="","",'Historical DATA'!AR122)</f>
        <v/>
      </c>
      <c r="I136" s="1431" t="str">
        <f>IF('Historical DATA'!AS122="","",'Historical DATA'!AS122)</f>
        <v/>
      </c>
      <c r="J136" s="1431" t="str">
        <f>IF('Historical DATA'!AT122="","",'Historical DATA'!AT122)</f>
        <v/>
      </c>
      <c r="K136" s="1431" t="str">
        <f>IF('Historical DATA'!AU122="","",'Historical DATA'!AU122)</f>
        <v/>
      </c>
      <c r="L136" s="1450" t="str">
        <f>IF('Historical DATA'!AV122="","",'Historical DATA'!AV122)</f>
        <v/>
      </c>
      <c r="N136" s="1445" t="str">
        <f>IF('Historical DATA'!AW122="","",'Historical DATA'!AW122)</f>
        <v/>
      </c>
      <c r="O136" s="1436" t="str">
        <f>IF('Historical DATA'!AX122="","",'Historical DATA'!AX122)</f>
        <v/>
      </c>
      <c r="P136" s="1435" t="str">
        <f>IF('Historical DATA'!AY122="","",'Historical DATA'!AY122)</f>
        <v/>
      </c>
      <c r="R136" s="1434" t="str">
        <f>IF('Historical DATA'!AZ122="","",'Historical DATA'!AZ122)</f>
        <v/>
      </c>
      <c r="S136" s="1436" t="str">
        <f>IF('Historical DATA'!BA122="","",'Historical DATA'!BA122)</f>
        <v/>
      </c>
      <c r="T136" s="1435" t="str">
        <f>IF('Historical DATA'!BB122="","",'Historical DATA'!BB122)</f>
        <v/>
      </c>
      <c r="V136" s="1434" t="str">
        <f>IF('Historical DATA'!BC122="","",'Historical DATA'!BC122)</f>
        <v/>
      </c>
      <c r="W136" s="1436" t="str">
        <f>IF('Historical DATA'!BD122="","",'Historical DATA'!BD122)</f>
        <v/>
      </c>
      <c r="X136" s="1436" t="str">
        <f>IF('Historical DATA'!BE122="","",'Historical DATA'!BE122)</f>
        <v/>
      </c>
      <c r="Y136" s="1435" t="str">
        <f>IF('Historical DATA'!BF122="","",'Historical DATA'!BF122)</f>
        <v/>
      </c>
      <c r="Z136" s="1435" t="str">
        <f>IF('Historical DATA'!BG122="","",'Historical DATA'!BG122)</f>
        <v/>
      </c>
      <c r="AB136" s="1434" t="str">
        <f>IF('Historical DATA'!BH122="","",'Historical DATA'!BH122)</f>
        <v/>
      </c>
      <c r="AC136" s="1436" t="str">
        <f>IF('Historical DATA'!BI122="","",'Historical DATA'!BI122)</f>
        <v/>
      </c>
      <c r="AD136" s="1436" t="str">
        <f>IF('Historical DATA'!BJ122="","",'Historical DATA'!BJ122)</f>
        <v/>
      </c>
      <c r="AE136" s="1435" t="str">
        <f>IF('Historical DATA'!BK122="","",'Historical DATA'!BK122)</f>
        <v/>
      </c>
      <c r="AF136" s="1435" t="str">
        <f>IF('Historical DATA'!BL122="","",'Historical DATA'!BL122)</f>
        <v/>
      </c>
      <c r="AG136" s="1435" t="str">
        <f>IF('Historical DATA'!BM122="","",'Historical DATA'!BM122)</f>
        <v/>
      </c>
      <c r="AH136" s="1435" t="str">
        <f>IF('Historical DATA'!BN122="","",'Historical DATA'!BN122)</f>
        <v/>
      </c>
      <c r="AI136" s="1435" t="str">
        <f>IF('Historical DATA'!BO122="","",'Historical DATA'!BO122)</f>
        <v/>
      </c>
      <c r="AK136" s="1437" t="str">
        <f>IF('Historical DATA'!BP122="","",'Historical DATA'!BP122)</f>
        <v/>
      </c>
      <c r="AL136" s="1431" t="str">
        <f>IF('Historical DATA'!BQ122="","",'Historical DATA'!BQ122)</f>
        <v/>
      </c>
      <c r="AM136" s="1433" t="str">
        <f>IF('Historical DATA'!BR122="","",'Historical DATA'!BR122)</f>
        <v/>
      </c>
      <c r="AO136" s="1448" t="str">
        <f>IF('Historical DATA'!BS122="","",'Historical DATA'!BS122)</f>
        <v/>
      </c>
      <c r="AP136" s="1438" t="str">
        <f>IF('Historical DATA'!BT122="","",'Historical DATA'!BT122)</f>
        <v/>
      </c>
      <c r="AQ136" s="1438" t="str">
        <f>IF('Historical DATA'!BU122="","",'Historical DATA'!BU122)</f>
        <v/>
      </c>
      <c r="AR136" s="1439" t="str">
        <f>IF('Historical DATA'!BV122="","",'Historical DATA'!BV122)</f>
        <v/>
      </c>
    </row>
    <row r="137" spans="2:44">
      <c r="B137" s="1653" t="str">
        <f>IF('Historical DATA'!B123="","",'Historical DATA'!B123)</f>
        <v/>
      </c>
      <c r="D137" s="1437" t="str">
        <f>IF('Historical DATA'!AO123="","",'Historical DATA'!AO123)</f>
        <v/>
      </c>
      <c r="E137" s="1431" t="str">
        <f>IF('Historical DATA'!AP123="","",'Historical DATA'!AP123)</f>
        <v/>
      </c>
      <c r="F137" s="1433" t="str">
        <f>IF('Historical DATA'!AQ123="","",'Historical DATA'!AQ123)</f>
        <v/>
      </c>
      <c r="H137" s="1447" t="str">
        <f>IF('Historical DATA'!AR123="","",'Historical DATA'!AR123)</f>
        <v/>
      </c>
      <c r="I137" s="1431" t="str">
        <f>IF('Historical DATA'!AS123="","",'Historical DATA'!AS123)</f>
        <v/>
      </c>
      <c r="J137" s="1431" t="str">
        <f>IF('Historical DATA'!AT123="","",'Historical DATA'!AT123)</f>
        <v/>
      </c>
      <c r="K137" s="1431" t="str">
        <f>IF('Historical DATA'!AU123="","",'Historical DATA'!AU123)</f>
        <v/>
      </c>
      <c r="L137" s="1450" t="str">
        <f>IF('Historical DATA'!AV123="","",'Historical DATA'!AV123)</f>
        <v/>
      </c>
      <c r="N137" s="1445" t="str">
        <f>IF('Historical DATA'!AW123="","",'Historical DATA'!AW123)</f>
        <v/>
      </c>
      <c r="O137" s="1436" t="str">
        <f>IF('Historical DATA'!AX123="","",'Historical DATA'!AX123)</f>
        <v/>
      </c>
      <c r="P137" s="1435" t="str">
        <f>IF('Historical DATA'!AY123="","",'Historical DATA'!AY123)</f>
        <v/>
      </c>
      <c r="R137" s="1434" t="str">
        <f>IF('Historical DATA'!AZ123="","",'Historical DATA'!AZ123)</f>
        <v/>
      </c>
      <c r="S137" s="1436" t="str">
        <f>IF('Historical DATA'!BA123="","",'Historical DATA'!BA123)</f>
        <v/>
      </c>
      <c r="T137" s="1435" t="str">
        <f>IF('Historical DATA'!BB123="","",'Historical DATA'!BB123)</f>
        <v/>
      </c>
      <c r="V137" s="1434" t="str">
        <f>IF('Historical DATA'!BC123="","",'Historical DATA'!BC123)</f>
        <v/>
      </c>
      <c r="W137" s="1436" t="str">
        <f>IF('Historical DATA'!BD123="","",'Historical DATA'!BD123)</f>
        <v/>
      </c>
      <c r="X137" s="1436" t="str">
        <f>IF('Historical DATA'!BE123="","",'Historical DATA'!BE123)</f>
        <v/>
      </c>
      <c r="Y137" s="1435" t="str">
        <f>IF('Historical DATA'!BF123="","",'Historical DATA'!BF123)</f>
        <v/>
      </c>
      <c r="Z137" s="1435" t="str">
        <f>IF('Historical DATA'!BG123="","",'Historical DATA'!BG123)</f>
        <v/>
      </c>
      <c r="AB137" s="1434" t="str">
        <f>IF('Historical DATA'!BH123="","",'Historical DATA'!BH123)</f>
        <v/>
      </c>
      <c r="AC137" s="1436" t="str">
        <f>IF('Historical DATA'!BI123="","",'Historical DATA'!BI123)</f>
        <v/>
      </c>
      <c r="AD137" s="1436" t="str">
        <f>IF('Historical DATA'!BJ123="","",'Historical DATA'!BJ123)</f>
        <v/>
      </c>
      <c r="AE137" s="1435" t="str">
        <f>IF('Historical DATA'!BK123="","",'Historical DATA'!BK123)</f>
        <v/>
      </c>
      <c r="AF137" s="1435" t="str">
        <f>IF('Historical DATA'!BL123="","",'Historical DATA'!BL123)</f>
        <v/>
      </c>
      <c r="AG137" s="1435" t="str">
        <f>IF('Historical DATA'!BM123="","",'Historical DATA'!BM123)</f>
        <v/>
      </c>
      <c r="AH137" s="1435" t="str">
        <f>IF('Historical DATA'!BN123="","",'Historical DATA'!BN123)</f>
        <v/>
      </c>
      <c r="AI137" s="1435" t="str">
        <f>IF('Historical DATA'!BO123="","",'Historical DATA'!BO123)</f>
        <v/>
      </c>
      <c r="AK137" s="1437" t="str">
        <f>IF('Historical DATA'!BP123="","",'Historical DATA'!BP123)</f>
        <v/>
      </c>
      <c r="AL137" s="1431" t="str">
        <f>IF('Historical DATA'!BQ123="","",'Historical DATA'!BQ123)</f>
        <v/>
      </c>
      <c r="AM137" s="1433" t="str">
        <f>IF('Historical DATA'!BR123="","",'Historical DATA'!BR123)</f>
        <v/>
      </c>
      <c r="AO137" s="1448" t="str">
        <f>IF('Historical DATA'!BS123="","",'Historical DATA'!BS123)</f>
        <v/>
      </c>
      <c r="AP137" s="1438" t="str">
        <f>IF('Historical DATA'!BT123="","",'Historical DATA'!BT123)</f>
        <v/>
      </c>
      <c r="AQ137" s="1438" t="str">
        <f>IF('Historical DATA'!BU123="","",'Historical DATA'!BU123)</f>
        <v/>
      </c>
      <c r="AR137" s="1439" t="str">
        <f>IF('Historical DATA'!BV123="","",'Historical DATA'!BV123)</f>
        <v/>
      </c>
    </row>
    <row r="138" spans="2:44">
      <c r="B138" s="1653" t="str">
        <f>IF('Historical DATA'!B124="","",'Historical DATA'!B124)</f>
        <v/>
      </c>
      <c r="D138" s="1437" t="str">
        <f>IF('Historical DATA'!AO124="","",'Historical DATA'!AO124)</f>
        <v/>
      </c>
      <c r="E138" s="1431" t="str">
        <f>IF('Historical DATA'!AP124="","",'Historical DATA'!AP124)</f>
        <v/>
      </c>
      <c r="F138" s="1433" t="str">
        <f>IF('Historical DATA'!AQ124="","",'Historical DATA'!AQ124)</f>
        <v/>
      </c>
      <c r="H138" s="1447" t="str">
        <f>IF('Historical DATA'!AR124="","",'Historical DATA'!AR124)</f>
        <v/>
      </c>
      <c r="I138" s="1431" t="str">
        <f>IF('Historical DATA'!AS124="","",'Historical DATA'!AS124)</f>
        <v/>
      </c>
      <c r="J138" s="1431" t="str">
        <f>IF('Historical DATA'!AT124="","",'Historical DATA'!AT124)</f>
        <v/>
      </c>
      <c r="K138" s="1431" t="str">
        <f>IF('Historical DATA'!AU124="","",'Historical DATA'!AU124)</f>
        <v/>
      </c>
      <c r="L138" s="1450" t="str">
        <f>IF('Historical DATA'!AV124="","",'Historical DATA'!AV124)</f>
        <v/>
      </c>
      <c r="N138" s="1445" t="str">
        <f>IF('Historical DATA'!AW124="","",'Historical DATA'!AW124)</f>
        <v/>
      </c>
      <c r="O138" s="1436" t="str">
        <f>IF('Historical DATA'!AX124="","",'Historical DATA'!AX124)</f>
        <v/>
      </c>
      <c r="P138" s="1435" t="str">
        <f>IF('Historical DATA'!AY124="","",'Historical DATA'!AY124)</f>
        <v/>
      </c>
      <c r="R138" s="1434" t="str">
        <f>IF('Historical DATA'!AZ124="","",'Historical DATA'!AZ124)</f>
        <v/>
      </c>
      <c r="S138" s="1436" t="str">
        <f>IF('Historical DATA'!BA124="","",'Historical DATA'!BA124)</f>
        <v/>
      </c>
      <c r="T138" s="1435" t="str">
        <f>IF('Historical DATA'!BB124="","",'Historical DATA'!BB124)</f>
        <v/>
      </c>
      <c r="V138" s="1434" t="str">
        <f>IF('Historical DATA'!BC124="","",'Historical DATA'!BC124)</f>
        <v/>
      </c>
      <c r="W138" s="1436" t="str">
        <f>IF('Historical DATA'!BD124="","",'Historical DATA'!BD124)</f>
        <v/>
      </c>
      <c r="X138" s="1436" t="str">
        <f>IF('Historical DATA'!BE124="","",'Historical DATA'!BE124)</f>
        <v/>
      </c>
      <c r="Y138" s="1435" t="str">
        <f>IF('Historical DATA'!BF124="","",'Historical DATA'!BF124)</f>
        <v/>
      </c>
      <c r="Z138" s="1435" t="str">
        <f>IF('Historical DATA'!BG124="","",'Historical DATA'!BG124)</f>
        <v/>
      </c>
      <c r="AB138" s="1434" t="str">
        <f>IF('Historical DATA'!BH124="","",'Historical DATA'!BH124)</f>
        <v/>
      </c>
      <c r="AC138" s="1436" t="str">
        <f>IF('Historical DATA'!BI124="","",'Historical DATA'!BI124)</f>
        <v/>
      </c>
      <c r="AD138" s="1436" t="str">
        <f>IF('Historical DATA'!BJ124="","",'Historical DATA'!BJ124)</f>
        <v/>
      </c>
      <c r="AE138" s="1435" t="str">
        <f>IF('Historical DATA'!BK124="","",'Historical DATA'!BK124)</f>
        <v/>
      </c>
      <c r="AF138" s="1435" t="str">
        <f>IF('Historical DATA'!BL124="","",'Historical DATA'!BL124)</f>
        <v/>
      </c>
      <c r="AG138" s="1435" t="str">
        <f>IF('Historical DATA'!BM124="","",'Historical DATA'!BM124)</f>
        <v/>
      </c>
      <c r="AH138" s="1435" t="str">
        <f>IF('Historical DATA'!BN124="","",'Historical DATA'!BN124)</f>
        <v/>
      </c>
      <c r="AI138" s="1435" t="str">
        <f>IF('Historical DATA'!BO124="","",'Historical DATA'!BO124)</f>
        <v/>
      </c>
      <c r="AK138" s="1437" t="str">
        <f>IF('Historical DATA'!BP124="","",'Historical DATA'!BP124)</f>
        <v/>
      </c>
      <c r="AL138" s="1431" t="str">
        <f>IF('Historical DATA'!BQ124="","",'Historical DATA'!BQ124)</f>
        <v/>
      </c>
      <c r="AM138" s="1433" t="str">
        <f>IF('Historical DATA'!BR124="","",'Historical DATA'!BR124)</f>
        <v/>
      </c>
      <c r="AO138" s="1448" t="str">
        <f>IF('Historical DATA'!BS124="","",'Historical DATA'!BS124)</f>
        <v/>
      </c>
      <c r="AP138" s="1438" t="str">
        <f>IF('Historical DATA'!BT124="","",'Historical DATA'!BT124)</f>
        <v/>
      </c>
      <c r="AQ138" s="1438" t="str">
        <f>IF('Historical DATA'!BU124="","",'Historical DATA'!BU124)</f>
        <v/>
      </c>
      <c r="AR138" s="1439" t="str">
        <f>IF('Historical DATA'!BV124="","",'Historical DATA'!BV124)</f>
        <v/>
      </c>
    </row>
    <row r="139" spans="2:44">
      <c r="B139" s="1653" t="str">
        <f>IF('Historical DATA'!B125="","",'Historical DATA'!B125)</f>
        <v/>
      </c>
      <c r="D139" s="1437" t="str">
        <f>IF('Historical DATA'!AO125="","",'Historical DATA'!AO125)</f>
        <v/>
      </c>
      <c r="E139" s="1431" t="str">
        <f>IF('Historical DATA'!AP125="","",'Historical DATA'!AP125)</f>
        <v/>
      </c>
      <c r="F139" s="1433" t="str">
        <f>IF('Historical DATA'!AQ125="","",'Historical DATA'!AQ125)</f>
        <v/>
      </c>
      <c r="H139" s="1447" t="str">
        <f>IF('Historical DATA'!AR125="","",'Historical DATA'!AR125)</f>
        <v/>
      </c>
      <c r="I139" s="1431" t="str">
        <f>IF('Historical DATA'!AS125="","",'Historical DATA'!AS125)</f>
        <v/>
      </c>
      <c r="J139" s="1431" t="str">
        <f>IF('Historical DATA'!AT125="","",'Historical DATA'!AT125)</f>
        <v/>
      </c>
      <c r="K139" s="1431" t="str">
        <f>IF('Historical DATA'!AU125="","",'Historical DATA'!AU125)</f>
        <v/>
      </c>
      <c r="L139" s="1450" t="str">
        <f>IF('Historical DATA'!AV125="","",'Historical DATA'!AV125)</f>
        <v/>
      </c>
      <c r="N139" s="1445" t="str">
        <f>IF('Historical DATA'!AW125="","",'Historical DATA'!AW125)</f>
        <v/>
      </c>
      <c r="O139" s="1436" t="str">
        <f>IF('Historical DATA'!AX125="","",'Historical DATA'!AX125)</f>
        <v/>
      </c>
      <c r="P139" s="1435" t="str">
        <f>IF('Historical DATA'!AY125="","",'Historical DATA'!AY125)</f>
        <v/>
      </c>
      <c r="R139" s="1434" t="str">
        <f>IF('Historical DATA'!AZ125="","",'Historical DATA'!AZ125)</f>
        <v/>
      </c>
      <c r="S139" s="1436" t="str">
        <f>IF('Historical DATA'!BA125="","",'Historical DATA'!BA125)</f>
        <v/>
      </c>
      <c r="T139" s="1435" t="str">
        <f>IF('Historical DATA'!BB125="","",'Historical DATA'!BB125)</f>
        <v/>
      </c>
      <c r="V139" s="1434" t="str">
        <f>IF('Historical DATA'!BC125="","",'Historical DATA'!BC125)</f>
        <v/>
      </c>
      <c r="W139" s="1436" t="str">
        <f>IF('Historical DATA'!BD125="","",'Historical DATA'!BD125)</f>
        <v/>
      </c>
      <c r="X139" s="1436" t="str">
        <f>IF('Historical DATA'!BE125="","",'Historical DATA'!BE125)</f>
        <v/>
      </c>
      <c r="Y139" s="1435" t="str">
        <f>IF('Historical DATA'!BF125="","",'Historical DATA'!BF125)</f>
        <v/>
      </c>
      <c r="Z139" s="1435" t="str">
        <f>IF('Historical DATA'!BG125="","",'Historical DATA'!BG125)</f>
        <v/>
      </c>
      <c r="AB139" s="1434" t="str">
        <f>IF('Historical DATA'!BH125="","",'Historical DATA'!BH125)</f>
        <v/>
      </c>
      <c r="AC139" s="1436" t="str">
        <f>IF('Historical DATA'!BI125="","",'Historical DATA'!BI125)</f>
        <v/>
      </c>
      <c r="AD139" s="1436" t="str">
        <f>IF('Historical DATA'!BJ125="","",'Historical DATA'!BJ125)</f>
        <v/>
      </c>
      <c r="AE139" s="1435" t="str">
        <f>IF('Historical DATA'!BK125="","",'Historical DATA'!BK125)</f>
        <v/>
      </c>
      <c r="AF139" s="1435" t="str">
        <f>IF('Historical DATA'!BL125="","",'Historical DATA'!BL125)</f>
        <v/>
      </c>
      <c r="AG139" s="1435" t="str">
        <f>IF('Historical DATA'!BM125="","",'Historical DATA'!BM125)</f>
        <v/>
      </c>
      <c r="AH139" s="1435" t="str">
        <f>IF('Historical DATA'!BN125="","",'Historical DATA'!BN125)</f>
        <v/>
      </c>
      <c r="AI139" s="1435" t="str">
        <f>IF('Historical DATA'!BO125="","",'Historical DATA'!BO125)</f>
        <v/>
      </c>
      <c r="AK139" s="1437" t="str">
        <f>IF('Historical DATA'!BP125="","",'Historical DATA'!BP125)</f>
        <v/>
      </c>
      <c r="AL139" s="1431" t="str">
        <f>IF('Historical DATA'!BQ125="","",'Historical DATA'!BQ125)</f>
        <v/>
      </c>
      <c r="AM139" s="1433" t="str">
        <f>IF('Historical DATA'!BR125="","",'Historical DATA'!BR125)</f>
        <v/>
      </c>
      <c r="AO139" s="1448" t="str">
        <f>IF('Historical DATA'!BS125="","",'Historical DATA'!BS125)</f>
        <v/>
      </c>
      <c r="AP139" s="1438" t="str">
        <f>IF('Historical DATA'!BT125="","",'Historical DATA'!BT125)</f>
        <v/>
      </c>
      <c r="AQ139" s="1438" t="str">
        <f>IF('Historical DATA'!BU125="","",'Historical DATA'!BU125)</f>
        <v/>
      </c>
      <c r="AR139" s="1439" t="str">
        <f>IF('Historical DATA'!BV125="","",'Historical DATA'!BV125)</f>
        <v/>
      </c>
    </row>
    <row r="140" spans="2:44">
      <c r="B140" s="1653" t="str">
        <f>IF('Historical DATA'!B126="","",'Historical DATA'!B126)</f>
        <v/>
      </c>
      <c r="D140" s="1437" t="str">
        <f>IF('Historical DATA'!AO126="","",'Historical DATA'!AO126)</f>
        <v/>
      </c>
      <c r="E140" s="1431" t="str">
        <f>IF('Historical DATA'!AP126="","",'Historical DATA'!AP126)</f>
        <v/>
      </c>
      <c r="F140" s="1433" t="str">
        <f>IF('Historical DATA'!AQ126="","",'Historical DATA'!AQ126)</f>
        <v/>
      </c>
      <c r="H140" s="1447" t="str">
        <f>IF('Historical DATA'!AR126="","",'Historical DATA'!AR126)</f>
        <v/>
      </c>
      <c r="I140" s="1431" t="str">
        <f>IF('Historical DATA'!AS126="","",'Historical DATA'!AS126)</f>
        <v/>
      </c>
      <c r="J140" s="1431" t="str">
        <f>IF('Historical DATA'!AT126="","",'Historical DATA'!AT126)</f>
        <v/>
      </c>
      <c r="K140" s="1431" t="str">
        <f>IF('Historical DATA'!AU126="","",'Historical DATA'!AU126)</f>
        <v/>
      </c>
      <c r="L140" s="1450" t="str">
        <f>IF('Historical DATA'!AV126="","",'Historical DATA'!AV126)</f>
        <v/>
      </c>
      <c r="N140" s="1445" t="str">
        <f>IF('Historical DATA'!AW126="","",'Historical DATA'!AW126)</f>
        <v/>
      </c>
      <c r="O140" s="1436" t="str">
        <f>IF('Historical DATA'!AX126="","",'Historical DATA'!AX126)</f>
        <v/>
      </c>
      <c r="P140" s="1435" t="str">
        <f>IF('Historical DATA'!AY126="","",'Historical DATA'!AY126)</f>
        <v/>
      </c>
      <c r="R140" s="1434" t="str">
        <f>IF('Historical DATA'!AZ126="","",'Historical DATA'!AZ126)</f>
        <v/>
      </c>
      <c r="S140" s="1436" t="str">
        <f>IF('Historical DATA'!BA126="","",'Historical DATA'!BA126)</f>
        <v/>
      </c>
      <c r="T140" s="1435" t="str">
        <f>IF('Historical DATA'!BB126="","",'Historical DATA'!BB126)</f>
        <v/>
      </c>
      <c r="V140" s="1434" t="str">
        <f>IF('Historical DATA'!BC126="","",'Historical DATA'!BC126)</f>
        <v/>
      </c>
      <c r="W140" s="1436" t="str">
        <f>IF('Historical DATA'!BD126="","",'Historical DATA'!BD126)</f>
        <v/>
      </c>
      <c r="X140" s="1436" t="str">
        <f>IF('Historical DATA'!BE126="","",'Historical DATA'!BE126)</f>
        <v/>
      </c>
      <c r="Y140" s="1435" t="str">
        <f>IF('Historical DATA'!BF126="","",'Historical DATA'!BF126)</f>
        <v/>
      </c>
      <c r="Z140" s="1435" t="str">
        <f>IF('Historical DATA'!BG126="","",'Historical DATA'!BG126)</f>
        <v/>
      </c>
      <c r="AB140" s="1434" t="str">
        <f>IF('Historical DATA'!BH126="","",'Historical DATA'!BH126)</f>
        <v/>
      </c>
      <c r="AC140" s="1436" t="str">
        <f>IF('Historical DATA'!BI126="","",'Historical DATA'!BI126)</f>
        <v/>
      </c>
      <c r="AD140" s="1436" t="str">
        <f>IF('Historical DATA'!BJ126="","",'Historical DATA'!BJ126)</f>
        <v/>
      </c>
      <c r="AE140" s="1435" t="str">
        <f>IF('Historical DATA'!BK126="","",'Historical DATA'!BK126)</f>
        <v/>
      </c>
      <c r="AF140" s="1435" t="str">
        <f>IF('Historical DATA'!BL126="","",'Historical DATA'!BL126)</f>
        <v/>
      </c>
      <c r="AG140" s="1435" t="str">
        <f>IF('Historical DATA'!BM126="","",'Historical DATA'!BM126)</f>
        <v/>
      </c>
      <c r="AH140" s="1435" t="str">
        <f>IF('Historical DATA'!BN126="","",'Historical DATA'!BN126)</f>
        <v/>
      </c>
      <c r="AI140" s="1435" t="str">
        <f>IF('Historical DATA'!BO126="","",'Historical DATA'!BO126)</f>
        <v/>
      </c>
      <c r="AK140" s="1437" t="str">
        <f>IF('Historical DATA'!BP126="","",'Historical DATA'!BP126)</f>
        <v/>
      </c>
      <c r="AL140" s="1431" t="str">
        <f>IF('Historical DATA'!BQ126="","",'Historical DATA'!BQ126)</f>
        <v/>
      </c>
      <c r="AM140" s="1433" t="str">
        <f>IF('Historical DATA'!BR126="","",'Historical DATA'!BR126)</f>
        <v/>
      </c>
      <c r="AO140" s="1448" t="str">
        <f>IF('Historical DATA'!BS126="","",'Historical DATA'!BS126)</f>
        <v/>
      </c>
      <c r="AP140" s="1438" t="str">
        <f>IF('Historical DATA'!BT126="","",'Historical DATA'!BT126)</f>
        <v/>
      </c>
      <c r="AQ140" s="1438" t="str">
        <f>IF('Historical DATA'!BU126="","",'Historical DATA'!BU126)</f>
        <v/>
      </c>
      <c r="AR140" s="1439" t="str">
        <f>IF('Historical DATA'!BV126="","",'Historical DATA'!BV126)</f>
        <v/>
      </c>
    </row>
    <row r="141" spans="2:44">
      <c r="B141" s="1653" t="str">
        <f>IF('Historical DATA'!B127="","",'Historical DATA'!B127)</f>
        <v/>
      </c>
      <c r="D141" s="1437" t="str">
        <f>IF('Historical DATA'!AO127="","",'Historical DATA'!AO127)</f>
        <v/>
      </c>
      <c r="E141" s="1431" t="str">
        <f>IF('Historical DATA'!AP127="","",'Historical DATA'!AP127)</f>
        <v/>
      </c>
      <c r="F141" s="1433" t="str">
        <f>IF('Historical DATA'!AQ127="","",'Historical DATA'!AQ127)</f>
        <v/>
      </c>
      <c r="H141" s="1447" t="str">
        <f>IF('Historical DATA'!AR127="","",'Historical DATA'!AR127)</f>
        <v/>
      </c>
      <c r="I141" s="1431" t="str">
        <f>IF('Historical DATA'!AS127="","",'Historical DATA'!AS127)</f>
        <v/>
      </c>
      <c r="J141" s="1431" t="str">
        <f>IF('Historical DATA'!AT127="","",'Historical DATA'!AT127)</f>
        <v/>
      </c>
      <c r="K141" s="1431" t="str">
        <f>IF('Historical DATA'!AU127="","",'Historical DATA'!AU127)</f>
        <v/>
      </c>
      <c r="L141" s="1450" t="str">
        <f>IF('Historical DATA'!AV127="","",'Historical DATA'!AV127)</f>
        <v/>
      </c>
      <c r="N141" s="1445" t="str">
        <f>IF('Historical DATA'!AW127="","",'Historical DATA'!AW127)</f>
        <v/>
      </c>
      <c r="O141" s="1436" t="str">
        <f>IF('Historical DATA'!AX127="","",'Historical DATA'!AX127)</f>
        <v/>
      </c>
      <c r="P141" s="1435" t="str">
        <f>IF('Historical DATA'!AY127="","",'Historical DATA'!AY127)</f>
        <v/>
      </c>
      <c r="R141" s="1434" t="str">
        <f>IF('Historical DATA'!AZ127="","",'Historical DATA'!AZ127)</f>
        <v/>
      </c>
      <c r="S141" s="1436" t="str">
        <f>IF('Historical DATA'!BA127="","",'Historical DATA'!BA127)</f>
        <v/>
      </c>
      <c r="T141" s="1435" t="str">
        <f>IF('Historical DATA'!BB127="","",'Historical DATA'!BB127)</f>
        <v/>
      </c>
      <c r="V141" s="1434" t="str">
        <f>IF('Historical DATA'!BC127="","",'Historical DATA'!BC127)</f>
        <v/>
      </c>
      <c r="W141" s="1436" t="str">
        <f>IF('Historical DATA'!BD127="","",'Historical DATA'!BD127)</f>
        <v/>
      </c>
      <c r="X141" s="1436" t="str">
        <f>IF('Historical DATA'!BE127="","",'Historical DATA'!BE127)</f>
        <v/>
      </c>
      <c r="Y141" s="1435" t="str">
        <f>IF('Historical DATA'!BF127="","",'Historical DATA'!BF127)</f>
        <v/>
      </c>
      <c r="Z141" s="1435" t="str">
        <f>IF('Historical DATA'!BG127="","",'Historical DATA'!BG127)</f>
        <v/>
      </c>
      <c r="AB141" s="1434" t="str">
        <f>IF('Historical DATA'!BH127="","",'Historical DATA'!BH127)</f>
        <v/>
      </c>
      <c r="AC141" s="1436" t="str">
        <f>IF('Historical DATA'!BI127="","",'Historical DATA'!BI127)</f>
        <v/>
      </c>
      <c r="AD141" s="1436" t="str">
        <f>IF('Historical DATA'!BJ127="","",'Historical DATA'!BJ127)</f>
        <v/>
      </c>
      <c r="AE141" s="1435" t="str">
        <f>IF('Historical DATA'!BK127="","",'Historical DATA'!BK127)</f>
        <v/>
      </c>
      <c r="AF141" s="1435" t="str">
        <f>IF('Historical DATA'!BL127="","",'Historical DATA'!BL127)</f>
        <v/>
      </c>
      <c r="AG141" s="1435" t="str">
        <f>IF('Historical DATA'!BM127="","",'Historical DATA'!BM127)</f>
        <v/>
      </c>
      <c r="AH141" s="1435" t="str">
        <f>IF('Historical DATA'!BN127="","",'Historical DATA'!BN127)</f>
        <v/>
      </c>
      <c r="AI141" s="1435" t="str">
        <f>IF('Historical DATA'!BO127="","",'Historical DATA'!BO127)</f>
        <v/>
      </c>
      <c r="AK141" s="1437" t="str">
        <f>IF('Historical DATA'!BP127="","",'Historical DATA'!BP127)</f>
        <v/>
      </c>
      <c r="AL141" s="1431" t="str">
        <f>IF('Historical DATA'!BQ127="","",'Historical DATA'!BQ127)</f>
        <v/>
      </c>
      <c r="AM141" s="1433" t="str">
        <f>IF('Historical DATA'!BR127="","",'Historical DATA'!BR127)</f>
        <v/>
      </c>
      <c r="AO141" s="1448" t="str">
        <f>IF('Historical DATA'!BS127="","",'Historical DATA'!BS127)</f>
        <v/>
      </c>
      <c r="AP141" s="1438" t="str">
        <f>IF('Historical DATA'!BT127="","",'Historical DATA'!BT127)</f>
        <v/>
      </c>
      <c r="AQ141" s="1438" t="str">
        <f>IF('Historical DATA'!BU127="","",'Historical DATA'!BU127)</f>
        <v/>
      </c>
      <c r="AR141" s="1439" t="str">
        <f>IF('Historical DATA'!BV127="","",'Historical DATA'!BV127)</f>
        <v/>
      </c>
    </row>
    <row r="142" spans="2:44">
      <c r="B142" s="1653" t="str">
        <f>IF('Historical DATA'!B128="","",'Historical DATA'!B128)</f>
        <v/>
      </c>
      <c r="D142" s="1437" t="str">
        <f>IF('Historical DATA'!AO128="","",'Historical DATA'!AO128)</f>
        <v/>
      </c>
      <c r="E142" s="1431" t="str">
        <f>IF('Historical DATA'!AP128="","",'Historical DATA'!AP128)</f>
        <v/>
      </c>
      <c r="F142" s="1433" t="str">
        <f>IF('Historical DATA'!AQ128="","",'Historical DATA'!AQ128)</f>
        <v/>
      </c>
      <c r="H142" s="1447" t="str">
        <f>IF('Historical DATA'!AR128="","",'Historical DATA'!AR128)</f>
        <v/>
      </c>
      <c r="I142" s="1431" t="str">
        <f>IF('Historical DATA'!AS128="","",'Historical DATA'!AS128)</f>
        <v/>
      </c>
      <c r="J142" s="1431" t="str">
        <f>IF('Historical DATA'!AT128="","",'Historical DATA'!AT128)</f>
        <v/>
      </c>
      <c r="K142" s="1431" t="str">
        <f>IF('Historical DATA'!AU128="","",'Historical DATA'!AU128)</f>
        <v/>
      </c>
      <c r="L142" s="1450" t="str">
        <f>IF('Historical DATA'!AV128="","",'Historical DATA'!AV128)</f>
        <v/>
      </c>
      <c r="N142" s="1445" t="str">
        <f>IF('Historical DATA'!AW128="","",'Historical DATA'!AW128)</f>
        <v/>
      </c>
      <c r="O142" s="1436" t="str">
        <f>IF('Historical DATA'!AX128="","",'Historical DATA'!AX128)</f>
        <v/>
      </c>
      <c r="P142" s="1435" t="str">
        <f>IF('Historical DATA'!AY128="","",'Historical DATA'!AY128)</f>
        <v/>
      </c>
      <c r="R142" s="1434" t="str">
        <f>IF('Historical DATA'!AZ128="","",'Historical DATA'!AZ128)</f>
        <v/>
      </c>
      <c r="S142" s="1436" t="str">
        <f>IF('Historical DATA'!BA128="","",'Historical DATA'!BA128)</f>
        <v/>
      </c>
      <c r="T142" s="1435" t="str">
        <f>IF('Historical DATA'!BB128="","",'Historical DATA'!BB128)</f>
        <v/>
      </c>
      <c r="V142" s="1434" t="str">
        <f>IF('Historical DATA'!BC128="","",'Historical DATA'!BC128)</f>
        <v/>
      </c>
      <c r="W142" s="1436" t="str">
        <f>IF('Historical DATA'!BD128="","",'Historical DATA'!BD128)</f>
        <v/>
      </c>
      <c r="X142" s="1436" t="str">
        <f>IF('Historical DATA'!BE128="","",'Historical DATA'!BE128)</f>
        <v/>
      </c>
      <c r="Y142" s="1435" t="str">
        <f>IF('Historical DATA'!BF128="","",'Historical DATA'!BF128)</f>
        <v/>
      </c>
      <c r="Z142" s="1435" t="str">
        <f>IF('Historical DATA'!BG128="","",'Historical DATA'!BG128)</f>
        <v/>
      </c>
      <c r="AB142" s="1434" t="str">
        <f>IF('Historical DATA'!BH128="","",'Historical DATA'!BH128)</f>
        <v/>
      </c>
      <c r="AC142" s="1436" t="str">
        <f>IF('Historical DATA'!BI128="","",'Historical DATA'!BI128)</f>
        <v/>
      </c>
      <c r="AD142" s="1436" t="str">
        <f>IF('Historical DATA'!BJ128="","",'Historical DATA'!BJ128)</f>
        <v/>
      </c>
      <c r="AE142" s="1435" t="str">
        <f>IF('Historical DATA'!BK128="","",'Historical DATA'!BK128)</f>
        <v/>
      </c>
      <c r="AF142" s="1435" t="str">
        <f>IF('Historical DATA'!BL128="","",'Historical DATA'!BL128)</f>
        <v/>
      </c>
      <c r="AG142" s="1435" t="str">
        <f>IF('Historical DATA'!BM128="","",'Historical DATA'!BM128)</f>
        <v/>
      </c>
      <c r="AH142" s="1435" t="str">
        <f>IF('Historical DATA'!BN128="","",'Historical DATA'!BN128)</f>
        <v/>
      </c>
      <c r="AI142" s="1435" t="str">
        <f>IF('Historical DATA'!BO128="","",'Historical DATA'!BO128)</f>
        <v/>
      </c>
      <c r="AK142" s="1437" t="str">
        <f>IF('Historical DATA'!BP128="","",'Historical DATA'!BP128)</f>
        <v/>
      </c>
      <c r="AL142" s="1431" t="str">
        <f>IF('Historical DATA'!BQ128="","",'Historical DATA'!BQ128)</f>
        <v/>
      </c>
      <c r="AM142" s="1433" t="str">
        <f>IF('Historical DATA'!BR128="","",'Historical DATA'!BR128)</f>
        <v/>
      </c>
      <c r="AO142" s="1448" t="str">
        <f>IF('Historical DATA'!BS128="","",'Historical DATA'!BS128)</f>
        <v/>
      </c>
      <c r="AP142" s="1438" t="str">
        <f>IF('Historical DATA'!BT128="","",'Historical DATA'!BT128)</f>
        <v/>
      </c>
      <c r="AQ142" s="1438" t="str">
        <f>IF('Historical DATA'!BU128="","",'Historical DATA'!BU128)</f>
        <v/>
      </c>
      <c r="AR142" s="1439" t="str">
        <f>IF('Historical DATA'!BV128="","",'Historical DATA'!BV128)</f>
        <v/>
      </c>
    </row>
    <row r="143" spans="2:44">
      <c r="B143" s="1653" t="str">
        <f>IF('Historical DATA'!B129="","",'Historical DATA'!B129)</f>
        <v/>
      </c>
      <c r="D143" s="1437" t="str">
        <f>IF('Historical DATA'!AO129="","",'Historical DATA'!AO129)</f>
        <v/>
      </c>
      <c r="E143" s="1431" t="str">
        <f>IF('Historical DATA'!AP129="","",'Historical DATA'!AP129)</f>
        <v/>
      </c>
      <c r="F143" s="1433" t="str">
        <f>IF('Historical DATA'!AQ129="","",'Historical DATA'!AQ129)</f>
        <v/>
      </c>
      <c r="H143" s="1447" t="str">
        <f>IF('Historical DATA'!AR129="","",'Historical DATA'!AR129)</f>
        <v/>
      </c>
      <c r="I143" s="1431" t="str">
        <f>IF('Historical DATA'!AS129="","",'Historical DATA'!AS129)</f>
        <v/>
      </c>
      <c r="J143" s="1431" t="str">
        <f>IF('Historical DATA'!AT129="","",'Historical DATA'!AT129)</f>
        <v/>
      </c>
      <c r="K143" s="1431" t="str">
        <f>IF('Historical DATA'!AU129="","",'Historical DATA'!AU129)</f>
        <v/>
      </c>
      <c r="L143" s="1450" t="str">
        <f>IF('Historical DATA'!AV129="","",'Historical DATA'!AV129)</f>
        <v/>
      </c>
      <c r="N143" s="1445" t="str">
        <f>IF('Historical DATA'!AW129="","",'Historical DATA'!AW129)</f>
        <v/>
      </c>
      <c r="O143" s="1436" t="str">
        <f>IF('Historical DATA'!AX129="","",'Historical DATA'!AX129)</f>
        <v/>
      </c>
      <c r="P143" s="1435" t="str">
        <f>IF('Historical DATA'!AY129="","",'Historical DATA'!AY129)</f>
        <v/>
      </c>
      <c r="R143" s="1434" t="str">
        <f>IF('Historical DATA'!AZ129="","",'Historical DATA'!AZ129)</f>
        <v/>
      </c>
      <c r="S143" s="1436" t="str">
        <f>IF('Historical DATA'!BA129="","",'Historical DATA'!BA129)</f>
        <v/>
      </c>
      <c r="T143" s="1435" t="str">
        <f>IF('Historical DATA'!BB129="","",'Historical DATA'!BB129)</f>
        <v/>
      </c>
      <c r="V143" s="1434" t="str">
        <f>IF('Historical DATA'!BC129="","",'Historical DATA'!BC129)</f>
        <v/>
      </c>
      <c r="W143" s="1436" t="str">
        <f>IF('Historical DATA'!BD129="","",'Historical DATA'!BD129)</f>
        <v/>
      </c>
      <c r="X143" s="1436" t="str">
        <f>IF('Historical DATA'!BE129="","",'Historical DATA'!BE129)</f>
        <v/>
      </c>
      <c r="Y143" s="1435" t="str">
        <f>IF('Historical DATA'!BF129="","",'Historical DATA'!BF129)</f>
        <v/>
      </c>
      <c r="Z143" s="1435" t="str">
        <f>IF('Historical DATA'!BG129="","",'Historical DATA'!BG129)</f>
        <v/>
      </c>
      <c r="AB143" s="1434" t="str">
        <f>IF('Historical DATA'!BH129="","",'Historical DATA'!BH129)</f>
        <v/>
      </c>
      <c r="AC143" s="1436" t="str">
        <f>IF('Historical DATA'!BI129="","",'Historical DATA'!BI129)</f>
        <v/>
      </c>
      <c r="AD143" s="1436" t="str">
        <f>IF('Historical DATA'!BJ129="","",'Historical DATA'!BJ129)</f>
        <v/>
      </c>
      <c r="AE143" s="1435" t="str">
        <f>IF('Historical DATA'!BK129="","",'Historical DATA'!BK129)</f>
        <v/>
      </c>
      <c r="AF143" s="1435" t="str">
        <f>IF('Historical DATA'!BL129="","",'Historical DATA'!BL129)</f>
        <v/>
      </c>
      <c r="AG143" s="1435" t="str">
        <f>IF('Historical DATA'!BM129="","",'Historical DATA'!BM129)</f>
        <v/>
      </c>
      <c r="AH143" s="1435" t="str">
        <f>IF('Historical DATA'!BN129="","",'Historical DATA'!BN129)</f>
        <v/>
      </c>
      <c r="AI143" s="1435" t="str">
        <f>IF('Historical DATA'!BO129="","",'Historical DATA'!BO129)</f>
        <v/>
      </c>
      <c r="AK143" s="1437" t="str">
        <f>IF('Historical DATA'!BP129="","",'Historical DATA'!BP129)</f>
        <v/>
      </c>
      <c r="AL143" s="1431" t="str">
        <f>IF('Historical DATA'!BQ129="","",'Historical DATA'!BQ129)</f>
        <v/>
      </c>
      <c r="AM143" s="1433" t="str">
        <f>IF('Historical DATA'!BR129="","",'Historical DATA'!BR129)</f>
        <v/>
      </c>
      <c r="AO143" s="1448" t="str">
        <f>IF('Historical DATA'!BS129="","",'Historical DATA'!BS129)</f>
        <v/>
      </c>
      <c r="AP143" s="1438" t="str">
        <f>IF('Historical DATA'!BT129="","",'Historical DATA'!BT129)</f>
        <v/>
      </c>
      <c r="AQ143" s="1438" t="str">
        <f>IF('Historical DATA'!BU129="","",'Historical DATA'!BU129)</f>
        <v/>
      </c>
      <c r="AR143" s="1439" t="str">
        <f>IF('Historical DATA'!BV129="","",'Historical DATA'!BV129)</f>
        <v/>
      </c>
    </row>
    <row r="144" spans="2:44">
      <c r="B144" s="1653" t="str">
        <f>IF('Historical DATA'!B130="","",'Historical DATA'!B130)</f>
        <v/>
      </c>
      <c r="D144" s="1437" t="str">
        <f>IF('Historical DATA'!AO130="","",'Historical DATA'!AO130)</f>
        <v/>
      </c>
      <c r="E144" s="1431" t="str">
        <f>IF('Historical DATA'!AP130="","",'Historical DATA'!AP130)</f>
        <v/>
      </c>
      <c r="F144" s="1433" t="str">
        <f>IF('Historical DATA'!AQ130="","",'Historical DATA'!AQ130)</f>
        <v/>
      </c>
      <c r="H144" s="1447" t="str">
        <f>IF('Historical DATA'!AR130="","",'Historical DATA'!AR130)</f>
        <v/>
      </c>
      <c r="I144" s="1431" t="str">
        <f>IF('Historical DATA'!AS130="","",'Historical DATA'!AS130)</f>
        <v/>
      </c>
      <c r="J144" s="1431" t="str">
        <f>IF('Historical DATA'!AT130="","",'Historical DATA'!AT130)</f>
        <v/>
      </c>
      <c r="K144" s="1431" t="str">
        <f>IF('Historical DATA'!AU130="","",'Historical DATA'!AU130)</f>
        <v/>
      </c>
      <c r="L144" s="1450" t="str">
        <f>IF('Historical DATA'!AV130="","",'Historical DATA'!AV130)</f>
        <v/>
      </c>
      <c r="N144" s="1445" t="str">
        <f>IF('Historical DATA'!AW130="","",'Historical DATA'!AW130)</f>
        <v/>
      </c>
      <c r="O144" s="1436" t="str">
        <f>IF('Historical DATA'!AX130="","",'Historical DATA'!AX130)</f>
        <v/>
      </c>
      <c r="P144" s="1435" t="str">
        <f>IF('Historical DATA'!AY130="","",'Historical DATA'!AY130)</f>
        <v/>
      </c>
      <c r="R144" s="1434" t="str">
        <f>IF('Historical DATA'!AZ130="","",'Historical DATA'!AZ130)</f>
        <v/>
      </c>
      <c r="S144" s="1436" t="str">
        <f>IF('Historical DATA'!BA130="","",'Historical DATA'!BA130)</f>
        <v/>
      </c>
      <c r="T144" s="1435" t="str">
        <f>IF('Historical DATA'!BB130="","",'Historical DATA'!BB130)</f>
        <v/>
      </c>
      <c r="V144" s="1434" t="str">
        <f>IF('Historical DATA'!BC130="","",'Historical DATA'!BC130)</f>
        <v/>
      </c>
      <c r="W144" s="1436" t="str">
        <f>IF('Historical DATA'!BD130="","",'Historical DATA'!BD130)</f>
        <v/>
      </c>
      <c r="X144" s="1436" t="str">
        <f>IF('Historical DATA'!BE130="","",'Historical DATA'!BE130)</f>
        <v/>
      </c>
      <c r="Y144" s="1435" t="str">
        <f>IF('Historical DATA'!BF130="","",'Historical DATA'!BF130)</f>
        <v/>
      </c>
      <c r="Z144" s="1435" t="str">
        <f>IF('Historical DATA'!BG130="","",'Historical DATA'!BG130)</f>
        <v/>
      </c>
      <c r="AB144" s="1434" t="str">
        <f>IF('Historical DATA'!BH130="","",'Historical DATA'!BH130)</f>
        <v/>
      </c>
      <c r="AC144" s="1436" t="str">
        <f>IF('Historical DATA'!BI130="","",'Historical DATA'!BI130)</f>
        <v/>
      </c>
      <c r="AD144" s="1436" t="str">
        <f>IF('Historical DATA'!BJ130="","",'Historical DATA'!BJ130)</f>
        <v/>
      </c>
      <c r="AE144" s="1435" t="str">
        <f>IF('Historical DATA'!BK130="","",'Historical DATA'!BK130)</f>
        <v/>
      </c>
      <c r="AF144" s="1435" t="str">
        <f>IF('Historical DATA'!BL130="","",'Historical DATA'!BL130)</f>
        <v/>
      </c>
      <c r="AG144" s="1435" t="str">
        <f>IF('Historical DATA'!BM130="","",'Historical DATA'!BM130)</f>
        <v/>
      </c>
      <c r="AH144" s="1435" t="str">
        <f>IF('Historical DATA'!BN130="","",'Historical DATA'!BN130)</f>
        <v/>
      </c>
      <c r="AI144" s="1435" t="str">
        <f>IF('Historical DATA'!BO130="","",'Historical DATA'!BO130)</f>
        <v/>
      </c>
      <c r="AK144" s="1437" t="str">
        <f>IF('Historical DATA'!BP130="","",'Historical DATA'!BP130)</f>
        <v/>
      </c>
      <c r="AL144" s="1431" t="str">
        <f>IF('Historical DATA'!BQ130="","",'Historical DATA'!BQ130)</f>
        <v/>
      </c>
      <c r="AM144" s="1433" t="str">
        <f>IF('Historical DATA'!BR130="","",'Historical DATA'!BR130)</f>
        <v/>
      </c>
      <c r="AO144" s="1448" t="str">
        <f>IF('Historical DATA'!BS130="","",'Historical DATA'!BS130)</f>
        <v/>
      </c>
      <c r="AP144" s="1438" t="str">
        <f>IF('Historical DATA'!BT130="","",'Historical DATA'!BT130)</f>
        <v/>
      </c>
      <c r="AQ144" s="1438" t="str">
        <f>IF('Historical DATA'!BU130="","",'Historical DATA'!BU130)</f>
        <v/>
      </c>
      <c r="AR144" s="1439" t="str">
        <f>IF('Historical DATA'!BV130="","",'Historical DATA'!BV130)</f>
        <v/>
      </c>
    </row>
    <row r="145" spans="2:44">
      <c r="B145" s="1653" t="str">
        <f>IF('Historical DATA'!B131="","",'Historical DATA'!B131)</f>
        <v/>
      </c>
      <c r="D145" s="1437" t="str">
        <f>IF('Historical DATA'!AO131="","",'Historical DATA'!AO131)</f>
        <v/>
      </c>
      <c r="E145" s="1431" t="str">
        <f>IF('Historical DATA'!AP131="","",'Historical DATA'!AP131)</f>
        <v/>
      </c>
      <c r="F145" s="1433" t="str">
        <f>IF('Historical DATA'!AQ131="","",'Historical DATA'!AQ131)</f>
        <v/>
      </c>
      <c r="H145" s="1447" t="str">
        <f>IF('Historical DATA'!AR131="","",'Historical DATA'!AR131)</f>
        <v/>
      </c>
      <c r="I145" s="1431" t="str">
        <f>IF('Historical DATA'!AS131="","",'Historical DATA'!AS131)</f>
        <v/>
      </c>
      <c r="J145" s="1431" t="str">
        <f>IF('Historical DATA'!AT131="","",'Historical DATA'!AT131)</f>
        <v/>
      </c>
      <c r="K145" s="1431" t="str">
        <f>IF('Historical DATA'!AU131="","",'Historical DATA'!AU131)</f>
        <v/>
      </c>
      <c r="L145" s="1450" t="str">
        <f>IF('Historical DATA'!AV131="","",'Historical DATA'!AV131)</f>
        <v/>
      </c>
      <c r="N145" s="1445" t="str">
        <f>IF('Historical DATA'!AW131="","",'Historical DATA'!AW131)</f>
        <v/>
      </c>
      <c r="O145" s="1436" t="str">
        <f>IF('Historical DATA'!AX131="","",'Historical DATA'!AX131)</f>
        <v/>
      </c>
      <c r="P145" s="1435" t="str">
        <f>IF('Historical DATA'!AY131="","",'Historical DATA'!AY131)</f>
        <v/>
      </c>
      <c r="R145" s="1434" t="str">
        <f>IF('Historical DATA'!AZ131="","",'Historical DATA'!AZ131)</f>
        <v/>
      </c>
      <c r="S145" s="1436" t="str">
        <f>IF('Historical DATA'!BA131="","",'Historical DATA'!BA131)</f>
        <v/>
      </c>
      <c r="T145" s="1435" t="str">
        <f>IF('Historical DATA'!BB131="","",'Historical DATA'!BB131)</f>
        <v/>
      </c>
      <c r="V145" s="1434" t="str">
        <f>IF('Historical DATA'!BC131="","",'Historical DATA'!BC131)</f>
        <v/>
      </c>
      <c r="W145" s="1436" t="str">
        <f>IF('Historical DATA'!BD131="","",'Historical DATA'!BD131)</f>
        <v/>
      </c>
      <c r="X145" s="1436" t="str">
        <f>IF('Historical DATA'!BE131="","",'Historical DATA'!BE131)</f>
        <v/>
      </c>
      <c r="Y145" s="1435" t="str">
        <f>IF('Historical DATA'!BF131="","",'Historical DATA'!BF131)</f>
        <v/>
      </c>
      <c r="Z145" s="1435" t="str">
        <f>IF('Historical DATA'!BG131="","",'Historical DATA'!BG131)</f>
        <v/>
      </c>
      <c r="AB145" s="1434" t="str">
        <f>IF('Historical DATA'!BH131="","",'Historical DATA'!BH131)</f>
        <v/>
      </c>
      <c r="AC145" s="1436" t="str">
        <f>IF('Historical DATA'!BI131="","",'Historical DATA'!BI131)</f>
        <v/>
      </c>
      <c r="AD145" s="1436" t="str">
        <f>IF('Historical DATA'!BJ131="","",'Historical DATA'!BJ131)</f>
        <v/>
      </c>
      <c r="AE145" s="1435" t="str">
        <f>IF('Historical DATA'!BK131="","",'Historical DATA'!BK131)</f>
        <v/>
      </c>
      <c r="AF145" s="1435" t="str">
        <f>IF('Historical DATA'!BL131="","",'Historical DATA'!BL131)</f>
        <v/>
      </c>
      <c r="AG145" s="1435" t="str">
        <f>IF('Historical DATA'!BM131="","",'Historical DATA'!BM131)</f>
        <v/>
      </c>
      <c r="AH145" s="1435" t="str">
        <f>IF('Historical DATA'!BN131="","",'Historical DATA'!BN131)</f>
        <v/>
      </c>
      <c r="AI145" s="1435" t="str">
        <f>IF('Historical DATA'!BO131="","",'Historical DATA'!BO131)</f>
        <v/>
      </c>
      <c r="AK145" s="1437" t="str">
        <f>IF('Historical DATA'!BP131="","",'Historical DATA'!BP131)</f>
        <v/>
      </c>
      <c r="AL145" s="1431" t="str">
        <f>IF('Historical DATA'!BQ131="","",'Historical DATA'!BQ131)</f>
        <v/>
      </c>
      <c r="AM145" s="1433" t="str">
        <f>IF('Historical DATA'!BR131="","",'Historical DATA'!BR131)</f>
        <v/>
      </c>
      <c r="AO145" s="1448" t="str">
        <f>IF('Historical DATA'!BS131="","",'Historical DATA'!BS131)</f>
        <v/>
      </c>
      <c r="AP145" s="1438" t="str">
        <f>IF('Historical DATA'!BT131="","",'Historical DATA'!BT131)</f>
        <v/>
      </c>
      <c r="AQ145" s="1438" t="str">
        <f>IF('Historical DATA'!BU131="","",'Historical DATA'!BU131)</f>
        <v/>
      </c>
      <c r="AR145" s="1439" t="str">
        <f>IF('Historical DATA'!BV131="","",'Historical DATA'!BV131)</f>
        <v/>
      </c>
    </row>
    <row r="146" spans="2:44">
      <c r="B146" s="1653" t="str">
        <f>IF('Historical DATA'!B132="","",'Historical DATA'!B132)</f>
        <v/>
      </c>
      <c r="D146" s="1437" t="str">
        <f>IF('Historical DATA'!AO132="","",'Historical DATA'!AO132)</f>
        <v/>
      </c>
      <c r="E146" s="1431" t="str">
        <f>IF('Historical DATA'!AP132="","",'Historical DATA'!AP132)</f>
        <v/>
      </c>
      <c r="F146" s="1433" t="str">
        <f>IF('Historical DATA'!AQ132="","",'Historical DATA'!AQ132)</f>
        <v/>
      </c>
      <c r="H146" s="1447" t="str">
        <f>IF('Historical DATA'!AR132="","",'Historical DATA'!AR132)</f>
        <v/>
      </c>
      <c r="I146" s="1431" t="str">
        <f>IF('Historical DATA'!AS132="","",'Historical DATA'!AS132)</f>
        <v/>
      </c>
      <c r="J146" s="1431" t="str">
        <f>IF('Historical DATA'!AT132="","",'Historical DATA'!AT132)</f>
        <v/>
      </c>
      <c r="K146" s="1431" t="str">
        <f>IF('Historical DATA'!AU132="","",'Historical DATA'!AU132)</f>
        <v/>
      </c>
      <c r="L146" s="1450" t="str">
        <f>IF('Historical DATA'!AV132="","",'Historical DATA'!AV132)</f>
        <v/>
      </c>
      <c r="N146" s="1445" t="str">
        <f>IF('Historical DATA'!AW132="","",'Historical DATA'!AW132)</f>
        <v/>
      </c>
      <c r="O146" s="1436" t="str">
        <f>IF('Historical DATA'!AX132="","",'Historical DATA'!AX132)</f>
        <v/>
      </c>
      <c r="P146" s="1435" t="str">
        <f>IF('Historical DATA'!AY132="","",'Historical DATA'!AY132)</f>
        <v/>
      </c>
      <c r="R146" s="1434" t="str">
        <f>IF('Historical DATA'!AZ132="","",'Historical DATA'!AZ132)</f>
        <v/>
      </c>
      <c r="S146" s="1436" t="str">
        <f>IF('Historical DATA'!BA132="","",'Historical DATA'!BA132)</f>
        <v/>
      </c>
      <c r="T146" s="1435" t="str">
        <f>IF('Historical DATA'!BB132="","",'Historical DATA'!BB132)</f>
        <v/>
      </c>
      <c r="V146" s="1434" t="str">
        <f>IF('Historical DATA'!BC132="","",'Historical DATA'!BC132)</f>
        <v/>
      </c>
      <c r="W146" s="1436" t="str">
        <f>IF('Historical DATA'!BD132="","",'Historical DATA'!BD132)</f>
        <v/>
      </c>
      <c r="X146" s="1436" t="str">
        <f>IF('Historical DATA'!BE132="","",'Historical DATA'!BE132)</f>
        <v/>
      </c>
      <c r="Y146" s="1435" t="str">
        <f>IF('Historical DATA'!BF132="","",'Historical DATA'!BF132)</f>
        <v/>
      </c>
      <c r="Z146" s="1435" t="str">
        <f>IF('Historical DATA'!BG132="","",'Historical DATA'!BG132)</f>
        <v/>
      </c>
      <c r="AB146" s="1434" t="str">
        <f>IF('Historical DATA'!BH132="","",'Historical DATA'!BH132)</f>
        <v/>
      </c>
      <c r="AC146" s="1436" t="str">
        <f>IF('Historical DATA'!BI132="","",'Historical DATA'!BI132)</f>
        <v/>
      </c>
      <c r="AD146" s="1436" t="str">
        <f>IF('Historical DATA'!BJ132="","",'Historical DATA'!BJ132)</f>
        <v/>
      </c>
      <c r="AE146" s="1435" t="str">
        <f>IF('Historical DATA'!BK132="","",'Historical DATA'!BK132)</f>
        <v/>
      </c>
      <c r="AF146" s="1435" t="str">
        <f>IF('Historical DATA'!BL132="","",'Historical DATA'!BL132)</f>
        <v/>
      </c>
      <c r="AG146" s="1435" t="str">
        <f>IF('Historical DATA'!BM132="","",'Historical DATA'!BM132)</f>
        <v/>
      </c>
      <c r="AH146" s="1435" t="str">
        <f>IF('Historical DATA'!BN132="","",'Historical DATA'!BN132)</f>
        <v/>
      </c>
      <c r="AI146" s="1435" t="str">
        <f>IF('Historical DATA'!BO132="","",'Historical DATA'!BO132)</f>
        <v/>
      </c>
      <c r="AK146" s="1437" t="str">
        <f>IF('Historical DATA'!BP132="","",'Historical DATA'!BP132)</f>
        <v/>
      </c>
      <c r="AL146" s="1431" t="str">
        <f>IF('Historical DATA'!BQ132="","",'Historical DATA'!BQ132)</f>
        <v/>
      </c>
      <c r="AM146" s="1433" t="str">
        <f>IF('Historical DATA'!BR132="","",'Historical DATA'!BR132)</f>
        <v/>
      </c>
      <c r="AO146" s="1448" t="str">
        <f>IF('Historical DATA'!BS132="","",'Historical DATA'!BS132)</f>
        <v/>
      </c>
      <c r="AP146" s="1438" t="str">
        <f>IF('Historical DATA'!BT132="","",'Historical DATA'!BT132)</f>
        <v/>
      </c>
      <c r="AQ146" s="1438" t="str">
        <f>IF('Historical DATA'!BU132="","",'Historical DATA'!BU132)</f>
        <v/>
      </c>
      <c r="AR146" s="1439" t="str">
        <f>IF('Historical DATA'!BV132="","",'Historical DATA'!BV132)</f>
        <v/>
      </c>
    </row>
    <row r="147" spans="2:44">
      <c r="B147" s="1653" t="str">
        <f>IF('Historical DATA'!B133="","",'Historical DATA'!B133)</f>
        <v/>
      </c>
      <c r="D147" s="1437" t="str">
        <f>IF('Historical DATA'!AO133="","",'Historical DATA'!AO133)</f>
        <v/>
      </c>
      <c r="E147" s="1431" t="str">
        <f>IF('Historical DATA'!AP133="","",'Historical DATA'!AP133)</f>
        <v/>
      </c>
      <c r="F147" s="1433" t="str">
        <f>IF('Historical DATA'!AQ133="","",'Historical DATA'!AQ133)</f>
        <v/>
      </c>
      <c r="H147" s="1447" t="str">
        <f>IF('Historical DATA'!AR133="","",'Historical DATA'!AR133)</f>
        <v/>
      </c>
      <c r="I147" s="1431" t="str">
        <f>IF('Historical DATA'!AS133="","",'Historical DATA'!AS133)</f>
        <v/>
      </c>
      <c r="J147" s="1431" t="str">
        <f>IF('Historical DATA'!AT133="","",'Historical DATA'!AT133)</f>
        <v/>
      </c>
      <c r="K147" s="1431" t="str">
        <f>IF('Historical DATA'!AU133="","",'Historical DATA'!AU133)</f>
        <v/>
      </c>
      <c r="L147" s="1450" t="str">
        <f>IF('Historical DATA'!AV133="","",'Historical DATA'!AV133)</f>
        <v/>
      </c>
      <c r="N147" s="1445" t="str">
        <f>IF('Historical DATA'!AW133="","",'Historical DATA'!AW133)</f>
        <v/>
      </c>
      <c r="O147" s="1436" t="str">
        <f>IF('Historical DATA'!AX133="","",'Historical DATA'!AX133)</f>
        <v/>
      </c>
      <c r="P147" s="1435" t="str">
        <f>IF('Historical DATA'!AY133="","",'Historical DATA'!AY133)</f>
        <v/>
      </c>
      <c r="R147" s="1434" t="str">
        <f>IF('Historical DATA'!AZ133="","",'Historical DATA'!AZ133)</f>
        <v/>
      </c>
      <c r="S147" s="1436" t="str">
        <f>IF('Historical DATA'!BA133="","",'Historical DATA'!BA133)</f>
        <v/>
      </c>
      <c r="T147" s="1435" t="str">
        <f>IF('Historical DATA'!BB133="","",'Historical DATA'!BB133)</f>
        <v/>
      </c>
      <c r="V147" s="1434" t="str">
        <f>IF('Historical DATA'!BC133="","",'Historical DATA'!BC133)</f>
        <v/>
      </c>
      <c r="W147" s="1436" t="str">
        <f>IF('Historical DATA'!BD133="","",'Historical DATA'!BD133)</f>
        <v/>
      </c>
      <c r="X147" s="1436" t="str">
        <f>IF('Historical DATA'!BE133="","",'Historical DATA'!BE133)</f>
        <v/>
      </c>
      <c r="Y147" s="1435" t="str">
        <f>IF('Historical DATA'!BF133="","",'Historical DATA'!BF133)</f>
        <v/>
      </c>
      <c r="Z147" s="1435" t="str">
        <f>IF('Historical DATA'!BG133="","",'Historical DATA'!BG133)</f>
        <v/>
      </c>
      <c r="AB147" s="1434" t="str">
        <f>IF('Historical DATA'!BH133="","",'Historical DATA'!BH133)</f>
        <v/>
      </c>
      <c r="AC147" s="1436" t="str">
        <f>IF('Historical DATA'!BI133="","",'Historical DATA'!BI133)</f>
        <v/>
      </c>
      <c r="AD147" s="1436" t="str">
        <f>IF('Historical DATA'!BJ133="","",'Historical DATA'!BJ133)</f>
        <v/>
      </c>
      <c r="AE147" s="1435" t="str">
        <f>IF('Historical DATA'!BK133="","",'Historical DATA'!BK133)</f>
        <v/>
      </c>
      <c r="AF147" s="1435" t="str">
        <f>IF('Historical DATA'!BL133="","",'Historical DATA'!BL133)</f>
        <v/>
      </c>
      <c r="AG147" s="1435" t="str">
        <f>IF('Historical DATA'!BM133="","",'Historical DATA'!BM133)</f>
        <v/>
      </c>
      <c r="AH147" s="1435" t="str">
        <f>IF('Historical DATA'!BN133="","",'Historical DATA'!BN133)</f>
        <v/>
      </c>
      <c r="AI147" s="1435" t="str">
        <f>IF('Historical DATA'!BO133="","",'Historical DATA'!BO133)</f>
        <v/>
      </c>
      <c r="AK147" s="1437" t="str">
        <f>IF('Historical DATA'!BP133="","",'Historical DATA'!BP133)</f>
        <v/>
      </c>
      <c r="AL147" s="1431" t="str">
        <f>IF('Historical DATA'!BQ133="","",'Historical DATA'!BQ133)</f>
        <v/>
      </c>
      <c r="AM147" s="1433" t="str">
        <f>IF('Historical DATA'!BR133="","",'Historical DATA'!BR133)</f>
        <v/>
      </c>
      <c r="AO147" s="1448" t="str">
        <f>IF('Historical DATA'!BS133="","",'Historical DATA'!BS133)</f>
        <v/>
      </c>
      <c r="AP147" s="1438" t="str">
        <f>IF('Historical DATA'!BT133="","",'Historical DATA'!BT133)</f>
        <v/>
      </c>
      <c r="AQ147" s="1438" t="str">
        <f>IF('Historical DATA'!BU133="","",'Historical DATA'!BU133)</f>
        <v/>
      </c>
      <c r="AR147" s="1439" t="str">
        <f>IF('Historical DATA'!BV133="","",'Historical DATA'!BV133)</f>
        <v/>
      </c>
    </row>
    <row r="148" spans="2:44">
      <c r="B148" s="1653" t="str">
        <f>IF('Historical DATA'!B134="","",'Historical DATA'!B134)</f>
        <v/>
      </c>
      <c r="D148" s="1437" t="str">
        <f>IF('Historical DATA'!AO134="","",'Historical DATA'!AO134)</f>
        <v/>
      </c>
      <c r="E148" s="1431" t="str">
        <f>IF('Historical DATA'!AP134="","",'Historical DATA'!AP134)</f>
        <v/>
      </c>
      <c r="F148" s="1433" t="str">
        <f>IF('Historical DATA'!AQ134="","",'Historical DATA'!AQ134)</f>
        <v/>
      </c>
      <c r="H148" s="1447" t="str">
        <f>IF('Historical DATA'!AR134="","",'Historical DATA'!AR134)</f>
        <v/>
      </c>
      <c r="I148" s="1431" t="str">
        <f>IF('Historical DATA'!AS134="","",'Historical DATA'!AS134)</f>
        <v/>
      </c>
      <c r="J148" s="1431" t="str">
        <f>IF('Historical DATA'!AT134="","",'Historical DATA'!AT134)</f>
        <v/>
      </c>
      <c r="K148" s="1431" t="str">
        <f>IF('Historical DATA'!AU134="","",'Historical DATA'!AU134)</f>
        <v/>
      </c>
      <c r="L148" s="1450" t="str">
        <f>IF('Historical DATA'!AV134="","",'Historical DATA'!AV134)</f>
        <v/>
      </c>
      <c r="N148" s="1445" t="str">
        <f>IF('Historical DATA'!AW134="","",'Historical DATA'!AW134)</f>
        <v/>
      </c>
      <c r="O148" s="1436" t="str">
        <f>IF('Historical DATA'!AX134="","",'Historical DATA'!AX134)</f>
        <v/>
      </c>
      <c r="P148" s="1435" t="str">
        <f>IF('Historical DATA'!AY134="","",'Historical DATA'!AY134)</f>
        <v/>
      </c>
      <c r="R148" s="1434" t="str">
        <f>IF('Historical DATA'!AZ134="","",'Historical DATA'!AZ134)</f>
        <v/>
      </c>
      <c r="S148" s="1436" t="str">
        <f>IF('Historical DATA'!BA134="","",'Historical DATA'!BA134)</f>
        <v/>
      </c>
      <c r="T148" s="1435" t="str">
        <f>IF('Historical DATA'!BB134="","",'Historical DATA'!BB134)</f>
        <v/>
      </c>
      <c r="V148" s="1434" t="str">
        <f>IF('Historical DATA'!BC134="","",'Historical DATA'!BC134)</f>
        <v/>
      </c>
      <c r="W148" s="1436" t="str">
        <f>IF('Historical DATA'!BD134="","",'Historical DATA'!BD134)</f>
        <v/>
      </c>
      <c r="X148" s="1436" t="str">
        <f>IF('Historical DATA'!BE134="","",'Historical DATA'!BE134)</f>
        <v/>
      </c>
      <c r="Y148" s="1435" t="str">
        <f>IF('Historical DATA'!BF134="","",'Historical DATA'!BF134)</f>
        <v/>
      </c>
      <c r="Z148" s="1435" t="str">
        <f>IF('Historical DATA'!BG134="","",'Historical DATA'!BG134)</f>
        <v/>
      </c>
      <c r="AB148" s="1434" t="str">
        <f>IF('Historical DATA'!BH134="","",'Historical DATA'!BH134)</f>
        <v/>
      </c>
      <c r="AC148" s="1436" t="str">
        <f>IF('Historical DATA'!BI134="","",'Historical DATA'!BI134)</f>
        <v/>
      </c>
      <c r="AD148" s="1436" t="str">
        <f>IF('Historical DATA'!BJ134="","",'Historical DATA'!BJ134)</f>
        <v/>
      </c>
      <c r="AE148" s="1435" t="str">
        <f>IF('Historical DATA'!BK134="","",'Historical DATA'!BK134)</f>
        <v/>
      </c>
      <c r="AF148" s="1435" t="str">
        <f>IF('Historical DATA'!BL134="","",'Historical DATA'!BL134)</f>
        <v/>
      </c>
      <c r="AG148" s="1435" t="str">
        <f>IF('Historical DATA'!BM134="","",'Historical DATA'!BM134)</f>
        <v/>
      </c>
      <c r="AH148" s="1435" t="str">
        <f>IF('Historical DATA'!BN134="","",'Historical DATA'!BN134)</f>
        <v/>
      </c>
      <c r="AI148" s="1435" t="str">
        <f>IF('Historical DATA'!BO134="","",'Historical DATA'!BO134)</f>
        <v/>
      </c>
      <c r="AK148" s="1437" t="str">
        <f>IF('Historical DATA'!BP134="","",'Historical DATA'!BP134)</f>
        <v/>
      </c>
      <c r="AL148" s="1431" t="str">
        <f>IF('Historical DATA'!BQ134="","",'Historical DATA'!BQ134)</f>
        <v/>
      </c>
      <c r="AM148" s="1433" t="str">
        <f>IF('Historical DATA'!BR134="","",'Historical DATA'!BR134)</f>
        <v/>
      </c>
      <c r="AO148" s="1448" t="str">
        <f>IF('Historical DATA'!BS134="","",'Historical DATA'!BS134)</f>
        <v/>
      </c>
      <c r="AP148" s="1438" t="str">
        <f>IF('Historical DATA'!BT134="","",'Historical DATA'!BT134)</f>
        <v/>
      </c>
      <c r="AQ148" s="1438" t="str">
        <f>IF('Historical DATA'!BU134="","",'Historical DATA'!BU134)</f>
        <v/>
      </c>
      <c r="AR148" s="1439" t="str">
        <f>IF('Historical DATA'!BV134="","",'Historical DATA'!BV134)</f>
        <v/>
      </c>
    </row>
    <row r="149" spans="2:44">
      <c r="B149" s="1653" t="str">
        <f>IF('Historical DATA'!B135="","",'Historical DATA'!B135)</f>
        <v/>
      </c>
      <c r="D149" s="1437" t="str">
        <f>IF('Historical DATA'!AO135="","",'Historical DATA'!AO135)</f>
        <v/>
      </c>
      <c r="E149" s="1431" t="str">
        <f>IF('Historical DATA'!AP135="","",'Historical DATA'!AP135)</f>
        <v/>
      </c>
      <c r="F149" s="1433" t="str">
        <f>IF('Historical DATA'!AQ135="","",'Historical DATA'!AQ135)</f>
        <v/>
      </c>
      <c r="H149" s="1447" t="str">
        <f>IF('Historical DATA'!AR135="","",'Historical DATA'!AR135)</f>
        <v/>
      </c>
      <c r="I149" s="1431" t="str">
        <f>IF('Historical DATA'!AS135="","",'Historical DATA'!AS135)</f>
        <v/>
      </c>
      <c r="J149" s="1431" t="str">
        <f>IF('Historical DATA'!AT135="","",'Historical DATA'!AT135)</f>
        <v/>
      </c>
      <c r="K149" s="1431" t="str">
        <f>IF('Historical DATA'!AU135="","",'Historical DATA'!AU135)</f>
        <v/>
      </c>
      <c r="L149" s="1450" t="str">
        <f>IF('Historical DATA'!AV135="","",'Historical DATA'!AV135)</f>
        <v/>
      </c>
      <c r="N149" s="1445" t="str">
        <f>IF('Historical DATA'!AW135="","",'Historical DATA'!AW135)</f>
        <v/>
      </c>
      <c r="O149" s="1436" t="str">
        <f>IF('Historical DATA'!AX135="","",'Historical DATA'!AX135)</f>
        <v/>
      </c>
      <c r="P149" s="1435" t="str">
        <f>IF('Historical DATA'!AY135="","",'Historical DATA'!AY135)</f>
        <v/>
      </c>
      <c r="R149" s="1434" t="str">
        <f>IF('Historical DATA'!AZ135="","",'Historical DATA'!AZ135)</f>
        <v/>
      </c>
      <c r="S149" s="1436" t="str">
        <f>IF('Historical DATA'!BA135="","",'Historical DATA'!BA135)</f>
        <v/>
      </c>
      <c r="T149" s="1435" t="str">
        <f>IF('Historical DATA'!BB135="","",'Historical DATA'!BB135)</f>
        <v/>
      </c>
      <c r="V149" s="1434" t="str">
        <f>IF('Historical DATA'!BC135="","",'Historical DATA'!BC135)</f>
        <v/>
      </c>
      <c r="W149" s="1436" t="str">
        <f>IF('Historical DATA'!BD135="","",'Historical DATA'!BD135)</f>
        <v/>
      </c>
      <c r="X149" s="1436" t="str">
        <f>IF('Historical DATA'!BE135="","",'Historical DATA'!BE135)</f>
        <v/>
      </c>
      <c r="Y149" s="1435" t="str">
        <f>IF('Historical DATA'!BF135="","",'Historical DATA'!BF135)</f>
        <v/>
      </c>
      <c r="Z149" s="1435" t="str">
        <f>IF('Historical DATA'!BG135="","",'Historical DATA'!BG135)</f>
        <v/>
      </c>
      <c r="AB149" s="1434" t="str">
        <f>IF('Historical DATA'!BH135="","",'Historical DATA'!BH135)</f>
        <v/>
      </c>
      <c r="AC149" s="1436" t="str">
        <f>IF('Historical DATA'!BI135="","",'Historical DATA'!BI135)</f>
        <v/>
      </c>
      <c r="AD149" s="1436" t="str">
        <f>IF('Historical DATA'!BJ135="","",'Historical DATA'!BJ135)</f>
        <v/>
      </c>
      <c r="AE149" s="1435" t="str">
        <f>IF('Historical DATA'!BK135="","",'Historical DATA'!BK135)</f>
        <v/>
      </c>
      <c r="AF149" s="1435" t="str">
        <f>IF('Historical DATA'!BL135="","",'Historical DATA'!BL135)</f>
        <v/>
      </c>
      <c r="AG149" s="1435" t="str">
        <f>IF('Historical DATA'!BM135="","",'Historical DATA'!BM135)</f>
        <v/>
      </c>
      <c r="AH149" s="1435" t="str">
        <f>IF('Historical DATA'!BN135="","",'Historical DATA'!BN135)</f>
        <v/>
      </c>
      <c r="AI149" s="1435" t="str">
        <f>IF('Historical DATA'!BO135="","",'Historical DATA'!BO135)</f>
        <v/>
      </c>
      <c r="AK149" s="1437" t="str">
        <f>IF('Historical DATA'!BP135="","",'Historical DATA'!BP135)</f>
        <v/>
      </c>
      <c r="AL149" s="1431" t="str">
        <f>IF('Historical DATA'!BQ135="","",'Historical DATA'!BQ135)</f>
        <v/>
      </c>
      <c r="AM149" s="1433" t="str">
        <f>IF('Historical DATA'!BR135="","",'Historical DATA'!BR135)</f>
        <v/>
      </c>
      <c r="AO149" s="1448" t="str">
        <f>IF('Historical DATA'!BS135="","",'Historical DATA'!BS135)</f>
        <v/>
      </c>
      <c r="AP149" s="1438" t="str">
        <f>IF('Historical DATA'!BT135="","",'Historical DATA'!BT135)</f>
        <v/>
      </c>
      <c r="AQ149" s="1438" t="str">
        <f>IF('Historical DATA'!BU135="","",'Historical DATA'!BU135)</f>
        <v/>
      </c>
      <c r="AR149" s="1439" t="str">
        <f>IF('Historical DATA'!BV135="","",'Historical DATA'!BV135)</f>
        <v/>
      </c>
    </row>
    <row r="150" spans="2:44">
      <c r="B150" s="1653" t="str">
        <f>IF('Historical DATA'!B136="","",'Historical DATA'!B136)</f>
        <v/>
      </c>
      <c r="D150" s="1437" t="str">
        <f>IF('Historical DATA'!AO136="","",'Historical DATA'!AO136)</f>
        <v/>
      </c>
      <c r="E150" s="1431" t="str">
        <f>IF('Historical DATA'!AP136="","",'Historical DATA'!AP136)</f>
        <v/>
      </c>
      <c r="F150" s="1433" t="str">
        <f>IF('Historical DATA'!AQ136="","",'Historical DATA'!AQ136)</f>
        <v/>
      </c>
      <c r="H150" s="1447" t="str">
        <f>IF('Historical DATA'!AR136="","",'Historical DATA'!AR136)</f>
        <v/>
      </c>
      <c r="I150" s="1431" t="str">
        <f>IF('Historical DATA'!AS136="","",'Historical DATA'!AS136)</f>
        <v/>
      </c>
      <c r="J150" s="1431" t="str">
        <f>IF('Historical DATA'!AT136="","",'Historical DATA'!AT136)</f>
        <v/>
      </c>
      <c r="K150" s="1431" t="str">
        <f>IF('Historical DATA'!AU136="","",'Historical DATA'!AU136)</f>
        <v/>
      </c>
      <c r="L150" s="1450" t="str">
        <f>IF('Historical DATA'!AV136="","",'Historical DATA'!AV136)</f>
        <v/>
      </c>
      <c r="N150" s="1445" t="str">
        <f>IF('Historical DATA'!AW136="","",'Historical DATA'!AW136)</f>
        <v/>
      </c>
      <c r="O150" s="1436" t="str">
        <f>IF('Historical DATA'!AX136="","",'Historical DATA'!AX136)</f>
        <v/>
      </c>
      <c r="P150" s="1435" t="str">
        <f>IF('Historical DATA'!AY136="","",'Historical DATA'!AY136)</f>
        <v/>
      </c>
      <c r="R150" s="1434" t="str">
        <f>IF('Historical DATA'!AZ136="","",'Historical DATA'!AZ136)</f>
        <v/>
      </c>
      <c r="S150" s="1436" t="str">
        <f>IF('Historical DATA'!BA136="","",'Historical DATA'!BA136)</f>
        <v/>
      </c>
      <c r="T150" s="1435" t="str">
        <f>IF('Historical DATA'!BB136="","",'Historical DATA'!BB136)</f>
        <v/>
      </c>
      <c r="V150" s="1434" t="str">
        <f>IF('Historical DATA'!BC136="","",'Historical DATA'!BC136)</f>
        <v/>
      </c>
      <c r="W150" s="1436" t="str">
        <f>IF('Historical DATA'!BD136="","",'Historical DATA'!BD136)</f>
        <v/>
      </c>
      <c r="X150" s="1436" t="str">
        <f>IF('Historical DATA'!BE136="","",'Historical DATA'!BE136)</f>
        <v/>
      </c>
      <c r="Y150" s="1435" t="str">
        <f>IF('Historical DATA'!BF136="","",'Historical DATA'!BF136)</f>
        <v/>
      </c>
      <c r="Z150" s="1435" t="str">
        <f>IF('Historical DATA'!BG136="","",'Historical DATA'!BG136)</f>
        <v/>
      </c>
      <c r="AB150" s="1434" t="str">
        <f>IF('Historical DATA'!BH136="","",'Historical DATA'!BH136)</f>
        <v/>
      </c>
      <c r="AC150" s="1436" t="str">
        <f>IF('Historical DATA'!BI136="","",'Historical DATA'!BI136)</f>
        <v/>
      </c>
      <c r="AD150" s="1436" t="str">
        <f>IF('Historical DATA'!BJ136="","",'Historical DATA'!BJ136)</f>
        <v/>
      </c>
      <c r="AE150" s="1435" t="str">
        <f>IF('Historical DATA'!BK136="","",'Historical DATA'!BK136)</f>
        <v/>
      </c>
      <c r="AF150" s="1435" t="str">
        <f>IF('Historical DATA'!BL136="","",'Historical DATA'!BL136)</f>
        <v/>
      </c>
      <c r="AG150" s="1435" t="str">
        <f>IF('Historical DATA'!BM136="","",'Historical DATA'!BM136)</f>
        <v/>
      </c>
      <c r="AH150" s="1435" t="str">
        <f>IF('Historical DATA'!BN136="","",'Historical DATA'!BN136)</f>
        <v/>
      </c>
      <c r="AI150" s="1435" t="str">
        <f>IF('Historical DATA'!BO136="","",'Historical DATA'!BO136)</f>
        <v/>
      </c>
      <c r="AK150" s="1437" t="str">
        <f>IF('Historical DATA'!BP136="","",'Historical DATA'!BP136)</f>
        <v/>
      </c>
      <c r="AL150" s="1431" t="str">
        <f>IF('Historical DATA'!BQ136="","",'Historical DATA'!BQ136)</f>
        <v/>
      </c>
      <c r="AM150" s="1433" t="str">
        <f>IF('Historical DATA'!BR136="","",'Historical DATA'!BR136)</f>
        <v/>
      </c>
      <c r="AO150" s="1448" t="str">
        <f>IF('Historical DATA'!BS136="","",'Historical DATA'!BS136)</f>
        <v/>
      </c>
      <c r="AP150" s="1438" t="str">
        <f>IF('Historical DATA'!BT136="","",'Historical DATA'!BT136)</f>
        <v/>
      </c>
      <c r="AQ150" s="1438" t="str">
        <f>IF('Historical DATA'!BU136="","",'Historical DATA'!BU136)</f>
        <v/>
      </c>
      <c r="AR150" s="1439" t="str">
        <f>IF('Historical DATA'!BV136="","",'Historical DATA'!BV136)</f>
        <v/>
      </c>
    </row>
    <row r="151" spans="2:44">
      <c r="B151" s="1653" t="str">
        <f>IF('Historical DATA'!B137="","",'Historical DATA'!B137)</f>
        <v/>
      </c>
      <c r="D151" s="1437" t="str">
        <f>IF('Historical DATA'!AO137="","",'Historical DATA'!AO137)</f>
        <v/>
      </c>
      <c r="E151" s="1431" t="str">
        <f>IF('Historical DATA'!AP137="","",'Historical DATA'!AP137)</f>
        <v/>
      </c>
      <c r="F151" s="1433" t="str">
        <f>IF('Historical DATA'!AQ137="","",'Historical DATA'!AQ137)</f>
        <v/>
      </c>
      <c r="H151" s="1447" t="str">
        <f>IF('Historical DATA'!AR137="","",'Historical DATA'!AR137)</f>
        <v/>
      </c>
      <c r="I151" s="1431" t="str">
        <f>IF('Historical DATA'!AS137="","",'Historical DATA'!AS137)</f>
        <v/>
      </c>
      <c r="J151" s="1431" t="str">
        <f>IF('Historical DATA'!AT137="","",'Historical DATA'!AT137)</f>
        <v/>
      </c>
      <c r="K151" s="1431" t="str">
        <f>IF('Historical DATA'!AU137="","",'Historical DATA'!AU137)</f>
        <v/>
      </c>
      <c r="L151" s="1450" t="str">
        <f>IF('Historical DATA'!AV137="","",'Historical DATA'!AV137)</f>
        <v/>
      </c>
      <c r="N151" s="1445" t="str">
        <f>IF('Historical DATA'!AW137="","",'Historical DATA'!AW137)</f>
        <v/>
      </c>
      <c r="O151" s="1436" t="str">
        <f>IF('Historical DATA'!AX137="","",'Historical DATA'!AX137)</f>
        <v/>
      </c>
      <c r="P151" s="1435" t="str">
        <f>IF('Historical DATA'!AY137="","",'Historical DATA'!AY137)</f>
        <v/>
      </c>
      <c r="R151" s="1434" t="str">
        <f>IF('Historical DATA'!AZ137="","",'Historical DATA'!AZ137)</f>
        <v/>
      </c>
      <c r="S151" s="1436" t="str">
        <f>IF('Historical DATA'!BA137="","",'Historical DATA'!BA137)</f>
        <v/>
      </c>
      <c r="T151" s="1435" t="str">
        <f>IF('Historical DATA'!BB137="","",'Historical DATA'!BB137)</f>
        <v/>
      </c>
      <c r="V151" s="1434" t="str">
        <f>IF('Historical DATA'!BC137="","",'Historical DATA'!BC137)</f>
        <v/>
      </c>
      <c r="W151" s="1436" t="str">
        <f>IF('Historical DATA'!BD137="","",'Historical DATA'!BD137)</f>
        <v/>
      </c>
      <c r="X151" s="1436" t="str">
        <f>IF('Historical DATA'!BE137="","",'Historical DATA'!BE137)</f>
        <v/>
      </c>
      <c r="Y151" s="1435" t="str">
        <f>IF('Historical DATA'!BF137="","",'Historical DATA'!BF137)</f>
        <v/>
      </c>
      <c r="Z151" s="1435" t="str">
        <f>IF('Historical DATA'!BG137="","",'Historical DATA'!BG137)</f>
        <v/>
      </c>
      <c r="AB151" s="1434" t="str">
        <f>IF('Historical DATA'!BH137="","",'Historical DATA'!BH137)</f>
        <v/>
      </c>
      <c r="AC151" s="1436" t="str">
        <f>IF('Historical DATA'!BI137="","",'Historical DATA'!BI137)</f>
        <v/>
      </c>
      <c r="AD151" s="1436" t="str">
        <f>IF('Historical DATA'!BJ137="","",'Historical DATA'!BJ137)</f>
        <v/>
      </c>
      <c r="AE151" s="1435" t="str">
        <f>IF('Historical DATA'!BK137="","",'Historical DATA'!BK137)</f>
        <v/>
      </c>
      <c r="AF151" s="1435" t="str">
        <f>IF('Historical DATA'!BL137="","",'Historical DATA'!BL137)</f>
        <v/>
      </c>
      <c r="AG151" s="1435" t="str">
        <f>IF('Historical DATA'!BM137="","",'Historical DATA'!BM137)</f>
        <v/>
      </c>
      <c r="AH151" s="1435" t="str">
        <f>IF('Historical DATA'!BN137="","",'Historical DATA'!BN137)</f>
        <v/>
      </c>
      <c r="AI151" s="1435" t="str">
        <f>IF('Historical DATA'!BO137="","",'Historical DATA'!BO137)</f>
        <v/>
      </c>
      <c r="AK151" s="1437" t="str">
        <f>IF('Historical DATA'!BP137="","",'Historical DATA'!BP137)</f>
        <v/>
      </c>
      <c r="AL151" s="1431" t="str">
        <f>IF('Historical DATA'!BQ137="","",'Historical DATA'!BQ137)</f>
        <v/>
      </c>
      <c r="AM151" s="1433" t="str">
        <f>IF('Historical DATA'!BR137="","",'Historical DATA'!BR137)</f>
        <v/>
      </c>
      <c r="AO151" s="1448" t="str">
        <f>IF('Historical DATA'!BS137="","",'Historical DATA'!BS137)</f>
        <v/>
      </c>
      <c r="AP151" s="1438" t="str">
        <f>IF('Historical DATA'!BT137="","",'Historical DATA'!BT137)</f>
        <v/>
      </c>
      <c r="AQ151" s="1438" t="str">
        <f>IF('Historical DATA'!BU137="","",'Historical DATA'!BU137)</f>
        <v/>
      </c>
      <c r="AR151" s="1439" t="str">
        <f>IF('Historical DATA'!BV137="","",'Historical DATA'!BV137)</f>
        <v/>
      </c>
    </row>
    <row r="152" spans="2:44">
      <c r="B152" s="1653" t="str">
        <f>IF('Historical DATA'!B138="","",'Historical DATA'!B138)</f>
        <v/>
      </c>
      <c r="D152" s="1437" t="str">
        <f>IF('Historical DATA'!AO138="","",'Historical DATA'!AO138)</f>
        <v/>
      </c>
      <c r="E152" s="1431" t="str">
        <f>IF('Historical DATA'!AP138="","",'Historical DATA'!AP138)</f>
        <v/>
      </c>
      <c r="F152" s="1433" t="str">
        <f>IF('Historical DATA'!AQ138="","",'Historical DATA'!AQ138)</f>
        <v/>
      </c>
      <c r="H152" s="1447" t="str">
        <f>IF('Historical DATA'!AR138="","",'Historical DATA'!AR138)</f>
        <v/>
      </c>
      <c r="I152" s="1431" t="str">
        <f>IF('Historical DATA'!AS138="","",'Historical DATA'!AS138)</f>
        <v/>
      </c>
      <c r="J152" s="1431" t="str">
        <f>IF('Historical DATA'!AT138="","",'Historical DATA'!AT138)</f>
        <v/>
      </c>
      <c r="K152" s="1431" t="str">
        <f>IF('Historical DATA'!AU138="","",'Historical DATA'!AU138)</f>
        <v/>
      </c>
      <c r="L152" s="1450" t="str">
        <f>IF('Historical DATA'!AV138="","",'Historical DATA'!AV138)</f>
        <v/>
      </c>
      <c r="N152" s="1445" t="str">
        <f>IF('Historical DATA'!AW138="","",'Historical DATA'!AW138)</f>
        <v/>
      </c>
      <c r="O152" s="1436" t="str">
        <f>IF('Historical DATA'!AX138="","",'Historical DATA'!AX138)</f>
        <v/>
      </c>
      <c r="P152" s="1435" t="str">
        <f>IF('Historical DATA'!AY138="","",'Historical DATA'!AY138)</f>
        <v/>
      </c>
      <c r="R152" s="1434" t="str">
        <f>IF('Historical DATA'!AZ138="","",'Historical DATA'!AZ138)</f>
        <v/>
      </c>
      <c r="S152" s="1436" t="str">
        <f>IF('Historical DATA'!BA138="","",'Historical DATA'!BA138)</f>
        <v/>
      </c>
      <c r="T152" s="1435" t="str">
        <f>IF('Historical DATA'!BB138="","",'Historical DATA'!BB138)</f>
        <v/>
      </c>
      <c r="V152" s="1434" t="str">
        <f>IF('Historical DATA'!BC138="","",'Historical DATA'!BC138)</f>
        <v/>
      </c>
      <c r="W152" s="1436" t="str">
        <f>IF('Historical DATA'!BD138="","",'Historical DATA'!BD138)</f>
        <v/>
      </c>
      <c r="X152" s="1436" t="str">
        <f>IF('Historical DATA'!BE138="","",'Historical DATA'!BE138)</f>
        <v/>
      </c>
      <c r="Y152" s="1435" t="str">
        <f>IF('Historical DATA'!BF138="","",'Historical DATA'!BF138)</f>
        <v/>
      </c>
      <c r="Z152" s="1435" t="str">
        <f>IF('Historical DATA'!BG138="","",'Historical DATA'!BG138)</f>
        <v/>
      </c>
      <c r="AB152" s="1434" t="str">
        <f>IF('Historical DATA'!BH138="","",'Historical DATA'!BH138)</f>
        <v/>
      </c>
      <c r="AC152" s="1436" t="str">
        <f>IF('Historical DATA'!BI138="","",'Historical DATA'!BI138)</f>
        <v/>
      </c>
      <c r="AD152" s="1436" t="str">
        <f>IF('Historical DATA'!BJ138="","",'Historical DATA'!BJ138)</f>
        <v/>
      </c>
      <c r="AE152" s="1435" t="str">
        <f>IF('Historical DATA'!BK138="","",'Historical DATA'!BK138)</f>
        <v/>
      </c>
      <c r="AF152" s="1435" t="str">
        <f>IF('Historical DATA'!BL138="","",'Historical DATA'!BL138)</f>
        <v/>
      </c>
      <c r="AG152" s="1435" t="str">
        <f>IF('Historical DATA'!BM138="","",'Historical DATA'!BM138)</f>
        <v/>
      </c>
      <c r="AH152" s="1435" t="str">
        <f>IF('Historical DATA'!BN138="","",'Historical DATA'!BN138)</f>
        <v/>
      </c>
      <c r="AI152" s="1435" t="str">
        <f>IF('Historical DATA'!BO138="","",'Historical DATA'!BO138)</f>
        <v/>
      </c>
      <c r="AK152" s="1437" t="str">
        <f>IF('Historical DATA'!BP138="","",'Historical DATA'!BP138)</f>
        <v/>
      </c>
      <c r="AL152" s="1431" t="str">
        <f>IF('Historical DATA'!BQ138="","",'Historical DATA'!BQ138)</f>
        <v/>
      </c>
      <c r="AM152" s="1433" t="str">
        <f>IF('Historical DATA'!BR138="","",'Historical DATA'!BR138)</f>
        <v/>
      </c>
      <c r="AO152" s="1448" t="str">
        <f>IF('Historical DATA'!BS138="","",'Historical DATA'!BS138)</f>
        <v/>
      </c>
      <c r="AP152" s="1438" t="str">
        <f>IF('Historical DATA'!BT138="","",'Historical DATA'!BT138)</f>
        <v/>
      </c>
      <c r="AQ152" s="1438" t="str">
        <f>IF('Historical DATA'!BU138="","",'Historical DATA'!BU138)</f>
        <v/>
      </c>
      <c r="AR152" s="1439" t="str">
        <f>IF('Historical DATA'!BV138="","",'Historical DATA'!BV138)</f>
        <v/>
      </c>
    </row>
    <row r="153" spans="2:44">
      <c r="B153" s="1653" t="str">
        <f>IF('Historical DATA'!B139="","",'Historical DATA'!B139)</f>
        <v/>
      </c>
      <c r="D153" s="1437" t="str">
        <f>IF('Historical DATA'!AO139="","",'Historical DATA'!AO139)</f>
        <v/>
      </c>
      <c r="E153" s="1431" t="str">
        <f>IF('Historical DATA'!AP139="","",'Historical DATA'!AP139)</f>
        <v/>
      </c>
      <c r="F153" s="1433" t="str">
        <f>IF('Historical DATA'!AQ139="","",'Historical DATA'!AQ139)</f>
        <v/>
      </c>
      <c r="H153" s="1447" t="str">
        <f>IF('Historical DATA'!AR139="","",'Historical DATA'!AR139)</f>
        <v/>
      </c>
      <c r="I153" s="1431" t="str">
        <f>IF('Historical DATA'!AS139="","",'Historical DATA'!AS139)</f>
        <v/>
      </c>
      <c r="J153" s="1431" t="str">
        <f>IF('Historical DATA'!AT139="","",'Historical DATA'!AT139)</f>
        <v/>
      </c>
      <c r="K153" s="1431" t="str">
        <f>IF('Historical DATA'!AU139="","",'Historical DATA'!AU139)</f>
        <v/>
      </c>
      <c r="L153" s="1450" t="str">
        <f>IF('Historical DATA'!AV139="","",'Historical DATA'!AV139)</f>
        <v/>
      </c>
      <c r="N153" s="1445" t="str">
        <f>IF('Historical DATA'!AW139="","",'Historical DATA'!AW139)</f>
        <v/>
      </c>
      <c r="O153" s="1436" t="str">
        <f>IF('Historical DATA'!AX139="","",'Historical DATA'!AX139)</f>
        <v/>
      </c>
      <c r="P153" s="1435" t="str">
        <f>IF('Historical DATA'!AY139="","",'Historical DATA'!AY139)</f>
        <v/>
      </c>
      <c r="R153" s="1434" t="str">
        <f>IF('Historical DATA'!AZ139="","",'Historical DATA'!AZ139)</f>
        <v/>
      </c>
      <c r="S153" s="1436" t="str">
        <f>IF('Historical DATA'!BA139="","",'Historical DATA'!BA139)</f>
        <v/>
      </c>
      <c r="T153" s="1435" t="str">
        <f>IF('Historical DATA'!BB139="","",'Historical DATA'!BB139)</f>
        <v/>
      </c>
      <c r="V153" s="1434" t="str">
        <f>IF('Historical DATA'!BC139="","",'Historical DATA'!BC139)</f>
        <v/>
      </c>
      <c r="W153" s="1436" t="str">
        <f>IF('Historical DATA'!BD139="","",'Historical DATA'!BD139)</f>
        <v/>
      </c>
      <c r="X153" s="1436" t="str">
        <f>IF('Historical DATA'!BE139="","",'Historical DATA'!BE139)</f>
        <v/>
      </c>
      <c r="Y153" s="1435" t="str">
        <f>IF('Historical DATA'!BF139="","",'Historical DATA'!BF139)</f>
        <v/>
      </c>
      <c r="Z153" s="1435" t="str">
        <f>IF('Historical DATA'!BG139="","",'Historical DATA'!BG139)</f>
        <v/>
      </c>
      <c r="AB153" s="1434" t="str">
        <f>IF('Historical DATA'!BH139="","",'Historical DATA'!BH139)</f>
        <v/>
      </c>
      <c r="AC153" s="1436" t="str">
        <f>IF('Historical DATA'!BI139="","",'Historical DATA'!BI139)</f>
        <v/>
      </c>
      <c r="AD153" s="1436" t="str">
        <f>IF('Historical DATA'!BJ139="","",'Historical DATA'!BJ139)</f>
        <v/>
      </c>
      <c r="AE153" s="1435" t="str">
        <f>IF('Historical DATA'!BK139="","",'Historical DATA'!BK139)</f>
        <v/>
      </c>
      <c r="AF153" s="1435" t="str">
        <f>IF('Historical DATA'!BL139="","",'Historical DATA'!BL139)</f>
        <v/>
      </c>
      <c r="AG153" s="1435" t="str">
        <f>IF('Historical DATA'!BM139="","",'Historical DATA'!BM139)</f>
        <v/>
      </c>
      <c r="AH153" s="1435" t="str">
        <f>IF('Historical DATA'!BN139="","",'Historical DATA'!BN139)</f>
        <v/>
      </c>
      <c r="AI153" s="1435" t="str">
        <f>IF('Historical DATA'!BO139="","",'Historical DATA'!BO139)</f>
        <v/>
      </c>
      <c r="AK153" s="1437" t="str">
        <f>IF('Historical DATA'!BP139="","",'Historical DATA'!BP139)</f>
        <v/>
      </c>
      <c r="AL153" s="1431" t="str">
        <f>IF('Historical DATA'!BQ139="","",'Historical DATA'!BQ139)</f>
        <v/>
      </c>
      <c r="AM153" s="1433" t="str">
        <f>IF('Historical DATA'!BR139="","",'Historical DATA'!BR139)</f>
        <v/>
      </c>
      <c r="AO153" s="1448" t="str">
        <f>IF('Historical DATA'!BS139="","",'Historical DATA'!BS139)</f>
        <v/>
      </c>
      <c r="AP153" s="1438" t="str">
        <f>IF('Historical DATA'!BT139="","",'Historical DATA'!BT139)</f>
        <v/>
      </c>
      <c r="AQ153" s="1438" t="str">
        <f>IF('Historical DATA'!BU139="","",'Historical DATA'!BU139)</f>
        <v/>
      </c>
      <c r="AR153" s="1439" t="str">
        <f>IF('Historical DATA'!BV139="","",'Historical DATA'!BV139)</f>
        <v/>
      </c>
    </row>
    <row r="154" spans="2:44">
      <c r="B154" s="1653" t="str">
        <f>IF('Historical DATA'!B140="","",'Historical DATA'!B140)</f>
        <v/>
      </c>
      <c r="D154" s="1437" t="str">
        <f>IF('Historical DATA'!AO140="","",'Historical DATA'!AO140)</f>
        <v/>
      </c>
      <c r="E154" s="1431" t="str">
        <f>IF('Historical DATA'!AP140="","",'Historical DATA'!AP140)</f>
        <v/>
      </c>
      <c r="F154" s="1433" t="str">
        <f>IF('Historical DATA'!AQ140="","",'Historical DATA'!AQ140)</f>
        <v/>
      </c>
      <c r="H154" s="1447" t="str">
        <f>IF('Historical DATA'!AR140="","",'Historical DATA'!AR140)</f>
        <v/>
      </c>
      <c r="I154" s="1431" t="str">
        <f>IF('Historical DATA'!AS140="","",'Historical DATA'!AS140)</f>
        <v/>
      </c>
      <c r="J154" s="1431" t="str">
        <f>IF('Historical DATA'!AT140="","",'Historical DATA'!AT140)</f>
        <v/>
      </c>
      <c r="K154" s="1431" t="str">
        <f>IF('Historical DATA'!AU140="","",'Historical DATA'!AU140)</f>
        <v/>
      </c>
      <c r="L154" s="1450" t="str">
        <f>IF('Historical DATA'!AV140="","",'Historical DATA'!AV140)</f>
        <v/>
      </c>
      <c r="N154" s="1445" t="str">
        <f>IF('Historical DATA'!AW140="","",'Historical DATA'!AW140)</f>
        <v/>
      </c>
      <c r="O154" s="1436" t="str">
        <f>IF('Historical DATA'!AX140="","",'Historical DATA'!AX140)</f>
        <v/>
      </c>
      <c r="P154" s="1435" t="str">
        <f>IF('Historical DATA'!AY140="","",'Historical DATA'!AY140)</f>
        <v/>
      </c>
      <c r="R154" s="1434" t="str">
        <f>IF('Historical DATA'!AZ140="","",'Historical DATA'!AZ140)</f>
        <v/>
      </c>
      <c r="S154" s="1436" t="str">
        <f>IF('Historical DATA'!BA140="","",'Historical DATA'!BA140)</f>
        <v/>
      </c>
      <c r="T154" s="1435" t="str">
        <f>IF('Historical DATA'!BB140="","",'Historical DATA'!BB140)</f>
        <v/>
      </c>
      <c r="V154" s="1434" t="str">
        <f>IF('Historical DATA'!BC140="","",'Historical DATA'!BC140)</f>
        <v/>
      </c>
      <c r="W154" s="1436" t="str">
        <f>IF('Historical DATA'!BD140="","",'Historical DATA'!BD140)</f>
        <v/>
      </c>
      <c r="X154" s="1436" t="str">
        <f>IF('Historical DATA'!BE140="","",'Historical DATA'!BE140)</f>
        <v/>
      </c>
      <c r="Y154" s="1435" t="str">
        <f>IF('Historical DATA'!BF140="","",'Historical DATA'!BF140)</f>
        <v/>
      </c>
      <c r="Z154" s="1435" t="str">
        <f>IF('Historical DATA'!BG140="","",'Historical DATA'!BG140)</f>
        <v/>
      </c>
      <c r="AB154" s="1434" t="str">
        <f>IF('Historical DATA'!BH140="","",'Historical DATA'!BH140)</f>
        <v/>
      </c>
      <c r="AC154" s="1436" t="str">
        <f>IF('Historical DATA'!BI140="","",'Historical DATA'!BI140)</f>
        <v/>
      </c>
      <c r="AD154" s="1436" t="str">
        <f>IF('Historical DATA'!BJ140="","",'Historical DATA'!BJ140)</f>
        <v/>
      </c>
      <c r="AE154" s="1435" t="str">
        <f>IF('Historical DATA'!BK140="","",'Historical DATA'!BK140)</f>
        <v/>
      </c>
      <c r="AF154" s="1435" t="str">
        <f>IF('Historical DATA'!BL140="","",'Historical DATA'!BL140)</f>
        <v/>
      </c>
      <c r="AG154" s="1435" t="str">
        <f>IF('Historical DATA'!BM140="","",'Historical DATA'!BM140)</f>
        <v/>
      </c>
      <c r="AH154" s="1435" t="str">
        <f>IF('Historical DATA'!BN140="","",'Historical DATA'!BN140)</f>
        <v/>
      </c>
      <c r="AI154" s="1435" t="str">
        <f>IF('Historical DATA'!BO140="","",'Historical DATA'!BO140)</f>
        <v/>
      </c>
      <c r="AK154" s="1437" t="str">
        <f>IF('Historical DATA'!BP140="","",'Historical DATA'!BP140)</f>
        <v/>
      </c>
      <c r="AL154" s="1431" t="str">
        <f>IF('Historical DATA'!BQ140="","",'Historical DATA'!BQ140)</f>
        <v/>
      </c>
      <c r="AM154" s="1433" t="str">
        <f>IF('Historical DATA'!BR140="","",'Historical DATA'!BR140)</f>
        <v/>
      </c>
      <c r="AO154" s="1448" t="str">
        <f>IF('Historical DATA'!BS140="","",'Historical DATA'!BS140)</f>
        <v/>
      </c>
      <c r="AP154" s="1438" t="str">
        <f>IF('Historical DATA'!BT140="","",'Historical DATA'!BT140)</f>
        <v/>
      </c>
      <c r="AQ154" s="1438" t="str">
        <f>IF('Historical DATA'!BU140="","",'Historical DATA'!BU140)</f>
        <v/>
      </c>
      <c r="AR154" s="1439" t="str">
        <f>IF('Historical DATA'!BV140="","",'Historical DATA'!BV140)</f>
        <v/>
      </c>
    </row>
    <row r="155" spans="2:44">
      <c r="B155" s="1653" t="str">
        <f>IF('Historical DATA'!B141="","",'Historical DATA'!B141)</f>
        <v/>
      </c>
      <c r="D155" s="1437" t="str">
        <f>IF('Historical DATA'!AO141="","",'Historical DATA'!AO141)</f>
        <v/>
      </c>
      <c r="E155" s="1431" t="str">
        <f>IF('Historical DATA'!AP141="","",'Historical DATA'!AP141)</f>
        <v/>
      </c>
      <c r="F155" s="1433" t="str">
        <f>IF('Historical DATA'!AQ141="","",'Historical DATA'!AQ141)</f>
        <v/>
      </c>
      <c r="H155" s="1447" t="str">
        <f>IF('Historical DATA'!AR141="","",'Historical DATA'!AR141)</f>
        <v/>
      </c>
      <c r="I155" s="1431" t="str">
        <f>IF('Historical DATA'!AS141="","",'Historical DATA'!AS141)</f>
        <v/>
      </c>
      <c r="J155" s="1431" t="str">
        <f>IF('Historical DATA'!AT141="","",'Historical DATA'!AT141)</f>
        <v/>
      </c>
      <c r="K155" s="1431" t="str">
        <f>IF('Historical DATA'!AU141="","",'Historical DATA'!AU141)</f>
        <v/>
      </c>
      <c r="L155" s="1450" t="str">
        <f>IF('Historical DATA'!AV141="","",'Historical DATA'!AV141)</f>
        <v/>
      </c>
      <c r="N155" s="1445" t="str">
        <f>IF('Historical DATA'!AW141="","",'Historical DATA'!AW141)</f>
        <v/>
      </c>
      <c r="O155" s="1436" t="str">
        <f>IF('Historical DATA'!AX141="","",'Historical DATA'!AX141)</f>
        <v/>
      </c>
      <c r="P155" s="1435" t="str">
        <f>IF('Historical DATA'!AY141="","",'Historical DATA'!AY141)</f>
        <v/>
      </c>
      <c r="R155" s="1434" t="str">
        <f>IF('Historical DATA'!AZ141="","",'Historical DATA'!AZ141)</f>
        <v/>
      </c>
      <c r="S155" s="1436" t="str">
        <f>IF('Historical DATA'!BA141="","",'Historical DATA'!BA141)</f>
        <v/>
      </c>
      <c r="T155" s="1435" t="str">
        <f>IF('Historical DATA'!BB141="","",'Historical DATA'!BB141)</f>
        <v/>
      </c>
      <c r="V155" s="1434" t="str">
        <f>IF('Historical DATA'!BC141="","",'Historical DATA'!BC141)</f>
        <v/>
      </c>
      <c r="W155" s="1436" t="str">
        <f>IF('Historical DATA'!BD141="","",'Historical DATA'!BD141)</f>
        <v/>
      </c>
      <c r="X155" s="1436" t="str">
        <f>IF('Historical DATA'!BE141="","",'Historical DATA'!BE141)</f>
        <v/>
      </c>
      <c r="Y155" s="1435" t="str">
        <f>IF('Historical DATA'!BF141="","",'Historical DATA'!BF141)</f>
        <v/>
      </c>
      <c r="Z155" s="1435" t="str">
        <f>IF('Historical DATA'!BG141="","",'Historical DATA'!BG141)</f>
        <v/>
      </c>
      <c r="AB155" s="1434" t="str">
        <f>IF('Historical DATA'!BH141="","",'Historical DATA'!BH141)</f>
        <v/>
      </c>
      <c r="AC155" s="1436" t="str">
        <f>IF('Historical DATA'!BI141="","",'Historical DATA'!BI141)</f>
        <v/>
      </c>
      <c r="AD155" s="1436" t="str">
        <f>IF('Historical DATA'!BJ141="","",'Historical DATA'!BJ141)</f>
        <v/>
      </c>
      <c r="AE155" s="1435" t="str">
        <f>IF('Historical DATA'!BK141="","",'Historical DATA'!BK141)</f>
        <v/>
      </c>
      <c r="AF155" s="1435" t="str">
        <f>IF('Historical DATA'!BL141="","",'Historical DATA'!BL141)</f>
        <v/>
      </c>
      <c r="AG155" s="1435" t="str">
        <f>IF('Historical DATA'!BM141="","",'Historical DATA'!BM141)</f>
        <v/>
      </c>
      <c r="AH155" s="1435" t="str">
        <f>IF('Historical DATA'!BN141="","",'Historical DATA'!BN141)</f>
        <v/>
      </c>
      <c r="AI155" s="1435" t="str">
        <f>IF('Historical DATA'!BO141="","",'Historical DATA'!BO141)</f>
        <v/>
      </c>
      <c r="AK155" s="1437" t="str">
        <f>IF('Historical DATA'!BP141="","",'Historical DATA'!BP141)</f>
        <v/>
      </c>
      <c r="AL155" s="1431" t="str">
        <f>IF('Historical DATA'!BQ141="","",'Historical DATA'!BQ141)</f>
        <v/>
      </c>
      <c r="AM155" s="1433" t="str">
        <f>IF('Historical DATA'!BR141="","",'Historical DATA'!BR141)</f>
        <v/>
      </c>
      <c r="AO155" s="1448" t="str">
        <f>IF('Historical DATA'!BS141="","",'Historical DATA'!BS141)</f>
        <v/>
      </c>
      <c r="AP155" s="1438" t="str">
        <f>IF('Historical DATA'!BT141="","",'Historical DATA'!BT141)</f>
        <v/>
      </c>
      <c r="AQ155" s="1438" t="str">
        <f>IF('Historical DATA'!BU141="","",'Historical DATA'!BU141)</f>
        <v/>
      </c>
      <c r="AR155" s="1439" t="str">
        <f>IF('Historical DATA'!BV141="","",'Historical DATA'!BV141)</f>
        <v/>
      </c>
    </row>
    <row r="156" spans="2:44">
      <c r="B156" s="1653" t="str">
        <f>IF('Historical DATA'!B142="","",'Historical DATA'!B142)</f>
        <v/>
      </c>
      <c r="D156" s="1437" t="str">
        <f>IF('Historical DATA'!AO142="","",'Historical DATA'!AO142)</f>
        <v/>
      </c>
      <c r="E156" s="1431" t="str">
        <f>IF('Historical DATA'!AP142="","",'Historical DATA'!AP142)</f>
        <v/>
      </c>
      <c r="F156" s="1433" t="str">
        <f>IF('Historical DATA'!AQ142="","",'Historical DATA'!AQ142)</f>
        <v/>
      </c>
      <c r="H156" s="1447" t="str">
        <f>IF('Historical DATA'!AR142="","",'Historical DATA'!AR142)</f>
        <v/>
      </c>
      <c r="I156" s="1431" t="str">
        <f>IF('Historical DATA'!AS142="","",'Historical DATA'!AS142)</f>
        <v/>
      </c>
      <c r="J156" s="1431" t="str">
        <f>IF('Historical DATA'!AT142="","",'Historical DATA'!AT142)</f>
        <v/>
      </c>
      <c r="K156" s="1431" t="str">
        <f>IF('Historical DATA'!AU142="","",'Historical DATA'!AU142)</f>
        <v/>
      </c>
      <c r="L156" s="1450" t="str">
        <f>IF('Historical DATA'!AV142="","",'Historical DATA'!AV142)</f>
        <v/>
      </c>
      <c r="N156" s="1445" t="str">
        <f>IF('Historical DATA'!AW142="","",'Historical DATA'!AW142)</f>
        <v/>
      </c>
      <c r="O156" s="1436" t="str">
        <f>IF('Historical DATA'!AX142="","",'Historical DATA'!AX142)</f>
        <v/>
      </c>
      <c r="P156" s="1435" t="str">
        <f>IF('Historical DATA'!AY142="","",'Historical DATA'!AY142)</f>
        <v/>
      </c>
      <c r="R156" s="1434" t="str">
        <f>IF('Historical DATA'!AZ142="","",'Historical DATA'!AZ142)</f>
        <v/>
      </c>
      <c r="S156" s="1436" t="str">
        <f>IF('Historical DATA'!BA142="","",'Historical DATA'!BA142)</f>
        <v/>
      </c>
      <c r="T156" s="1435" t="str">
        <f>IF('Historical DATA'!BB142="","",'Historical DATA'!BB142)</f>
        <v/>
      </c>
      <c r="V156" s="1434" t="str">
        <f>IF('Historical DATA'!BC142="","",'Historical DATA'!BC142)</f>
        <v/>
      </c>
      <c r="W156" s="1436" t="str">
        <f>IF('Historical DATA'!BD142="","",'Historical DATA'!BD142)</f>
        <v/>
      </c>
      <c r="X156" s="1436" t="str">
        <f>IF('Historical DATA'!BE142="","",'Historical DATA'!BE142)</f>
        <v/>
      </c>
      <c r="Y156" s="1435" t="str">
        <f>IF('Historical DATA'!BF142="","",'Historical DATA'!BF142)</f>
        <v/>
      </c>
      <c r="Z156" s="1435" t="str">
        <f>IF('Historical DATA'!BG142="","",'Historical DATA'!BG142)</f>
        <v/>
      </c>
      <c r="AB156" s="1434" t="str">
        <f>IF('Historical DATA'!BH142="","",'Historical DATA'!BH142)</f>
        <v/>
      </c>
      <c r="AC156" s="1436" t="str">
        <f>IF('Historical DATA'!BI142="","",'Historical DATA'!BI142)</f>
        <v/>
      </c>
      <c r="AD156" s="1436" t="str">
        <f>IF('Historical DATA'!BJ142="","",'Historical DATA'!BJ142)</f>
        <v/>
      </c>
      <c r="AE156" s="1435" t="str">
        <f>IF('Historical DATA'!BK142="","",'Historical DATA'!BK142)</f>
        <v/>
      </c>
      <c r="AF156" s="1435" t="str">
        <f>IF('Historical DATA'!BL142="","",'Historical DATA'!BL142)</f>
        <v/>
      </c>
      <c r="AG156" s="1435" t="str">
        <f>IF('Historical DATA'!BM142="","",'Historical DATA'!BM142)</f>
        <v/>
      </c>
      <c r="AH156" s="1435" t="str">
        <f>IF('Historical DATA'!BN142="","",'Historical DATA'!BN142)</f>
        <v/>
      </c>
      <c r="AI156" s="1435" t="str">
        <f>IF('Historical DATA'!BO142="","",'Historical DATA'!BO142)</f>
        <v/>
      </c>
      <c r="AK156" s="1437" t="str">
        <f>IF('Historical DATA'!BP142="","",'Historical DATA'!BP142)</f>
        <v/>
      </c>
      <c r="AL156" s="1431" t="str">
        <f>IF('Historical DATA'!BQ142="","",'Historical DATA'!BQ142)</f>
        <v/>
      </c>
      <c r="AM156" s="1433" t="str">
        <f>IF('Historical DATA'!BR142="","",'Historical DATA'!BR142)</f>
        <v/>
      </c>
      <c r="AO156" s="1448" t="str">
        <f>IF('Historical DATA'!BS142="","",'Historical DATA'!BS142)</f>
        <v/>
      </c>
      <c r="AP156" s="1438" t="str">
        <f>IF('Historical DATA'!BT142="","",'Historical DATA'!BT142)</f>
        <v/>
      </c>
      <c r="AQ156" s="1438" t="str">
        <f>IF('Historical DATA'!BU142="","",'Historical DATA'!BU142)</f>
        <v/>
      </c>
      <c r="AR156" s="1439" t="str">
        <f>IF('Historical DATA'!BV142="","",'Historical DATA'!BV142)</f>
        <v/>
      </c>
    </row>
    <row r="157" spans="2:44">
      <c r="B157" s="1653" t="str">
        <f>IF('Historical DATA'!B143="","",'Historical DATA'!B143)</f>
        <v/>
      </c>
      <c r="D157" s="1437" t="str">
        <f>IF('Historical DATA'!AO143="","",'Historical DATA'!AO143)</f>
        <v/>
      </c>
      <c r="E157" s="1431" t="str">
        <f>IF('Historical DATA'!AP143="","",'Historical DATA'!AP143)</f>
        <v/>
      </c>
      <c r="F157" s="1433" t="str">
        <f>IF('Historical DATA'!AQ143="","",'Historical DATA'!AQ143)</f>
        <v/>
      </c>
      <c r="H157" s="1447" t="str">
        <f>IF('Historical DATA'!AR143="","",'Historical DATA'!AR143)</f>
        <v/>
      </c>
      <c r="I157" s="1431" t="str">
        <f>IF('Historical DATA'!AS143="","",'Historical DATA'!AS143)</f>
        <v/>
      </c>
      <c r="J157" s="1431" t="str">
        <f>IF('Historical DATA'!AT143="","",'Historical DATA'!AT143)</f>
        <v/>
      </c>
      <c r="K157" s="1431" t="str">
        <f>IF('Historical DATA'!AU143="","",'Historical DATA'!AU143)</f>
        <v/>
      </c>
      <c r="L157" s="1450" t="str">
        <f>IF('Historical DATA'!AV143="","",'Historical DATA'!AV143)</f>
        <v/>
      </c>
      <c r="N157" s="1445" t="str">
        <f>IF('Historical DATA'!AW143="","",'Historical DATA'!AW143)</f>
        <v/>
      </c>
      <c r="O157" s="1436" t="str">
        <f>IF('Historical DATA'!AX143="","",'Historical DATA'!AX143)</f>
        <v/>
      </c>
      <c r="P157" s="1435" t="str">
        <f>IF('Historical DATA'!AY143="","",'Historical DATA'!AY143)</f>
        <v/>
      </c>
      <c r="R157" s="1434" t="str">
        <f>IF('Historical DATA'!AZ143="","",'Historical DATA'!AZ143)</f>
        <v/>
      </c>
      <c r="S157" s="1436" t="str">
        <f>IF('Historical DATA'!BA143="","",'Historical DATA'!BA143)</f>
        <v/>
      </c>
      <c r="T157" s="1435" t="str">
        <f>IF('Historical DATA'!BB143="","",'Historical DATA'!BB143)</f>
        <v/>
      </c>
      <c r="V157" s="1434" t="str">
        <f>IF('Historical DATA'!BC143="","",'Historical DATA'!BC143)</f>
        <v/>
      </c>
      <c r="W157" s="1436" t="str">
        <f>IF('Historical DATA'!BD143="","",'Historical DATA'!BD143)</f>
        <v/>
      </c>
      <c r="X157" s="1436" t="str">
        <f>IF('Historical DATA'!BE143="","",'Historical DATA'!BE143)</f>
        <v/>
      </c>
      <c r="Y157" s="1435" t="str">
        <f>IF('Historical DATA'!BF143="","",'Historical DATA'!BF143)</f>
        <v/>
      </c>
      <c r="Z157" s="1435" t="str">
        <f>IF('Historical DATA'!BG143="","",'Historical DATA'!BG143)</f>
        <v/>
      </c>
      <c r="AB157" s="1434" t="str">
        <f>IF('Historical DATA'!BH143="","",'Historical DATA'!BH143)</f>
        <v/>
      </c>
      <c r="AC157" s="1436" t="str">
        <f>IF('Historical DATA'!BI143="","",'Historical DATA'!BI143)</f>
        <v/>
      </c>
      <c r="AD157" s="1436" t="str">
        <f>IF('Historical DATA'!BJ143="","",'Historical DATA'!BJ143)</f>
        <v/>
      </c>
      <c r="AE157" s="1435" t="str">
        <f>IF('Historical DATA'!BK143="","",'Historical DATA'!BK143)</f>
        <v/>
      </c>
      <c r="AF157" s="1435" t="str">
        <f>IF('Historical DATA'!BL143="","",'Historical DATA'!BL143)</f>
        <v/>
      </c>
      <c r="AG157" s="1435" t="str">
        <f>IF('Historical DATA'!BM143="","",'Historical DATA'!BM143)</f>
        <v/>
      </c>
      <c r="AH157" s="1435" t="str">
        <f>IF('Historical DATA'!BN143="","",'Historical DATA'!BN143)</f>
        <v/>
      </c>
      <c r="AI157" s="1435" t="str">
        <f>IF('Historical DATA'!BO143="","",'Historical DATA'!BO143)</f>
        <v/>
      </c>
      <c r="AK157" s="1437" t="str">
        <f>IF('Historical DATA'!BP143="","",'Historical DATA'!BP143)</f>
        <v/>
      </c>
      <c r="AL157" s="1431" t="str">
        <f>IF('Historical DATA'!BQ143="","",'Historical DATA'!BQ143)</f>
        <v/>
      </c>
      <c r="AM157" s="1433" t="str">
        <f>IF('Historical DATA'!BR143="","",'Historical DATA'!BR143)</f>
        <v/>
      </c>
      <c r="AO157" s="1448" t="str">
        <f>IF('Historical DATA'!BS143="","",'Historical DATA'!BS143)</f>
        <v/>
      </c>
      <c r="AP157" s="1438" t="str">
        <f>IF('Historical DATA'!BT143="","",'Historical DATA'!BT143)</f>
        <v/>
      </c>
      <c r="AQ157" s="1438" t="str">
        <f>IF('Historical DATA'!BU143="","",'Historical DATA'!BU143)</f>
        <v/>
      </c>
      <c r="AR157" s="1439" t="str">
        <f>IF('Historical DATA'!BV143="","",'Historical DATA'!BV143)</f>
        <v/>
      </c>
    </row>
    <row r="158" spans="2:44">
      <c r="B158" s="1653" t="str">
        <f>IF('Historical DATA'!B144="","",'Historical DATA'!B144)</f>
        <v/>
      </c>
      <c r="D158" s="1437" t="str">
        <f>IF('Historical DATA'!AO144="","",'Historical DATA'!AO144)</f>
        <v/>
      </c>
      <c r="E158" s="1431" t="str">
        <f>IF('Historical DATA'!AP144="","",'Historical DATA'!AP144)</f>
        <v/>
      </c>
      <c r="F158" s="1433" t="str">
        <f>IF('Historical DATA'!AQ144="","",'Historical DATA'!AQ144)</f>
        <v/>
      </c>
      <c r="H158" s="1447" t="str">
        <f>IF('Historical DATA'!AR144="","",'Historical DATA'!AR144)</f>
        <v/>
      </c>
      <c r="I158" s="1431" t="str">
        <f>IF('Historical DATA'!AS144="","",'Historical DATA'!AS144)</f>
        <v/>
      </c>
      <c r="J158" s="1431" t="str">
        <f>IF('Historical DATA'!AT144="","",'Historical DATA'!AT144)</f>
        <v/>
      </c>
      <c r="K158" s="1431" t="str">
        <f>IF('Historical DATA'!AU144="","",'Historical DATA'!AU144)</f>
        <v/>
      </c>
      <c r="L158" s="1450" t="str">
        <f>IF('Historical DATA'!AV144="","",'Historical DATA'!AV144)</f>
        <v/>
      </c>
      <c r="N158" s="1445" t="str">
        <f>IF('Historical DATA'!AW144="","",'Historical DATA'!AW144)</f>
        <v/>
      </c>
      <c r="O158" s="1436" t="str">
        <f>IF('Historical DATA'!AX144="","",'Historical DATA'!AX144)</f>
        <v/>
      </c>
      <c r="P158" s="1435" t="str">
        <f>IF('Historical DATA'!AY144="","",'Historical DATA'!AY144)</f>
        <v/>
      </c>
      <c r="R158" s="1434" t="str">
        <f>IF('Historical DATA'!AZ144="","",'Historical DATA'!AZ144)</f>
        <v/>
      </c>
      <c r="S158" s="1436" t="str">
        <f>IF('Historical DATA'!BA144="","",'Historical DATA'!BA144)</f>
        <v/>
      </c>
      <c r="T158" s="1435" t="str">
        <f>IF('Historical DATA'!BB144="","",'Historical DATA'!BB144)</f>
        <v/>
      </c>
      <c r="V158" s="1434" t="str">
        <f>IF('Historical DATA'!BC144="","",'Historical DATA'!BC144)</f>
        <v/>
      </c>
      <c r="W158" s="1436" t="str">
        <f>IF('Historical DATA'!BD144="","",'Historical DATA'!BD144)</f>
        <v/>
      </c>
      <c r="X158" s="1436" t="str">
        <f>IF('Historical DATA'!BE144="","",'Historical DATA'!BE144)</f>
        <v/>
      </c>
      <c r="Y158" s="1435" t="str">
        <f>IF('Historical DATA'!BF144="","",'Historical DATA'!BF144)</f>
        <v/>
      </c>
      <c r="Z158" s="1435" t="str">
        <f>IF('Historical DATA'!BG144="","",'Historical DATA'!BG144)</f>
        <v/>
      </c>
      <c r="AB158" s="1434" t="str">
        <f>IF('Historical DATA'!BH144="","",'Historical DATA'!BH144)</f>
        <v/>
      </c>
      <c r="AC158" s="1436" t="str">
        <f>IF('Historical DATA'!BI144="","",'Historical DATA'!BI144)</f>
        <v/>
      </c>
      <c r="AD158" s="1436" t="str">
        <f>IF('Historical DATA'!BJ144="","",'Historical DATA'!BJ144)</f>
        <v/>
      </c>
      <c r="AE158" s="1435" t="str">
        <f>IF('Historical DATA'!BK144="","",'Historical DATA'!BK144)</f>
        <v/>
      </c>
      <c r="AF158" s="1435" t="str">
        <f>IF('Historical DATA'!BL144="","",'Historical DATA'!BL144)</f>
        <v/>
      </c>
      <c r="AG158" s="1435" t="str">
        <f>IF('Historical DATA'!BM144="","",'Historical DATA'!BM144)</f>
        <v/>
      </c>
      <c r="AH158" s="1435" t="str">
        <f>IF('Historical DATA'!BN144="","",'Historical DATA'!BN144)</f>
        <v/>
      </c>
      <c r="AI158" s="1435" t="str">
        <f>IF('Historical DATA'!BO144="","",'Historical DATA'!BO144)</f>
        <v/>
      </c>
      <c r="AK158" s="1437" t="str">
        <f>IF('Historical DATA'!BP144="","",'Historical DATA'!BP144)</f>
        <v/>
      </c>
      <c r="AL158" s="1431" t="str">
        <f>IF('Historical DATA'!BQ144="","",'Historical DATA'!BQ144)</f>
        <v/>
      </c>
      <c r="AM158" s="1433" t="str">
        <f>IF('Historical DATA'!BR144="","",'Historical DATA'!BR144)</f>
        <v/>
      </c>
      <c r="AO158" s="1448" t="str">
        <f>IF('Historical DATA'!BS144="","",'Historical DATA'!BS144)</f>
        <v/>
      </c>
      <c r="AP158" s="1438" t="str">
        <f>IF('Historical DATA'!BT144="","",'Historical DATA'!BT144)</f>
        <v/>
      </c>
      <c r="AQ158" s="1438" t="str">
        <f>IF('Historical DATA'!BU144="","",'Historical DATA'!BU144)</f>
        <v/>
      </c>
      <c r="AR158" s="1439" t="str">
        <f>IF('Historical DATA'!BV144="","",'Historical DATA'!BV144)</f>
        <v/>
      </c>
    </row>
    <row r="159" spans="2:44">
      <c r="B159" s="1653" t="str">
        <f>IF('Historical DATA'!B145="","",'Historical DATA'!B145)</f>
        <v/>
      </c>
      <c r="D159" s="1437" t="str">
        <f>IF('Historical DATA'!AO145="","",'Historical DATA'!AO145)</f>
        <v/>
      </c>
      <c r="E159" s="1431" t="str">
        <f>IF('Historical DATA'!AP145="","",'Historical DATA'!AP145)</f>
        <v/>
      </c>
      <c r="F159" s="1433" t="str">
        <f>IF('Historical DATA'!AQ145="","",'Historical DATA'!AQ145)</f>
        <v/>
      </c>
      <c r="H159" s="1447" t="str">
        <f>IF('Historical DATA'!AR145="","",'Historical DATA'!AR145)</f>
        <v/>
      </c>
      <c r="I159" s="1431" t="str">
        <f>IF('Historical DATA'!AS145="","",'Historical DATA'!AS145)</f>
        <v/>
      </c>
      <c r="J159" s="1431" t="str">
        <f>IF('Historical DATA'!AT145="","",'Historical DATA'!AT145)</f>
        <v/>
      </c>
      <c r="K159" s="1431" t="str">
        <f>IF('Historical DATA'!AU145="","",'Historical DATA'!AU145)</f>
        <v/>
      </c>
      <c r="L159" s="1450" t="str">
        <f>IF('Historical DATA'!AV145="","",'Historical DATA'!AV145)</f>
        <v/>
      </c>
      <c r="N159" s="1445" t="str">
        <f>IF('Historical DATA'!AW145="","",'Historical DATA'!AW145)</f>
        <v/>
      </c>
      <c r="O159" s="1436" t="str">
        <f>IF('Historical DATA'!AX145="","",'Historical DATA'!AX145)</f>
        <v/>
      </c>
      <c r="P159" s="1435" t="str">
        <f>IF('Historical DATA'!AY145="","",'Historical DATA'!AY145)</f>
        <v/>
      </c>
      <c r="R159" s="1434" t="str">
        <f>IF('Historical DATA'!AZ145="","",'Historical DATA'!AZ145)</f>
        <v/>
      </c>
      <c r="S159" s="1436" t="str">
        <f>IF('Historical DATA'!BA145="","",'Historical DATA'!BA145)</f>
        <v/>
      </c>
      <c r="T159" s="1435" t="str">
        <f>IF('Historical DATA'!BB145="","",'Historical DATA'!BB145)</f>
        <v/>
      </c>
      <c r="V159" s="1434" t="str">
        <f>IF('Historical DATA'!BC145="","",'Historical DATA'!BC145)</f>
        <v/>
      </c>
      <c r="W159" s="1436" t="str">
        <f>IF('Historical DATA'!BD145="","",'Historical DATA'!BD145)</f>
        <v/>
      </c>
      <c r="X159" s="1436" t="str">
        <f>IF('Historical DATA'!BE145="","",'Historical DATA'!BE145)</f>
        <v/>
      </c>
      <c r="Y159" s="1435" t="str">
        <f>IF('Historical DATA'!BF145="","",'Historical DATA'!BF145)</f>
        <v/>
      </c>
      <c r="Z159" s="1435" t="str">
        <f>IF('Historical DATA'!BG145="","",'Historical DATA'!BG145)</f>
        <v/>
      </c>
      <c r="AB159" s="1434" t="str">
        <f>IF('Historical DATA'!BH145="","",'Historical DATA'!BH145)</f>
        <v/>
      </c>
      <c r="AC159" s="1436" t="str">
        <f>IF('Historical DATA'!BI145="","",'Historical DATA'!BI145)</f>
        <v/>
      </c>
      <c r="AD159" s="1436" t="str">
        <f>IF('Historical DATA'!BJ145="","",'Historical DATA'!BJ145)</f>
        <v/>
      </c>
      <c r="AE159" s="1435" t="str">
        <f>IF('Historical DATA'!BK145="","",'Historical DATA'!BK145)</f>
        <v/>
      </c>
      <c r="AF159" s="1435" t="str">
        <f>IF('Historical DATA'!BL145="","",'Historical DATA'!BL145)</f>
        <v/>
      </c>
      <c r="AG159" s="1435" t="str">
        <f>IF('Historical DATA'!BM145="","",'Historical DATA'!BM145)</f>
        <v/>
      </c>
      <c r="AH159" s="1435" t="str">
        <f>IF('Historical DATA'!BN145="","",'Historical DATA'!BN145)</f>
        <v/>
      </c>
      <c r="AI159" s="1435" t="str">
        <f>IF('Historical DATA'!BO145="","",'Historical DATA'!BO145)</f>
        <v/>
      </c>
      <c r="AK159" s="1437" t="str">
        <f>IF('Historical DATA'!BP145="","",'Historical DATA'!BP145)</f>
        <v/>
      </c>
      <c r="AL159" s="1431" t="str">
        <f>IF('Historical DATA'!BQ145="","",'Historical DATA'!BQ145)</f>
        <v/>
      </c>
      <c r="AM159" s="1433" t="str">
        <f>IF('Historical DATA'!BR145="","",'Historical DATA'!BR145)</f>
        <v/>
      </c>
      <c r="AO159" s="1448" t="str">
        <f>IF('Historical DATA'!BS145="","",'Historical DATA'!BS145)</f>
        <v/>
      </c>
      <c r="AP159" s="1438" t="str">
        <f>IF('Historical DATA'!BT145="","",'Historical DATA'!BT145)</f>
        <v/>
      </c>
      <c r="AQ159" s="1438" t="str">
        <f>IF('Historical DATA'!BU145="","",'Historical DATA'!BU145)</f>
        <v/>
      </c>
      <c r="AR159" s="1439" t="str">
        <f>IF('Historical DATA'!BV145="","",'Historical DATA'!BV145)</f>
        <v/>
      </c>
    </row>
    <row r="160" spans="2:44">
      <c r="B160" s="1653" t="str">
        <f>IF('Historical DATA'!B146="","",'Historical DATA'!B146)</f>
        <v/>
      </c>
      <c r="D160" s="1437" t="str">
        <f>IF('Historical DATA'!AO146="","",'Historical DATA'!AO146)</f>
        <v/>
      </c>
      <c r="E160" s="1431" t="str">
        <f>IF('Historical DATA'!AP146="","",'Historical DATA'!AP146)</f>
        <v/>
      </c>
      <c r="F160" s="1433" t="str">
        <f>IF('Historical DATA'!AQ146="","",'Historical DATA'!AQ146)</f>
        <v/>
      </c>
      <c r="H160" s="1447" t="str">
        <f>IF('Historical DATA'!AR146="","",'Historical DATA'!AR146)</f>
        <v/>
      </c>
      <c r="I160" s="1431" t="str">
        <f>IF('Historical DATA'!AS146="","",'Historical DATA'!AS146)</f>
        <v/>
      </c>
      <c r="J160" s="1431" t="str">
        <f>IF('Historical DATA'!AT146="","",'Historical DATA'!AT146)</f>
        <v/>
      </c>
      <c r="K160" s="1431" t="str">
        <f>IF('Historical DATA'!AU146="","",'Historical DATA'!AU146)</f>
        <v/>
      </c>
      <c r="L160" s="1450" t="str">
        <f>IF('Historical DATA'!AV146="","",'Historical DATA'!AV146)</f>
        <v/>
      </c>
      <c r="N160" s="1445" t="str">
        <f>IF('Historical DATA'!AW146="","",'Historical DATA'!AW146)</f>
        <v/>
      </c>
      <c r="O160" s="1436" t="str">
        <f>IF('Historical DATA'!AX146="","",'Historical DATA'!AX146)</f>
        <v/>
      </c>
      <c r="P160" s="1435" t="str">
        <f>IF('Historical DATA'!AY146="","",'Historical DATA'!AY146)</f>
        <v/>
      </c>
      <c r="R160" s="1434" t="str">
        <f>IF('Historical DATA'!AZ146="","",'Historical DATA'!AZ146)</f>
        <v/>
      </c>
      <c r="S160" s="1436" t="str">
        <f>IF('Historical DATA'!BA146="","",'Historical DATA'!BA146)</f>
        <v/>
      </c>
      <c r="T160" s="1435" t="str">
        <f>IF('Historical DATA'!BB146="","",'Historical DATA'!BB146)</f>
        <v/>
      </c>
      <c r="V160" s="1434" t="str">
        <f>IF('Historical DATA'!BC146="","",'Historical DATA'!BC146)</f>
        <v/>
      </c>
      <c r="W160" s="1436" t="str">
        <f>IF('Historical DATA'!BD146="","",'Historical DATA'!BD146)</f>
        <v/>
      </c>
      <c r="X160" s="1436" t="str">
        <f>IF('Historical DATA'!BE146="","",'Historical DATA'!BE146)</f>
        <v/>
      </c>
      <c r="Y160" s="1435" t="str">
        <f>IF('Historical DATA'!BF146="","",'Historical DATA'!BF146)</f>
        <v/>
      </c>
      <c r="Z160" s="1435" t="str">
        <f>IF('Historical DATA'!BG146="","",'Historical DATA'!BG146)</f>
        <v/>
      </c>
      <c r="AB160" s="1434" t="str">
        <f>IF('Historical DATA'!BH146="","",'Historical DATA'!BH146)</f>
        <v/>
      </c>
      <c r="AC160" s="1436" t="str">
        <f>IF('Historical DATA'!BI146="","",'Historical DATA'!BI146)</f>
        <v/>
      </c>
      <c r="AD160" s="1436" t="str">
        <f>IF('Historical DATA'!BJ146="","",'Historical DATA'!BJ146)</f>
        <v/>
      </c>
      <c r="AE160" s="1435" t="str">
        <f>IF('Historical DATA'!BK146="","",'Historical DATA'!BK146)</f>
        <v/>
      </c>
      <c r="AF160" s="1435" t="str">
        <f>IF('Historical DATA'!BL146="","",'Historical DATA'!BL146)</f>
        <v/>
      </c>
      <c r="AG160" s="1435" t="str">
        <f>IF('Historical DATA'!BM146="","",'Historical DATA'!BM146)</f>
        <v/>
      </c>
      <c r="AH160" s="1435" t="str">
        <f>IF('Historical DATA'!BN146="","",'Historical DATA'!BN146)</f>
        <v/>
      </c>
      <c r="AI160" s="1435" t="str">
        <f>IF('Historical DATA'!BO146="","",'Historical DATA'!BO146)</f>
        <v/>
      </c>
      <c r="AK160" s="1437" t="str">
        <f>IF('Historical DATA'!BP146="","",'Historical DATA'!BP146)</f>
        <v/>
      </c>
      <c r="AL160" s="1431" t="str">
        <f>IF('Historical DATA'!BQ146="","",'Historical DATA'!BQ146)</f>
        <v/>
      </c>
      <c r="AM160" s="1433" t="str">
        <f>IF('Historical DATA'!BR146="","",'Historical DATA'!BR146)</f>
        <v/>
      </c>
      <c r="AO160" s="1448" t="str">
        <f>IF('Historical DATA'!BS146="","",'Historical DATA'!BS146)</f>
        <v/>
      </c>
      <c r="AP160" s="1438" t="str">
        <f>IF('Historical DATA'!BT146="","",'Historical DATA'!BT146)</f>
        <v/>
      </c>
      <c r="AQ160" s="1438" t="str">
        <f>IF('Historical DATA'!BU146="","",'Historical DATA'!BU146)</f>
        <v/>
      </c>
      <c r="AR160" s="1439" t="str">
        <f>IF('Historical DATA'!BV146="","",'Historical DATA'!BV146)</f>
        <v/>
      </c>
    </row>
    <row r="161" spans="2:44">
      <c r="B161" s="1653" t="str">
        <f>IF('Historical DATA'!B147="","",'Historical DATA'!B147)</f>
        <v/>
      </c>
      <c r="D161" s="1437" t="str">
        <f>IF('Historical DATA'!AO147="","",'Historical DATA'!AO147)</f>
        <v/>
      </c>
      <c r="E161" s="1431" t="str">
        <f>IF('Historical DATA'!AP147="","",'Historical DATA'!AP147)</f>
        <v/>
      </c>
      <c r="F161" s="1433" t="str">
        <f>IF('Historical DATA'!AQ147="","",'Historical DATA'!AQ147)</f>
        <v/>
      </c>
      <c r="H161" s="1447" t="str">
        <f>IF('Historical DATA'!AR147="","",'Historical DATA'!AR147)</f>
        <v/>
      </c>
      <c r="I161" s="1431" t="str">
        <f>IF('Historical DATA'!AS147="","",'Historical DATA'!AS147)</f>
        <v/>
      </c>
      <c r="J161" s="1431" t="str">
        <f>IF('Historical DATA'!AT147="","",'Historical DATA'!AT147)</f>
        <v/>
      </c>
      <c r="K161" s="1431" t="str">
        <f>IF('Historical DATA'!AU147="","",'Historical DATA'!AU147)</f>
        <v/>
      </c>
      <c r="L161" s="1450" t="str">
        <f>IF('Historical DATA'!AV147="","",'Historical DATA'!AV147)</f>
        <v/>
      </c>
      <c r="N161" s="1445" t="str">
        <f>IF('Historical DATA'!AW147="","",'Historical DATA'!AW147)</f>
        <v/>
      </c>
      <c r="O161" s="1436" t="str">
        <f>IF('Historical DATA'!AX147="","",'Historical DATA'!AX147)</f>
        <v/>
      </c>
      <c r="P161" s="1435" t="str">
        <f>IF('Historical DATA'!AY147="","",'Historical DATA'!AY147)</f>
        <v/>
      </c>
      <c r="R161" s="1434" t="str">
        <f>IF('Historical DATA'!AZ147="","",'Historical DATA'!AZ147)</f>
        <v/>
      </c>
      <c r="S161" s="1436" t="str">
        <f>IF('Historical DATA'!BA147="","",'Historical DATA'!BA147)</f>
        <v/>
      </c>
      <c r="T161" s="1435" t="str">
        <f>IF('Historical DATA'!BB147="","",'Historical DATA'!BB147)</f>
        <v/>
      </c>
      <c r="V161" s="1434" t="str">
        <f>IF('Historical DATA'!BC147="","",'Historical DATA'!BC147)</f>
        <v/>
      </c>
      <c r="W161" s="1436" t="str">
        <f>IF('Historical DATA'!BD147="","",'Historical DATA'!BD147)</f>
        <v/>
      </c>
      <c r="X161" s="1436" t="str">
        <f>IF('Historical DATA'!BE147="","",'Historical DATA'!BE147)</f>
        <v/>
      </c>
      <c r="Y161" s="1435" t="str">
        <f>IF('Historical DATA'!BF147="","",'Historical DATA'!BF147)</f>
        <v/>
      </c>
      <c r="Z161" s="1435" t="str">
        <f>IF('Historical DATA'!BG147="","",'Historical DATA'!BG147)</f>
        <v/>
      </c>
      <c r="AB161" s="1434" t="str">
        <f>IF('Historical DATA'!BH147="","",'Historical DATA'!BH147)</f>
        <v/>
      </c>
      <c r="AC161" s="1436" t="str">
        <f>IF('Historical DATA'!BI147="","",'Historical DATA'!BI147)</f>
        <v/>
      </c>
      <c r="AD161" s="1436" t="str">
        <f>IF('Historical DATA'!BJ147="","",'Historical DATA'!BJ147)</f>
        <v/>
      </c>
      <c r="AE161" s="1435" t="str">
        <f>IF('Historical DATA'!BK147="","",'Historical DATA'!BK147)</f>
        <v/>
      </c>
      <c r="AF161" s="1435" t="str">
        <f>IF('Historical DATA'!BL147="","",'Historical DATA'!BL147)</f>
        <v/>
      </c>
      <c r="AG161" s="1435" t="str">
        <f>IF('Historical DATA'!BM147="","",'Historical DATA'!BM147)</f>
        <v/>
      </c>
      <c r="AH161" s="1435" t="str">
        <f>IF('Historical DATA'!BN147="","",'Historical DATA'!BN147)</f>
        <v/>
      </c>
      <c r="AI161" s="1435" t="str">
        <f>IF('Historical DATA'!BO147="","",'Historical DATA'!BO147)</f>
        <v/>
      </c>
      <c r="AK161" s="1437" t="str">
        <f>IF('Historical DATA'!BP147="","",'Historical DATA'!BP147)</f>
        <v/>
      </c>
      <c r="AL161" s="1431" t="str">
        <f>IF('Historical DATA'!BQ147="","",'Historical DATA'!BQ147)</f>
        <v/>
      </c>
      <c r="AM161" s="1433" t="str">
        <f>IF('Historical DATA'!BR147="","",'Historical DATA'!BR147)</f>
        <v/>
      </c>
      <c r="AO161" s="1448" t="str">
        <f>IF('Historical DATA'!BS147="","",'Historical DATA'!BS147)</f>
        <v/>
      </c>
      <c r="AP161" s="1438" t="str">
        <f>IF('Historical DATA'!BT147="","",'Historical DATA'!BT147)</f>
        <v/>
      </c>
      <c r="AQ161" s="1438" t="str">
        <f>IF('Historical DATA'!BU147="","",'Historical DATA'!BU147)</f>
        <v/>
      </c>
      <c r="AR161" s="1439" t="str">
        <f>IF('Historical DATA'!BV147="","",'Historical DATA'!BV147)</f>
        <v/>
      </c>
    </row>
    <row r="162" spans="2:44">
      <c r="B162" s="1653" t="str">
        <f>IF('Historical DATA'!B148="","",'Historical DATA'!B148)</f>
        <v/>
      </c>
      <c r="D162" s="1437" t="str">
        <f>IF('Historical DATA'!AO148="","",'Historical DATA'!AO148)</f>
        <v/>
      </c>
      <c r="E162" s="1431" t="str">
        <f>IF('Historical DATA'!AP148="","",'Historical DATA'!AP148)</f>
        <v/>
      </c>
      <c r="F162" s="1433" t="str">
        <f>IF('Historical DATA'!AQ148="","",'Historical DATA'!AQ148)</f>
        <v/>
      </c>
      <c r="H162" s="1447" t="str">
        <f>IF('Historical DATA'!AR148="","",'Historical DATA'!AR148)</f>
        <v/>
      </c>
      <c r="I162" s="1431" t="str">
        <f>IF('Historical DATA'!AS148="","",'Historical DATA'!AS148)</f>
        <v/>
      </c>
      <c r="J162" s="1431" t="str">
        <f>IF('Historical DATA'!AT148="","",'Historical DATA'!AT148)</f>
        <v/>
      </c>
      <c r="K162" s="1431" t="str">
        <f>IF('Historical DATA'!AU148="","",'Historical DATA'!AU148)</f>
        <v/>
      </c>
      <c r="L162" s="1450" t="str">
        <f>IF('Historical DATA'!AV148="","",'Historical DATA'!AV148)</f>
        <v/>
      </c>
      <c r="N162" s="1445" t="str">
        <f>IF('Historical DATA'!AW148="","",'Historical DATA'!AW148)</f>
        <v/>
      </c>
      <c r="O162" s="1436" t="str">
        <f>IF('Historical DATA'!AX148="","",'Historical DATA'!AX148)</f>
        <v/>
      </c>
      <c r="P162" s="1435" t="str">
        <f>IF('Historical DATA'!AY148="","",'Historical DATA'!AY148)</f>
        <v/>
      </c>
      <c r="R162" s="1434" t="str">
        <f>IF('Historical DATA'!AZ148="","",'Historical DATA'!AZ148)</f>
        <v/>
      </c>
      <c r="S162" s="1436" t="str">
        <f>IF('Historical DATA'!BA148="","",'Historical DATA'!BA148)</f>
        <v/>
      </c>
      <c r="T162" s="1435" t="str">
        <f>IF('Historical DATA'!BB148="","",'Historical DATA'!BB148)</f>
        <v/>
      </c>
      <c r="V162" s="1434" t="str">
        <f>IF('Historical DATA'!BC148="","",'Historical DATA'!BC148)</f>
        <v/>
      </c>
      <c r="W162" s="1436" t="str">
        <f>IF('Historical DATA'!BD148="","",'Historical DATA'!BD148)</f>
        <v/>
      </c>
      <c r="X162" s="1436" t="str">
        <f>IF('Historical DATA'!BE148="","",'Historical DATA'!BE148)</f>
        <v/>
      </c>
      <c r="Y162" s="1435" t="str">
        <f>IF('Historical DATA'!BF148="","",'Historical DATA'!BF148)</f>
        <v/>
      </c>
      <c r="Z162" s="1435" t="str">
        <f>IF('Historical DATA'!BG148="","",'Historical DATA'!BG148)</f>
        <v/>
      </c>
      <c r="AB162" s="1434" t="str">
        <f>IF('Historical DATA'!BH148="","",'Historical DATA'!BH148)</f>
        <v/>
      </c>
      <c r="AC162" s="1436" t="str">
        <f>IF('Historical DATA'!BI148="","",'Historical DATA'!BI148)</f>
        <v/>
      </c>
      <c r="AD162" s="1436" t="str">
        <f>IF('Historical DATA'!BJ148="","",'Historical DATA'!BJ148)</f>
        <v/>
      </c>
      <c r="AE162" s="1435" t="str">
        <f>IF('Historical DATA'!BK148="","",'Historical DATA'!BK148)</f>
        <v/>
      </c>
      <c r="AF162" s="1435" t="str">
        <f>IF('Historical DATA'!BL148="","",'Historical DATA'!BL148)</f>
        <v/>
      </c>
      <c r="AG162" s="1435" t="str">
        <f>IF('Historical DATA'!BM148="","",'Historical DATA'!BM148)</f>
        <v/>
      </c>
      <c r="AH162" s="1435" t="str">
        <f>IF('Historical DATA'!BN148="","",'Historical DATA'!BN148)</f>
        <v/>
      </c>
      <c r="AI162" s="1435" t="str">
        <f>IF('Historical DATA'!BO148="","",'Historical DATA'!BO148)</f>
        <v/>
      </c>
      <c r="AK162" s="1437" t="str">
        <f>IF('Historical DATA'!BP148="","",'Historical DATA'!BP148)</f>
        <v/>
      </c>
      <c r="AL162" s="1431" t="str">
        <f>IF('Historical DATA'!BQ148="","",'Historical DATA'!BQ148)</f>
        <v/>
      </c>
      <c r="AM162" s="1433" t="str">
        <f>IF('Historical DATA'!BR148="","",'Historical DATA'!BR148)</f>
        <v/>
      </c>
      <c r="AO162" s="1448" t="str">
        <f>IF('Historical DATA'!BS148="","",'Historical DATA'!BS148)</f>
        <v/>
      </c>
      <c r="AP162" s="1438" t="str">
        <f>IF('Historical DATA'!BT148="","",'Historical DATA'!BT148)</f>
        <v/>
      </c>
      <c r="AQ162" s="1438" t="str">
        <f>IF('Historical DATA'!BU148="","",'Historical DATA'!BU148)</f>
        <v/>
      </c>
      <c r="AR162" s="1439" t="str">
        <f>IF('Historical DATA'!BV148="","",'Historical DATA'!BV148)</f>
        <v/>
      </c>
    </row>
    <row r="163" spans="2:44">
      <c r="B163" s="1653" t="str">
        <f>IF('Historical DATA'!B149="","",'Historical DATA'!B149)</f>
        <v/>
      </c>
      <c r="D163" s="1437" t="str">
        <f>IF('Historical DATA'!AO149="","",'Historical DATA'!AO149)</f>
        <v/>
      </c>
      <c r="E163" s="1431" t="str">
        <f>IF('Historical DATA'!AP149="","",'Historical DATA'!AP149)</f>
        <v/>
      </c>
      <c r="F163" s="1433" t="str">
        <f>IF('Historical DATA'!AQ149="","",'Historical DATA'!AQ149)</f>
        <v/>
      </c>
      <c r="H163" s="1447" t="str">
        <f>IF('Historical DATA'!AR149="","",'Historical DATA'!AR149)</f>
        <v/>
      </c>
      <c r="I163" s="1431" t="str">
        <f>IF('Historical DATA'!AS149="","",'Historical DATA'!AS149)</f>
        <v/>
      </c>
      <c r="J163" s="1431" t="str">
        <f>IF('Historical DATA'!AT149="","",'Historical DATA'!AT149)</f>
        <v/>
      </c>
      <c r="K163" s="1431" t="str">
        <f>IF('Historical DATA'!AU149="","",'Historical DATA'!AU149)</f>
        <v/>
      </c>
      <c r="L163" s="1450" t="str">
        <f>IF('Historical DATA'!AV149="","",'Historical DATA'!AV149)</f>
        <v/>
      </c>
      <c r="N163" s="1445" t="str">
        <f>IF('Historical DATA'!AW149="","",'Historical DATA'!AW149)</f>
        <v/>
      </c>
      <c r="O163" s="1436" t="str">
        <f>IF('Historical DATA'!AX149="","",'Historical DATA'!AX149)</f>
        <v/>
      </c>
      <c r="P163" s="1435" t="str">
        <f>IF('Historical DATA'!AY149="","",'Historical DATA'!AY149)</f>
        <v/>
      </c>
      <c r="R163" s="1434" t="str">
        <f>IF('Historical DATA'!AZ149="","",'Historical DATA'!AZ149)</f>
        <v/>
      </c>
      <c r="S163" s="1436" t="str">
        <f>IF('Historical DATA'!BA149="","",'Historical DATA'!BA149)</f>
        <v/>
      </c>
      <c r="T163" s="1435" t="str">
        <f>IF('Historical DATA'!BB149="","",'Historical DATA'!BB149)</f>
        <v/>
      </c>
      <c r="V163" s="1434" t="str">
        <f>IF('Historical DATA'!BC149="","",'Historical DATA'!BC149)</f>
        <v/>
      </c>
      <c r="W163" s="1436" t="str">
        <f>IF('Historical DATA'!BD149="","",'Historical DATA'!BD149)</f>
        <v/>
      </c>
      <c r="X163" s="1436" t="str">
        <f>IF('Historical DATA'!BE149="","",'Historical DATA'!BE149)</f>
        <v/>
      </c>
      <c r="Y163" s="1435" t="str">
        <f>IF('Historical DATA'!BF149="","",'Historical DATA'!BF149)</f>
        <v/>
      </c>
      <c r="Z163" s="1435" t="str">
        <f>IF('Historical DATA'!BG149="","",'Historical DATA'!BG149)</f>
        <v/>
      </c>
      <c r="AB163" s="1434" t="str">
        <f>IF('Historical DATA'!BH149="","",'Historical DATA'!BH149)</f>
        <v/>
      </c>
      <c r="AC163" s="1436" t="str">
        <f>IF('Historical DATA'!BI149="","",'Historical DATA'!BI149)</f>
        <v/>
      </c>
      <c r="AD163" s="1436" t="str">
        <f>IF('Historical DATA'!BJ149="","",'Historical DATA'!BJ149)</f>
        <v/>
      </c>
      <c r="AE163" s="1435" t="str">
        <f>IF('Historical DATA'!BK149="","",'Historical DATA'!BK149)</f>
        <v/>
      </c>
      <c r="AF163" s="1435" t="str">
        <f>IF('Historical DATA'!BL149="","",'Historical DATA'!BL149)</f>
        <v/>
      </c>
      <c r="AG163" s="1435" t="str">
        <f>IF('Historical DATA'!BM149="","",'Historical DATA'!BM149)</f>
        <v/>
      </c>
      <c r="AH163" s="1435" t="str">
        <f>IF('Historical DATA'!BN149="","",'Historical DATA'!BN149)</f>
        <v/>
      </c>
      <c r="AI163" s="1435" t="str">
        <f>IF('Historical DATA'!BO149="","",'Historical DATA'!BO149)</f>
        <v/>
      </c>
      <c r="AK163" s="1437" t="str">
        <f>IF('Historical DATA'!BP149="","",'Historical DATA'!BP149)</f>
        <v/>
      </c>
      <c r="AL163" s="1431" t="str">
        <f>IF('Historical DATA'!BQ149="","",'Historical DATA'!BQ149)</f>
        <v/>
      </c>
      <c r="AM163" s="1433" t="str">
        <f>IF('Historical DATA'!BR149="","",'Historical DATA'!BR149)</f>
        <v/>
      </c>
      <c r="AO163" s="1448" t="str">
        <f>IF('Historical DATA'!BS149="","",'Historical DATA'!BS149)</f>
        <v/>
      </c>
      <c r="AP163" s="1438" t="str">
        <f>IF('Historical DATA'!BT149="","",'Historical DATA'!BT149)</f>
        <v/>
      </c>
      <c r="AQ163" s="1438" t="str">
        <f>IF('Historical DATA'!BU149="","",'Historical DATA'!BU149)</f>
        <v/>
      </c>
      <c r="AR163" s="1439" t="str">
        <f>IF('Historical DATA'!BV149="","",'Historical DATA'!BV149)</f>
        <v/>
      </c>
    </row>
    <row r="164" spans="2:44">
      <c r="B164" s="1653" t="str">
        <f>IF('Historical DATA'!B150="","",'Historical DATA'!B150)</f>
        <v/>
      </c>
      <c r="D164" s="1437" t="str">
        <f>IF('Historical DATA'!AO150="","",'Historical DATA'!AO150)</f>
        <v/>
      </c>
      <c r="E164" s="1431" t="str">
        <f>IF('Historical DATA'!AP150="","",'Historical DATA'!AP150)</f>
        <v/>
      </c>
      <c r="F164" s="1433" t="str">
        <f>IF('Historical DATA'!AQ150="","",'Historical DATA'!AQ150)</f>
        <v/>
      </c>
      <c r="H164" s="1447" t="str">
        <f>IF('Historical DATA'!AR150="","",'Historical DATA'!AR150)</f>
        <v/>
      </c>
      <c r="I164" s="1431" t="str">
        <f>IF('Historical DATA'!AS150="","",'Historical DATA'!AS150)</f>
        <v/>
      </c>
      <c r="J164" s="1431" t="str">
        <f>IF('Historical DATA'!AT150="","",'Historical DATA'!AT150)</f>
        <v/>
      </c>
      <c r="K164" s="1431" t="str">
        <f>IF('Historical DATA'!AU150="","",'Historical DATA'!AU150)</f>
        <v/>
      </c>
      <c r="L164" s="1450" t="str">
        <f>IF('Historical DATA'!AV150="","",'Historical DATA'!AV150)</f>
        <v/>
      </c>
      <c r="N164" s="1445" t="str">
        <f>IF('Historical DATA'!AW150="","",'Historical DATA'!AW150)</f>
        <v/>
      </c>
      <c r="O164" s="1436" t="str">
        <f>IF('Historical DATA'!AX150="","",'Historical DATA'!AX150)</f>
        <v/>
      </c>
      <c r="P164" s="1435" t="str">
        <f>IF('Historical DATA'!AY150="","",'Historical DATA'!AY150)</f>
        <v/>
      </c>
      <c r="R164" s="1434" t="str">
        <f>IF('Historical DATA'!AZ150="","",'Historical DATA'!AZ150)</f>
        <v/>
      </c>
      <c r="S164" s="1436" t="str">
        <f>IF('Historical DATA'!BA150="","",'Historical DATA'!BA150)</f>
        <v/>
      </c>
      <c r="T164" s="1435" t="str">
        <f>IF('Historical DATA'!BB150="","",'Historical DATA'!BB150)</f>
        <v/>
      </c>
      <c r="V164" s="1434" t="str">
        <f>IF('Historical DATA'!BC150="","",'Historical DATA'!BC150)</f>
        <v/>
      </c>
      <c r="W164" s="1436" t="str">
        <f>IF('Historical DATA'!BD150="","",'Historical DATA'!BD150)</f>
        <v/>
      </c>
      <c r="X164" s="1436" t="str">
        <f>IF('Historical DATA'!BE150="","",'Historical DATA'!BE150)</f>
        <v/>
      </c>
      <c r="Y164" s="1435" t="str">
        <f>IF('Historical DATA'!BF150="","",'Historical DATA'!BF150)</f>
        <v/>
      </c>
      <c r="Z164" s="1435" t="str">
        <f>IF('Historical DATA'!BG150="","",'Historical DATA'!BG150)</f>
        <v/>
      </c>
      <c r="AB164" s="1434" t="str">
        <f>IF('Historical DATA'!BH150="","",'Historical DATA'!BH150)</f>
        <v/>
      </c>
      <c r="AC164" s="1436" t="str">
        <f>IF('Historical DATA'!BI150="","",'Historical DATA'!BI150)</f>
        <v/>
      </c>
      <c r="AD164" s="1436" t="str">
        <f>IF('Historical DATA'!BJ150="","",'Historical DATA'!BJ150)</f>
        <v/>
      </c>
      <c r="AE164" s="1435" t="str">
        <f>IF('Historical DATA'!BK150="","",'Historical DATA'!BK150)</f>
        <v/>
      </c>
      <c r="AF164" s="1435" t="str">
        <f>IF('Historical DATA'!BL150="","",'Historical DATA'!BL150)</f>
        <v/>
      </c>
      <c r="AG164" s="1435" t="str">
        <f>IF('Historical DATA'!BM150="","",'Historical DATA'!BM150)</f>
        <v/>
      </c>
      <c r="AH164" s="1435" t="str">
        <f>IF('Historical DATA'!BN150="","",'Historical DATA'!BN150)</f>
        <v/>
      </c>
      <c r="AI164" s="1435" t="str">
        <f>IF('Historical DATA'!BO150="","",'Historical DATA'!BO150)</f>
        <v/>
      </c>
      <c r="AK164" s="1437" t="str">
        <f>IF('Historical DATA'!BP150="","",'Historical DATA'!BP150)</f>
        <v/>
      </c>
      <c r="AL164" s="1431" t="str">
        <f>IF('Historical DATA'!BQ150="","",'Historical DATA'!BQ150)</f>
        <v/>
      </c>
      <c r="AM164" s="1433" t="str">
        <f>IF('Historical DATA'!BR150="","",'Historical DATA'!BR150)</f>
        <v/>
      </c>
      <c r="AO164" s="1448" t="str">
        <f>IF('Historical DATA'!BS150="","",'Historical DATA'!BS150)</f>
        <v/>
      </c>
      <c r="AP164" s="1438" t="str">
        <f>IF('Historical DATA'!BT150="","",'Historical DATA'!BT150)</f>
        <v/>
      </c>
      <c r="AQ164" s="1438" t="str">
        <f>IF('Historical DATA'!BU150="","",'Historical DATA'!BU150)</f>
        <v/>
      </c>
      <c r="AR164" s="1439" t="str">
        <f>IF('Historical DATA'!BV150="","",'Historical DATA'!BV150)</f>
        <v/>
      </c>
    </row>
    <row r="165" spans="2:44">
      <c r="B165" s="1653" t="str">
        <f>IF('Historical DATA'!B151="","",'Historical DATA'!B151)</f>
        <v/>
      </c>
      <c r="D165" s="1437" t="str">
        <f>IF('Historical DATA'!AO151="","",'Historical DATA'!AO151)</f>
        <v/>
      </c>
      <c r="E165" s="1431" t="str">
        <f>IF('Historical DATA'!AP151="","",'Historical DATA'!AP151)</f>
        <v/>
      </c>
      <c r="F165" s="1433" t="str">
        <f>IF('Historical DATA'!AQ151="","",'Historical DATA'!AQ151)</f>
        <v/>
      </c>
      <c r="H165" s="1447" t="str">
        <f>IF('Historical DATA'!AR151="","",'Historical DATA'!AR151)</f>
        <v/>
      </c>
      <c r="I165" s="1431" t="str">
        <f>IF('Historical DATA'!AS151="","",'Historical DATA'!AS151)</f>
        <v/>
      </c>
      <c r="J165" s="1431" t="str">
        <f>IF('Historical DATA'!AT151="","",'Historical DATA'!AT151)</f>
        <v/>
      </c>
      <c r="K165" s="1431" t="str">
        <f>IF('Historical DATA'!AU151="","",'Historical DATA'!AU151)</f>
        <v/>
      </c>
      <c r="L165" s="1450" t="str">
        <f>IF('Historical DATA'!AV151="","",'Historical DATA'!AV151)</f>
        <v/>
      </c>
      <c r="N165" s="1445" t="str">
        <f>IF('Historical DATA'!AW151="","",'Historical DATA'!AW151)</f>
        <v/>
      </c>
      <c r="O165" s="1436" t="str">
        <f>IF('Historical DATA'!AX151="","",'Historical DATA'!AX151)</f>
        <v/>
      </c>
      <c r="P165" s="1435" t="str">
        <f>IF('Historical DATA'!AY151="","",'Historical DATA'!AY151)</f>
        <v/>
      </c>
      <c r="R165" s="1434" t="str">
        <f>IF('Historical DATA'!AZ151="","",'Historical DATA'!AZ151)</f>
        <v/>
      </c>
      <c r="S165" s="1436" t="str">
        <f>IF('Historical DATA'!BA151="","",'Historical DATA'!BA151)</f>
        <v/>
      </c>
      <c r="T165" s="1435" t="str">
        <f>IF('Historical DATA'!BB151="","",'Historical DATA'!BB151)</f>
        <v/>
      </c>
      <c r="V165" s="1434" t="str">
        <f>IF('Historical DATA'!BC151="","",'Historical DATA'!BC151)</f>
        <v/>
      </c>
      <c r="W165" s="1436" t="str">
        <f>IF('Historical DATA'!BD151="","",'Historical DATA'!BD151)</f>
        <v/>
      </c>
      <c r="X165" s="1436" t="str">
        <f>IF('Historical DATA'!BE151="","",'Historical DATA'!BE151)</f>
        <v/>
      </c>
      <c r="Y165" s="1435" t="str">
        <f>IF('Historical DATA'!BF151="","",'Historical DATA'!BF151)</f>
        <v/>
      </c>
      <c r="Z165" s="1435" t="str">
        <f>IF('Historical DATA'!BG151="","",'Historical DATA'!BG151)</f>
        <v/>
      </c>
      <c r="AB165" s="1434" t="str">
        <f>IF('Historical DATA'!BH151="","",'Historical DATA'!BH151)</f>
        <v/>
      </c>
      <c r="AC165" s="1436" t="str">
        <f>IF('Historical DATA'!BI151="","",'Historical DATA'!BI151)</f>
        <v/>
      </c>
      <c r="AD165" s="1436" t="str">
        <f>IF('Historical DATA'!BJ151="","",'Historical DATA'!BJ151)</f>
        <v/>
      </c>
      <c r="AE165" s="1435" t="str">
        <f>IF('Historical DATA'!BK151="","",'Historical DATA'!BK151)</f>
        <v/>
      </c>
      <c r="AF165" s="1435" t="str">
        <f>IF('Historical DATA'!BL151="","",'Historical DATA'!BL151)</f>
        <v/>
      </c>
      <c r="AG165" s="1435" t="str">
        <f>IF('Historical DATA'!BM151="","",'Historical DATA'!BM151)</f>
        <v/>
      </c>
      <c r="AH165" s="1435" t="str">
        <f>IF('Historical DATA'!BN151="","",'Historical DATA'!BN151)</f>
        <v/>
      </c>
      <c r="AI165" s="1435" t="str">
        <f>IF('Historical DATA'!BO151="","",'Historical DATA'!BO151)</f>
        <v/>
      </c>
      <c r="AK165" s="1437" t="str">
        <f>IF('Historical DATA'!BP151="","",'Historical DATA'!BP151)</f>
        <v/>
      </c>
      <c r="AL165" s="1431" t="str">
        <f>IF('Historical DATA'!BQ151="","",'Historical DATA'!BQ151)</f>
        <v/>
      </c>
      <c r="AM165" s="1433" t="str">
        <f>IF('Historical DATA'!BR151="","",'Historical DATA'!BR151)</f>
        <v/>
      </c>
      <c r="AO165" s="1448" t="str">
        <f>IF('Historical DATA'!BS151="","",'Historical DATA'!BS151)</f>
        <v/>
      </c>
      <c r="AP165" s="1438" t="str">
        <f>IF('Historical DATA'!BT151="","",'Historical DATA'!BT151)</f>
        <v/>
      </c>
      <c r="AQ165" s="1438" t="str">
        <f>IF('Historical DATA'!BU151="","",'Historical DATA'!BU151)</f>
        <v/>
      </c>
      <c r="AR165" s="1439" t="str">
        <f>IF('Historical DATA'!BV151="","",'Historical DATA'!BV151)</f>
        <v/>
      </c>
    </row>
    <row r="166" spans="2:44">
      <c r="B166" s="1653" t="str">
        <f>IF('Historical DATA'!B152="","",'Historical DATA'!B152)</f>
        <v/>
      </c>
      <c r="D166" s="1437" t="str">
        <f>IF('Historical DATA'!AO152="","",'Historical DATA'!AO152)</f>
        <v/>
      </c>
      <c r="E166" s="1431" t="str">
        <f>IF('Historical DATA'!AP152="","",'Historical DATA'!AP152)</f>
        <v/>
      </c>
      <c r="F166" s="1433" t="str">
        <f>IF('Historical DATA'!AQ152="","",'Historical DATA'!AQ152)</f>
        <v/>
      </c>
      <c r="H166" s="1447" t="str">
        <f>IF('Historical DATA'!AR152="","",'Historical DATA'!AR152)</f>
        <v/>
      </c>
      <c r="I166" s="1431" t="str">
        <f>IF('Historical DATA'!AS152="","",'Historical DATA'!AS152)</f>
        <v/>
      </c>
      <c r="J166" s="1431" t="str">
        <f>IF('Historical DATA'!AT152="","",'Historical DATA'!AT152)</f>
        <v/>
      </c>
      <c r="K166" s="1431" t="str">
        <f>IF('Historical DATA'!AU152="","",'Historical DATA'!AU152)</f>
        <v/>
      </c>
      <c r="L166" s="1450" t="str">
        <f>IF('Historical DATA'!AV152="","",'Historical DATA'!AV152)</f>
        <v/>
      </c>
      <c r="N166" s="1445" t="str">
        <f>IF('Historical DATA'!AW152="","",'Historical DATA'!AW152)</f>
        <v/>
      </c>
      <c r="O166" s="1436" t="str">
        <f>IF('Historical DATA'!AX152="","",'Historical DATA'!AX152)</f>
        <v/>
      </c>
      <c r="P166" s="1435" t="str">
        <f>IF('Historical DATA'!AY152="","",'Historical DATA'!AY152)</f>
        <v/>
      </c>
      <c r="R166" s="1434" t="str">
        <f>IF('Historical DATA'!AZ152="","",'Historical DATA'!AZ152)</f>
        <v/>
      </c>
      <c r="S166" s="1436" t="str">
        <f>IF('Historical DATA'!BA152="","",'Historical DATA'!BA152)</f>
        <v/>
      </c>
      <c r="T166" s="1435" t="str">
        <f>IF('Historical DATA'!BB152="","",'Historical DATA'!BB152)</f>
        <v/>
      </c>
      <c r="V166" s="1434" t="str">
        <f>IF('Historical DATA'!BC152="","",'Historical DATA'!BC152)</f>
        <v/>
      </c>
      <c r="W166" s="1436" t="str">
        <f>IF('Historical DATA'!BD152="","",'Historical DATA'!BD152)</f>
        <v/>
      </c>
      <c r="X166" s="1436" t="str">
        <f>IF('Historical DATA'!BE152="","",'Historical DATA'!BE152)</f>
        <v/>
      </c>
      <c r="Y166" s="1435" t="str">
        <f>IF('Historical DATA'!BF152="","",'Historical DATA'!BF152)</f>
        <v/>
      </c>
      <c r="Z166" s="1435" t="str">
        <f>IF('Historical DATA'!BG152="","",'Historical DATA'!BG152)</f>
        <v/>
      </c>
      <c r="AB166" s="1434" t="str">
        <f>IF('Historical DATA'!BH152="","",'Historical DATA'!BH152)</f>
        <v/>
      </c>
      <c r="AC166" s="1436" t="str">
        <f>IF('Historical DATA'!BI152="","",'Historical DATA'!BI152)</f>
        <v/>
      </c>
      <c r="AD166" s="1436" t="str">
        <f>IF('Historical DATA'!BJ152="","",'Historical DATA'!BJ152)</f>
        <v/>
      </c>
      <c r="AE166" s="1435" t="str">
        <f>IF('Historical DATA'!BK152="","",'Historical DATA'!BK152)</f>
        <v/>
      </c>
      <c r="AF166" s="1435" t="str">
        <f>IF('Historical DATA'!BL152="","",'Historical DATA'!BL152)</f>
        <v/>
      </c>
      <c r="AG166" s="1435" t="str">
        <f>IF('Historical DATA'!BM152="","",'Historical DATA'!BM152)</f>
        <v/>
      </c>
      <c r="AH166" s="1435" t="str">
        <f>IF('Historical DATA'!BN152="","",'Historical DATA'!BN152)</f>
        <v/>
      </c>
      <c r="AI166" s="1435" t="str">
        <f>IF('Historical DATA'!BO152="","",'Historical DATA'!BO152)</f>
        <v/>
      </c>
      <c r="AK166" s="1437" t="str">
        <f>IF('Historical DATA'!BP152="","",'Historical DATA'!BP152)</f>
        <v/>
      </c>
      <c r="AL166" s="1431" t="str">
        <f>IF('Historical DATA'!BQ152="","",'Historical DATA'!BQ152)</f>
        <v/>
      </c>
      <c r="AM166" s="1433" t="str">
        <f>IF('Historical DATA'!BR152="","",'Historical DATA'!BR152)</f>
        <v/>
      </c>
      <c r="AO166" s="1448" t="str">
        <f>IF('Historical DATA'!BS152="","",'Historical DATA'!BS152)</f>
        <v/>
      </c>
      <c r="AP166" s="1438" t="str">
        <f>IF('Historical DATA'!BT152="","",'Historical DATA'!BT152)</f>
        <v/>
      </c>
      <c r="AQ166" s="1438" t="str">
        <f>IF('Historical DATA'!BU152="","",'Historical DATA'!BU152)</f>
        <v/>
      </c>
      <c r="AR166" s="1439" t="str">
        <f>IF('Historical DATA'!BV152="","",'Historical DATA'!BV152)</f>
        <v/>
      </c>
    </row>
    <row r="167" spans="2:44">
      <c r="B167" s="1653" t="str">
        <f>IF('Historical DATA'!B153="","",'Historical DATA'!B153)</f>
        <v/>
      </c>
      <c r="D167" s="1437" t="str">
        <f>IF('Historical DATA'!AO153="","",'Historical DATA'!AO153)</f>
        <v/>
      </c>
      <c r="E167" s="1431" t="str">
        <f>IF('Historical DATA'!AP153="","",'Historical DATA'!AP153)</f>
        <v/>
      </c>
      <c r="F167" s="1433" t="str">
        <f>IF('Historical DATA'!AQ153="","",'Historical DATA'!AQ153)</f>
        <v/>
      </c>
      <c r="H167" s="1447" t="str">
        <f>IF('Historical DATA'!AR153="","",'Historical DATA'!AR153)</f>
        <v/>
      </c>
      <c r="I167" s="1431" t="str">
        <f>IF('Historical DATA'!AS153="","",'Historical DATA'!AS153)</f>
        <v/>
      </c>
      <c r="J167" s="1431" t="str">
        <f>IF('Historical DATA'!AT153="","",'Historical DATA'!AT153)</f>
        <v/>
      </c>
      <c r="K167" s="1431" t="str">
        <f>IF('Historical DATA'!AU153="","",'Historical DATA'!AU153)</f>
        <v/>
      </c>
      <c r="L167" s="1450" t="str">
        <f>IF('Historical DATA'!AV153="","",'Historical DATA'!AV153)</f>
        <v/>
      </c>
      <c r="N167" s="1445" t="str">
        <f>IF('Historical DATA'!AW153="","",'Historical DATA'!AW153)</f>
        <v/>
      </c>
      <c r="O167" s="1436" t="str">
        <f>IF('Historical DATA'!AX153="","",'Historical DATA'!AX153)</f>
        <v/>
      </c>
      <c r="P167" s="1435" t="str">
        <f>IF('Historical DATA'!AY153="","",'Historical DATA'!AY153)</f>
        <v/>
      </c>
      <c r="R167" s="1434" t="str">
        <f>IF('Historical DATA'!AZ153="","",'Historical DATA'!AZ153)</f>
        <v/>
      </c>
      <c r="S167" s="1436" t="str">
        <f>IF('Historical DATA'!BA153="","",'Historical DATA'!BA153)</f>
        <v/>
      </c>
      <c r="T167" s="1435" t="str">
        <f>IF('Historical DATA'!BB153="","",'Historical DATA'!BB153)</f>
        <v/>
      </c>
      <c r="V167" s="1434" t="str">
        <f>IF('Historical DATA'!BC153="","",'Historical DATA'!BC153)</f>
        <v/>
      </c>
      <c r="W167" s="1436" t="str">
        <f>IF('Historical DATA'!BD153="","",'Historical DATA'!BD153)</f>
        <v/>
      </c>
      <c r="X167" s="1436" t="str">
        <f>IF('Historical DATA'!BE153="","",'Historical DATA'!BE153)</f>
        <v/>
      </c>
      <c r="Y167" s="1435" t="str">
        <f>IF('Historical DATA'!BF153="","",'Historical DATA'!BF153)</f>
        <v/>
      </c>
      <c r="Z167" s="1435" t="str">
        <f>IF('Historical DATA'!BG153="","",'Historical DATA'!BG153)</f>
        <v/>
      </c>
      <c r="AB167" s="1434" t="str">
        <f>IF('Historical DATA'!BH153="","",'Historical DATA'!BH153)</f>
        <v/>
      </c>
      <c r="AC167" s="1436" t="str">
        <f>IF('Historical DATA'!BI153="","",'Historical DATA'!BI153)</f>
        <v/>
      </c>
      <c r="AD167" s="1436" t="str">
        <f>IF('Historical DATA'!BJ153="","",'Historical DATA'!BJ153)</f>
        <v/>
      </c>
      <c r="AE167" s="1435" t="str">
        <f>IF('Historical DATA'!BK153="","",'Historical DATA'!BK153)</f>
        <v/>
      </c>
      <c r="AF167" s="1435" t="str">
        <f>IF('Historical DATA'!BL153="","",'Historical DATA'!BL153)</f>
        <v/>
      </c>
      <c r="AG167" s="1435" t="str">
        <f>IF('Historical DATA'!BM153="","",'Historical DATA'!BM153)</f>
        <v/>
      </c>
      <c r="AH167" s="1435" t="str">
        <f>IF('Historical DATA'!BN153="","",'Historical DATA'!BN153)</f>
        <v/>
      </c>
      <c r="AI167" s="1435" t="str">
        <f>IF('Historical DATA'!BO153="","",'Historical DATA'!BO153)</f>
        <v/>
      </c>
      <c r="AK167" s="1437" t="str">
        <f>IF('Historical DATA'!BP153="","",'Historical DATA'!BP153)</f>
        <v/>
      </c>
      <c r="AL167" s="1431" t="str">
        <f>IF('Historical DATA'!BQ153="","",'Historical DATA'!BQ153)</f>
        <v/>
      </c>
      <c r="AM167" s="1433" t="str">
        <f>IF('Historical DATA'!BR153="","",'Historical DATA'!BR153)</f>
        <v/>
      </c>
      <c r="AO167" s="1448" t="str">
        <f>IF('Historical DATA'!BS153="","",'Historical DATA'!BS153)</f>
        <v/>
      </c>
      <c r="AP167" s="1438" t="str">
        <f>IF('Historical DATA'!BT153="","",'Historical DATA'!BT153)</f>
        <v/>
      </c>
      <c r="AQ167" s="1438" t="str">
        <f>IF('Historical DATA'!BU153="","",'Historical DATA'!BU153)</f>
        <v/>
      </c>
      <c r="AR167" s="1439" t="str">
        <f>IF('Historical DATA'!BV153="","",'Historical DATA'!BV153)</f>
        <v/>
      </c>
    </row>
    <row r="168" spans="2:44">
      <c r="B168" s="1653" t="str">
        <f>IF('Historical DATA'!B154="","",'Historical DATA'!B154)</f>
        <v/>
      </c>
      <c r="D168" s="1437" t="str">
        <f>IF('Historical DATA'!AO154="","",'Historical DATA'!AO154)</f>
        <v/>
      </c>
      <c r="E168" s="1431" t="str">
        <f>IF('Historical DATA'!AP154="","",'Historical DATA'!AP154)</f>
        <v/>
      </c>
      <c r="F168" s="1433" t="str">
        <f>IF('Historical DATA'!AQ154="","",'Historical DATA'!AQ154)</f>
        <v/>
      </c>
      <c r="H168" s="1447" t="str">
        <f>IF('Historical DATA'!AR154="","",'Historical DATA'!AR154)</f>
        <v/>
      </c>
      <c r="I168" s="1431" t="str">
        <f>IF('Historical DATA'!AS154="","",'Historical DATA'!AS154)</f>
        <v/>
      </c>
      <c r="J168" s="1431" t="str">
        <f>IF('Historical DATA'!AT154="","",'Historical DATA'!AT154)</f>
        <v/>
      </c>
      <c r="K168" s="1431" t="str">
        <f>IF('Historical DATA'!AU154="","",'Historical DATA'!AU154)</f>
        <v/>
      </c>
      <c r="L168" s="1450" t="str">
        <f>IF('Historical DATA'!AV154="","",'Historical DATA'!AV154)</f>
        <v/>
      </c>
      <c r="N168" s="1445" t="str">
        <f>IF('Historical DATA'!AW154="","",'Historical DATA'!AW154)</f>
        <v/>
      </c>
      <c r="O168" s="1436" t="str">
        <f>IF('Historical DATA'!AX154="","",'Historical DATA'!AX154)</f>
        <v/>
      </c>
      <c r="P168" s="1435" t="str">
        <f>IF('Historical DATA'!AY154="","",'Historical DATA'!AY154)</f>
        <v/>
      </c>
      <c r="R168" s="1434" t="str">
        <f>IF('Historical DATA'!AZ154="","",'Historical DATA'!AZ154)</f>
        <v/>
      </c>
      <c r="S168" s="1436" t="str">
        <f>IF('Historical DATA'!BA154="","",'Historical DATA'!BA154)</f>
        <v/>
      </c>
      <c r="T168" s="1435" t="str">
        <f>IF('Historical DATA'!BB154="","",'Historical DATA'!BB154)</f>
        <v/>
      </c>
      <c r="V168" s="1434" t="str">
        <f>IF('Historical DATA'!BC154="","",'Historical DATA'!BC154)</f>
        <v/>
      </c>
      <c r="W168" s="1436" t="str">
        <f>IF('Historical DATA'!BD154="","",'Historical DATA'!BD154)</f>
        <v/>
      </c>
      <c r="X168" s="1436" t="str">
        <f>IF('Historical DATA'!BE154="","",'Historical DATA'!BE154)</f>
        <v/>
      </c>
      <c r="Y168" s="1435" t="str">
        <f>IF('Historical DATA'!BF154="","",'Historical DATA'!BF154)</f>
        <v/>
      </c>
      <c r="Z168" s="1435" t="str">
        <f>IF('Historical DATA'!BG154="","",'Historical DATA'!BG154)</f>
        <v/>
      </c>
      <c r="AB168" s="1434" t="str">
        <f>IF('Historical DATA'!BH154="","",'Historical DATA'!BH154)</f>
        <v/>
      </c>
      <c r="AC168" s="1436" t="str">
        <f>IF('Historical DATA'!BI154="","",'Historical DATA'!BI154)</f>
        <v/>
      </c>
      <c r="AD168" s="1436" t="str">
        <f>IF('Historical DATA'!BJ154="","",'Historical DATA'!BJ154)</f>
        <v/>
      </c>
      <c r="AE168" s="1435" t="str">
        <f>IF('Historical DATA'!BK154="","",'Historical DATA'!BK154)</f>
        <v/>
      </c>
      <c r="AF168" s="1435" t="str">
        <f>IF('Historical DATA'!BL154="","",'Historical DATA'!BL154)</f>
        <v/>
      </c>
      <c r="AG168" s="1435" t="str">
        <f>IF('Historical DATA'!BM154="","",'Historical DATA'!BM154)</f>
        <v/>
      </c>
      <c r="AH168" s="1435" t="str">
        <f>IF('Historical DATA'!BN154="","",'Historical DATA'!BN154)</f>
        <v/>
      </c>
      <c r="AI168" s="1435" t="str">
        <f>IF('Historical DATA'!BO154="","",'Historical DATA'!BO154)</f>
        <v/>
      </c>
      <c r="AK168" s="1437" t="str">
        <f>IF('Historical DATA'!BP154="","",'Historical DATA'!BP154)</f>
        <v/>
      </c>
      <c r="AL168" s="1431" t="str">
        <f>IF('Historical DATA'!BQ154="","",'Historical DATA'!BQ154)</f>
        <v/>
      </c>
      <c r="AM168" s="1433" t="str">
        <f>IF('Historical DATA'!BR154="","",'Historical DATA'!BR154)</f>
        <v/>
      </c>
      <c r="AO168" s="1448" t="str">
        <f>IF('Historical DATA'!BS154="","",'Historical DATA'!BS154)</f>
        <v/>
      </c>
      <c r="AP168" s="1438" t="str">
        <f>IF('Historical DATA'!BT154="","",'Historical DATA'!BT154)</f>
        <v/>
      </c>
      <c r="AQ168" s="1438" t="str">
        <f>IF('Historical DATA'!BU154="","",'Historical DATA'!BU154)</f>
        <v/>
      </c>
      <c r="AR168" s="1439" t="str">
        <f>IF('Historical DATA'!BV154="","",'Historical DATA'!BV154)</f>
        <v/>
      </c>
    </row>
    <row r="169" spans="2:44">
      <c r="B169" s="1653" t="str">
        <f>IF('Historical DATA'!B155="","",'Historical DATA'!B155)</f>
        <v/>
      </c>
      <c r="D169" s="1437" t="str">
        <f>IF('Historical DATA'!AO155="","",'Historical DATA'!AO155)</f>
        <v/>
      </c>
      <c r="E169" s="1431" t="str">
        <f>IF('Historical DATA'!AP155="","",'Historical DATA'!AP155)</f>
        <v/>
      </c>
      <c r="F169" s="1433" t="str">
        <f>IF('Historical DATA'!AQ155="","",'Historical DATA'!AQ155)</f>
        <v/>
      </c>
      <c r="H169" s="1447" t="str">
        <f>IF('Historical DATA'!AR155="","",'Historical DATA'!AR155)</f>
        <v/>
      </c>
      <c r="I169" s="1431" t="str">
        <f>IF('Historical DATA'!AS155="","",'Historical DATA'!AS155)</f>
        <v/>
      </c>
      <c r="J169" s="1431" t="str">
        <f>IF('Historical DATA'!AT155="","",'Historical DATA'!AT155)</f>
        <v/>
      </c>
      <c r="K169" s="1431" t="str">
        <f>IF('Historical DATA'!AU155="","",'Historical DATA'!AU155)</f>
        <v/>
      </c>
      <c r="L169" s="1450" t="str">
        <f>IF('Historical DATA'!AV155="","",'Historical DATA'!AV155)</f>
        <v/>
      </c>
      <c r="N169" s="1445" t="str">
        <f>IF('Historical DATA'!AW155="","",'Historical DATA'!AW155)</f>
        <v/>
      </c>
      <c r="O169" s="1436" t="str">
        <f>IF('Historical DATA'!AX155="","",'Historical DATA'!AX155)</f>
        <v/>
      </c>
      <c r="P169" s="1435" t="str">
        <f>IF('Historical DATA'!AY155="","",'Historical DATA'!AY155)</f>
        <v/>
      </c>
      <c r="R169" s="1434" t="str">
        <f>IF('Historical DATA'!AZ155="","",'Historical DATA'!AZ155)</f>
        <v/>
      </c>
      <c r="S169" s="1436" t="str">
        <f>IF('Historical DATA'!BA155="","",'Historical DATA'!BA155)</f>
        <v/>
      </c>
      <c r="T169" s="1435" t="str">
        <f>IF('Historical DATA'!BB155="","",'Historical DATA'!BB155)</f>
        <v/>
      </c>
      <c r="V169" s="1434" t="str">
        <f>IF('Historical DATA'!BC155="","",'Historical DATA'!BC155)</f>
        <v/>
      </c>
      <c r="W169" s="1436" t="str">
        <f>IF('Historical DATA'!BD155="","",'Historical DATA'!BD155)</f>
        <v/>
      </c>
      <c r="X169" s="1436" t="str">
        <f>IF('Historical DATA'!BE155="","",'Historical DATA'!BE155)</f>
        <v/>
      </c>
      <c r="Y169" s="1435" t="str">
        <f>IF('Historical DATA'!BF155="","",'Historical DATA'!BF155)</f>
        <v/>
      </c>
      <c r="Z169" s="1435" t="str">
        <f>IF('Historical DATA'!BG155="","",'Historical DATA'!BG155)</f>
        <v/>
      </c>
      <c r="AB169" s="1434" t="str">
        <f>IF('Historical DATA'!BH155="","",'Historical DATA'!BH155)</f>
        <v/>
      </c>
      <c r="AC169" s="1436" t="str">
        <f>IF('Historical DATA'!BI155="","",'Historical DATA'!BI155)</f>
        <v/>
      </c>
      <c r="AD169" s="1436" t="str">
        <f>IF('Historical DATA'!BJ155="","",'Historical DATA'!BJ155)</f>
        <v/>
      </c>
      <c r="AE169" s="1435" t="str">
        <f>IF('Historical DATA'!BK155="","",'Historical DATA'!BK155)</f>
        <v/>
      </c>
      <c r="AF169" s="1435" t="str">
        <f>IF('Historical DATA'!BL155="","",'Historical DATA'!BL155)</f>
        <v/>
      </c>
      <c r="AG169" s="1435" t="str">
        <f>IF('Historical DATA'!BM155="","",'Historical DATA'!BM155)</f>
        <v/>
      </c>
      <c r="AH169" s="1435" t="str">
        <f>IF('Historical DATA'!BN155="","",'Historical DATA'!BN155)</f>
        <v/>
      </c>
      <c r="AI169" s="1435" t="str">
        <f>IF('Historical DATA'!BO155="","",'Historical DATA'!BO155)</f>
        <v/>
      </c>
      <c r="AK169" s="1437" t="str">
        <f>IF('Historical DATA'!BP155="","",'Historical DATA'!BP155)</f>
        <v/>
      </c>
      <c r="AL169" s="1431" t="str">
        <f>IF('Historical DATA'!BQ155="","",'Historical DATA'!BQ155)</f>
        <v/>
      </c>
      <c r="AM169" s="1433" t="str">
        <f>IF('Historical DATA'!BR155="","",'Historical DATA'!BR155)</f>
        <v/>
      </c>
      <c r="AO169" s="1448" t="str">
        <f>IF('Historical DATA'!BS155="","",'Historical DATA'!BS155)</f>
        <v/>
      </c>
      <c r="AP169" s="1438" t="str">
        <f>IF('Historical DATA'!BT155="","",'Historical DATA'!BT155)</f>
        <v/>
      </c>
      <c r="AQ169" s="1438" t="str">
        <f>IF('Historical DATA'!BU155="","",'Historical DATA'!BU155)</f>
        <v/>
      </c>
      <c r="AR169" s="1439" t="str">
        <f>IF('Historical DATA'!BV155="","",'Historical DATA'!BV155)</f>
        <v/>
      </c>
    </row>
    <row r="170" spans="2:44">
      <c r="B170" s="1653" t="str">
        <f>IF('Historical DATA'!B156="","",'Historical DATA'!B156)</f>
        <v/>
      </c>
      <c r="D170" s="1437" t="str">
        <f>IF('Historical DATA'!AO156="","",'Historical DATA'!AO156)</f>
        <v/>
      </c>
      <c r="E170" s="1431" t="str">
        <f>IF('Historical DATA'!AP156="","",'Historical DATA'!AP156)</f>
        <v/>
      </c>
      <c r="F170" s="1433" t="str">
        <f>IF('Historical DATA'!AQ156="","",'Historical DATA'!AQ156)</f>
        <v/>
      </c>
      <c r="H170" s="1447" t="str">
        <f>IF('Historical DATA'!AR156="","",'Historical DATA'!AR156)</f>
        <v/>
      </c>
      <c r="I170" s="1431" t="str">
        <f>IF('Historical DATA'!AS156="","",'Historical DATA'!AS156)</f>
        <v/>
      </c>
      <c r="J170" s="1431" t="str">
        <f>IF('Historical DATA'!AT156="","",'Historical DATA'!AT156)</f>
        <v/>
      </c>
      <c r="K170" s="1431" t="str">
        <f>IF('Historical DATA'!AU156="","",'Historical DATA'!AU156)</f>
        <v/>
      </c>
      <c r="L170" s="1450" t="str">
        <f>IF('Historical DATA'!AV156="","",'Historical DATA'!AV156)</f>
        <v/>
      </c>
      <c r="N170" s="1445" t="str">
        <f>IF('Historical DATA'!AW156="","",'Historical DATA'!AW156)</f>
        <v/>
      </c>
      <c r="O170" s="1436" t="str">
        <f>IF('Historical DATA'!AX156="","",'Historical DATA'!AX156)</f>
        <v/>
      </c>
      <c r="P170" s="1435" t="str">
        <f>IF('Historical DATA'!AY156="","",'Historical DATA'!AY156)</f>
        <v/>
      </c>
      <c r="R170" s="1434" t="str">
        <f>IF('Historical DATA'!AZ156="","",'Historical DATA'!AZ156)</f>
        <v/>
      </c>
      <c r="S170" s="1436" t="str">
        <f>IF('Historical DATA'!BA156="","",'Historical DATA'!BA156)</f>
        <v/>
      </c>
      <c r="T170" s="1435" t="str">
        <f>IF('Historical DATA'!BB156="","",'Historical DATA'!BB156)</f>
        <v/>
      </c>
      <c r="V170" s="1434" t="str">
        <f>IF('Historical DATA'!BC156="","",'Historical DATA'!BC156)</f>
        <v/>
      </c>
      <c r="W170" s="1436" t="str">
        <f>IF('Historical DATA'!BD156="","",'Historical DATA'!BD156)</f>
        <v/>
      </c>
      <c r="X170" s="1436" t="str">
        <f>IF('Historical DATA'!BE156="","",'Historical DATA'!BE156)</f>
        <v/>
      </c>
      <c r="Y170" s="1435" t="str">
        <f>IF('Historical DATA'!BF156="","",'Historical DATA'!BF156)</f>
        <v/>
      </c>
      <c r="Z170" s="1435" t="str">
        <f>IF('Historical DATA'!BG156="","",'Historical DATA'!BG156)</f>
        <v/>
      </c>
      <c r="AB170" s="1434" t="str">
        <f>IF('Historical DATA'!BH156="","",'Historical DATA'!BH156)</f>
        <v/>
      </c>
      <c r="AC170" s="1436" t="str">
        <f>IF('Historical DATA'!BI156="","",'Historical DATA'!BI156)</f>
        <v/>
      </c>
      <c r="AD170" s="1436" t="str">
        <f>IF('Historical DATA'!BJ156="","",'Historical DATA'!BJ156)</f>
        <v/>
      </c>
      <c r="AE170" s="1435" t="str">
        <f>IF('Historical DATA'!BK156="","",'Historical DATA'!BK156)</f>
        <v/>
      </c>
      <c r="AF170" s="1435" t="str">
        <f>IF('Historical DATA'!BL156="","",'Historical DATA'!BL156)</f>
        <v/>
      </c>
      <c r="AG170" s="1435" t="str">
        <f>IF('Historical DATA'!BM156="","",'Historical DATA'!BM156)</f>
        <v/>
      </c>
      <c r="AH170" s="1435" t="str">
        <f>IF('Historical DATA'!BN156="","",'Historical DATA'!BN156)</f>
        <v/>
      </c>
      <c r="AI170" s="1435" t="str">
        <f>IF('Historical DATA'!BO156="","",'Historical DATA'!BO156)</f>
        <v/>
      </c>
      <c r="AK170" s="1437" t="str">
        <f>IF('Historical DATA'!BP156="","",'Historical DATA'!BP156)</f>
        <v/>
      </c>
      <c r="AL170" s="1431" t="str">
        <f>IF('Historical DATA'!BQ156="","",'Historical DATA'!BQ156)</f>
        <v/>
      </c>
      <c r="AM170" s="1433" t="str">
        <f>IF('Historical DATA'!BR156="","",'Historical DATA'!BR156)</f>
        <v/>
      </c>
      <c r="AO170" s="1448" t="str">
        <f>IF('Historical DATA'!BS156="","",'Historical DATA'!BS156)</f>
        <v/>
      </c>
      <c r="AP170" s="1438" t="str">
        <f>IF('Historical DATA'!BT156="","",'Historical DATA'!BT156)</f>
        <v/>
      </c>
      <c r="AQ170" s="1438" t="str">
        <f>IF('Historical DATA'!BU156="","",'Historical DATA'!BU156)</f>
        <v/>
      </c>
      <c r="AR170" s="1439" t="str">
        <f>IF('Historical DATA'!BV156="","",'Historical DATA'!BV156)</f>
        <v/>
      </c>
    </row>
    <row r="171" spans="2:44">
      <c r="B171" s="1653" t="str">
        <f>IF('Historical DATA'!B157="","",'Historical DATA'!B157)</f>
        <v/>
      </c>
      <c r="D171" s="1437" t="str">
        <f>IF('Historical DATA'!AO157="","",'Historical DATA'!AO157)</f>
        <v/>
      </c>
      <c r="E171" s="1431" t="str">
        <f>IF('Historical DATA'!AP157="","",'Historical DATA'!AP157)</f>
        <v/>
      </c>
      <c r="F171" s="1433" t="str">
        <f>IF('Historical DATA'!AQ157="","",'Historical DATA'!AQ157)</f>
        <v/>
      </c>
      <c r="H171" s="1447" t="str">
        <f>IF('Historical DATA'!AR157="","",'Historical DATA'!AR157)</f>
        <v/>
      </c>
      <c r="I171" s="1431" t="str">
        <f>IF('Historical DATA'!AS157="","",'Historical DATA'!AS157)</f>
        <v/>
      </c>
      <c r="J171" s="1431" t="str">
        <f>IF('Historical DATA'!AT157="","",'Historical DATA'!AT157)</f>
        <v/>
      </c>
      <c r="K171" s="1431" t="str">
        <f>IF('Historical DATA'!AU157="","",'Historical DATA'!AU157)</f>
        <v/>
      </c>
      <c r="L171" s="1450" t="str">
        <f>IF('Historical DATA'!AV157="","",'Historical DATA'!AV157)</f>
        <v/>
      </c>
      <c r="N171" s="1445" t="str">
        <f>IF('Historical DATA'!AW157="","",'Historical DATA'!AW157)</f>
        <v/>
      </c>
      <c r="O171" s="1436" t="str">
        <f>IF('Historical DATA'!AX157="","",'Historical DATA'!AX157)</f>
        <v/>
      </c>
      <c r="P171" s="1435" t="str">
        <f>IF('Historical DATA'!AY157="","",'Historical DATA'!AY157)</f>
        <v/>
      </c>
      <c r="R171" s="1434" t="str">
        <f>IF('Historical DATA'!AZ157="","",'Historical DATA'!AZ157)</f>
        <v/>
      </c>
      <c r="S171" s="1436" t="str">
        <f>IF('Historical DATA'!BA157="","",'Historical DATA'!BA157)</f>
        <v/>
      </c>
      <c r="T171" s="1435" t="str">
        <f>IF('Historical DATA'!BB157="","",'Historical DATA'!BB157)</f>
        <v/>
      </c>
      <c r="V171" s="1434" t="str">
        <f>IF('Historical DATA'!BC157="","",'Historical DATA'!BC157)</f>
        <v/>
      </c>
      <c r="W171" s="1436" t="str">
        <f>IF('Historical DATA'!BD157="","",'Historical DATA'!BD157)</f>
        <v/>
      </c>
      <c r="X171" s="1436" t="str">
        <f>IF('Historical DATA'!BE157="","",'Historical DATA'!BE157)</f>
        <v/>
      </c>
      <c r="Y171" s="1435" t="str">
        <f>IF('Historical DATA'!BF157="","",'Historical DATA'!BF157)</f>
        <v/>
      </c>
      <c r="Z171" s="1435" t="str">
        <f>IF('Historical DATA'!BG157="","",'Historical DATA'!BG157)</f>
        <v/>
      </c>
      <c r="AB171" s="1434" t="str">
        <f>IF('Historical DATA'!BH157="","",'Historical DATA'!BH157)</f>
        <v/>
      </c>
      <c r="AC171" s="1436" t="str">
        <f>IF('Historical DATA'!BI157="","",'Historical DATA'!BI157)</f>
        <v/>
      </c>
      <c r="AD171" s="1436" t="str">
        <f>IF('Historical DATA'!BJ157="","",'Historical DATA'!BJ157)</f>
        <v/>
      </c>
      <c r="AE171" s="1435" t="str">
        <f>IF('Historical DATA'!BK157="","",'Historical DATA'!BK157)</f>
        <v/>
      </c>
      <c r="AF171" s="1435" t="str">
        <f>IF('Historical DATA'!BL157="","",'Historical DATA'!BL157)</f>
        <v/>
      </c>
      <c r="AG171" s="1435" t="str">
        <f>IF('Historical DATA'!BM157="","",'Historical DATA'!BM157)</f>
        <v/>
      </c>
      <c r="AH171" s="1435" t="str">
        <f>IF('Historical DATA'!BN157="","",'Historical DATA'!BN157)</f>
        <v/>
      </c>
      <c r="AI171" s="1435" t="str">
        <f>IF('Historical DATA'!BO157="","",'Historical DATA'!BO157)</f>
        <v/>
      </c>
      <c r="AK171" s="1437" t="str">
        <f>IF('Historical DATA'!BP157="","",'Historical DATA'!BP157)</f>
        <v/>
      </c>
      <c r="AL171" s="1431" t="str">
        <f>IF('Historical DATA'!BQ157="","",'Historical DATA'!BQ157)</f>
        <v/>
      </c>
      <c r="AM171" s="1433" t="str">
        <f>IF('Historical DATA'!BR157="","",'Historical DATA'!BR157)</f>
        <v/>
      </c>
      <c r="AO171" s="1448" t="str">
        <f>IF('Historical DATA'!BS157="","",'Historical DATA'!BS157)</f>
        <v/>
      </c>
      <c r="AP171" s="1438" t="str">
        <f>IF('Historical DATA'!BT157="","",'Historical DATA'!BT157)</f>
        <v/>
      </c>
      <c r="AQ171" s="1438" t="str">
        <f>IF('Historical DATA'!BU157="","",'Historical DATA'!BU157)</f>
        <v/>
      </c>
      <c r="AR171" s="1439" t="str">
        <f>IF('Historical DATA'!BV157="","",'Historical DATA'!BV157)</f>
        <v/>
      </c>
    </row>
    <row r="172" spans="2:44">
      <c r="B172" s="1653" t="str">
        <f>IF('Historical DATA'!B158="","",'Historical DATA'!B158)</f>
        <v/>
      </c>
      <c r="D172" s="1437" t="str">
        <f>IF('Historical DATA'!AO158="","",'Historical DATA'!AO158)</f>
        <v/>
      </c>
      <c r="E172" s="1431" t="str">
        <f>IF('Historical DATA'!AP158="","",'Historical DATA'!AP158)</f>
        <v/>
      </c>
      <c r="F172" s="1433" t="str">
        <f>IF('Historical DATA'!AQ158="","",'Historical DATA'!AQ158)</f>
        <v/>
      </c>
      <c r="H172" s="1447" t="str">
        <f>IF('Historical DATA'!AR158="","",'Historical DATA'!AR158)</f>
        <v/>
      </c>
      <c r="I172" s="1431" t="str">
        <f>IF('Historical DATA'!AS158="","",'Historical DATA'!AS158)</f>
        <v/>
      </c>
      <c r="J172" s="1431" t="str">
        <f>IF('Historical DATA'!AT158="","",'Historical DATA'!AT158)</f>
        <v/>
      </c>
      <c r="K172" s="1431" t="str">
        <f>IF('Historical DATA'!AU158="","",'Historical DATA'!AU158)</f>
        <v/>
      </c>
      <c r="L172" s="1450" t="str">
        <f>IF('Historical DATA'!AV158="","",'Historical DATA'!AV158)</f>
        <v/>
      </c>
      <c r="N172" s="1445" t="str">
        <f>IF('Historical DATA'!AW158="","",'Historical DATA'!AW158)</f>
        <v/>
      </c>
      <c r="O172" s="1436" t="str">
        <f>IF('Historical DATA'!AX158="","",'Historical DATA'!AX158)</f>
        <v/>
      </c>
      <c r="P172" s="1435" t="str">
        <f>IF('Historical DATA'!AY158="","",'Historical DATA'!AY158)</f>
        <v/>
      </c>
      <c r="R172" s="1434" t="str">
        <f>IF('Historical DATA'!AZ158="","",'Historical DATA'!AZ158)</f>
        <v/>
      </c>
      <c r="S172" s="1436" t="str">
        <f>IF('Historical DATA'!BA158="","",'Historical DATA'!BA158)</f>
        <v/>
      </c>
      <c r="T172" s="1435" t="str">
        <f>IF('Historical DATA'!BB158="","",'Historical DATA'!BB158)</f>
        <v/>
      </c>
      <c r="V172" s="1434" t="str">
        <f>IF('Historical DATA'!BC158="","",'Historical DATA'!BC158)</f>
        <v/>
      </c>
      <c r="W172" s="1436" t="str">
        <f>IF('Historical DATA'!BD158="","",'Historical DATA'!BD158)</f>
        <v/>
      </c>
      <c r="X172" s="1436" t="str">
        <f>IF('Historical DATA'!BE158="","",'Historical DATA'!BE158)</f>
        <v/>
      </c>
      <c r="Y172" s="1435" t="str">
        <f>IF('Historical DATA'!BF158="","",'Historical DATA'!BF158)</f>
        <v/>
      </c>
      <c r="Z172" s="1435" t="str">
        <f>IF('Historical DATA'!BG158="","",'Historical DATA'!BG158)</f>
        <v/>
      </c>
      <c r="AB172" s="1434" t="str">
        <f>IF('Historical DATA'!BH158="","",'Historical DATA'!BH158)</f>
        <v/>
      </c>
      <c r="AC172" s="1436" t="str">
        <f>IF('Historical DATA'!BI158="","",'Historical DATA'!BI158)</f>
        <v/>
      </c>
      <c r="AD172" s="1436" t="str">
        <f>IF('Historical DATA'!BJ158="","",'Historical DATA'!BJ158)</f>
        <v/>
      </c>
      <c r="AE172" s="1435" t="str">
        <f>IF('Historical DATA'!BK158="","",'Historical DATA'!BK158)</f>
        <v/>
      </c>
      <c r="AF172" s="1435" t="str">
        <f>IF('Historical DATA'!BL158="","",'Historical DATA'!BL158)</f>
        <v/>
      </c>
      <c r="AG172" s="1435" t="str">
        <f>IF('Historical DATA'!BM158="","",'Historical DATA'!BM158)</f>
        <v/>
      </c>
      <c r="AH172" s="1435" t="str">
        <f>IF('Historical DATA'!BN158="","",'Historical DATA'!BN158)</f>
        <v/>
      </c>
      <c r="AI172" s="1435" t="str">
        <f>IF('Historical DATA'!BO158="","",'Historical DATA'!BO158)</f>
        <v/>
      </c>
      <c r="AK172" s="1437" t="str">
        <f>IF('Historical DATA'!BP158="","",'Historical DATA'!BP158)</f>
        <v/>
      </c>
      <c r="AL172" s="1431" t="str">
        <f>IF('Historical DATA'!BQ158="","",'Historical DATA'!BQ158)</f>
        <v/>
      </c>
      <c r="AM172" s="1433" t="str">
        <f>IF('Historical DATA'!BR158="","",'Historical DATA'!BR158)</f>
        <v/>
      </c>
      <c r="AO172" s="1448" t="str">
        <f>IF('Historical DATA'!BS158="","",'Historical DATA'!BS158)</f>
        <v/>
      </c>
      <c r="AP172" s="1438" t="str">
        <f>IF('Historical DATA'!BT158="","",'Historical DATA'!BT158)</f>
        <v/>
      </c>
      <c r="AQ172" s="1438" t="str">
        <f>IF('Historical DATA'!BU158="","",'Historical DATA'!BU158)</f>
        <v/>
      </c>
      <c r="AR172" s="1439" t="str">
        <f>IF('Historical DATA'!BV158="","",'Historical DATA'!BV158)</f>
        <v/>
      </c>
    </row>
    <row r="173" spans="2:44">
      <c r="B173" s="1653" t="str">
        <f>IF('Historical DATA'!B159="","",'Historical DATA'!B159)</f>
        <v/>
      </c>
      <c r="D173" s="1437" t="str">
        <f>IF('Historical DATA'!AO159="","",'Historical DATA'!AO159)</f>
        <v/>
      </c>
      <c r="E173" s="1431" t="str">
        <f>IF('Historical DATA'!AP159="","",'Historical DATA'!AP159)</f>
        <v/>
      </c>
      <c r="F173" s="1433" t="str">
        <f>IF('Historical DATA'!AQ159="","",'Historical DATA'!AQ159)</f>
        <v/>
      </c>
      <c r="H173" s="1447" t="str">
        <f>IF('Historical DATA'!AR159="","",'Historical DATA'!AR159)</f>
        <v/>
      </c>
      <c r="I173" s="1431" t="str">
        <f>IF('Historical DATA'!AS159="","",'Historical DATA'!AS159)</f>
        <v/>
      </c>
      <c r="J173" s="1431" t="str">
        <f>IF('Historical DATA'!AT159="","",'Historical DATA'!AT159)</f>
        <v/>
      </c>
      <c r="K173" s="1431" t="str">
        <f>IF('Historical DATA'!AU159="","",'Historical DATA'!AU159)</f>
        <v/>
      </c>
      <c r="L173" s="1450" t="str">
        <f>IF('Historical DATA'!AV159="","",'Historical DATA'!AV159)</f>
        <v/>
      </c>
      <c r="N173" s="1445" t="str">
        <f>IF('Historical DATA'!AW159="","",'Historical DATA'!AW159)</f>
        <v/>
      </c>
      <c r="O173" s="1436" t="str">
        <f>IF('Historical DATA'!AX159="","",'Historical DATA'!AX159)</f>
        <v/>
      </c>
      <c r="P173" s="1435" t="str">
        <f>IF('Historical DATA'!AY159="","",'Historical DATA'!AY159)</f>
        <v/>
      </c>
      <c r="R173" s="1434" t="str">
        <f>IF('Historical DATA'!AZ159="","",'Historical DATA'!AZ159)</f>
        <v/>
      </c>
      <c r="S173" s="1436" t="str">
        <f>IF('Historical DATA'!BA159="","",'Historical DATA'!BA159)</f>
        <v/>
      </c>
      <c r="T173" s="1435" t="str">
        <f>IF('Historical DATA'!BB159="","",'Historical DATA'!BB159)</f>
        <v/>
      </c>
      <c r="V173" s="1434" t="str">
        <f>IF('Historical DATA'!BC159="","",'Historical DATA'!BC159)</f>
        <v/>
      </c>
      <c r="W173" s="1436" t="str">
        <f>IF('Historical DATA'!BD159="","",'Historical DATA'!BD159)</f>
        <v/>
      </c>
      <c r="X173" s="1436" t="str">
        <f>IF('Historical DATA'!BE159="","",'Historical DATA'!BE159)</f>
        <v/>
      </c>
      <c r="Y173" s="1435" t="str">
        <f>IF('Historical DATA'!BF159="","",'Historical DATA'!BF159)</f>
        <v/>
      </c>
      <c r="Z173" s="1435" t="str">
        <f>IF('Historical DATA'!BG159="","",'Historical DATA'!BG159)</f>
        <v/>
      </c>
      <c r="AB173" s="1434" t="str">
        <f>IF('Historical DATA'!BH159="","",'Historical DATA'!BH159)</f>
        <v/>
      </c>
      <c r="AC173" s="1436" t="str">
        <f>IF('Historical DATA'!BI159="","",'Historical DATA'!BI159)</f>
        <v/>
      </c>
      <c r="AD173" s="1436" t="str">
        <f>IF('Historical DATA'!BJ159="","",'Historical DATA'!BJ159)</f>
        <v/>
      </c>
      <c r="AE173" s="1435" t="str">
        <f>IF('Historical DATA'!BK159="","",'Historical DATA'!BK159)</f>
        <v/>
      </c>
      <c r="AF173" s="1435" t="str">
        <f>IF('Historical DATA'!BL159="","",'Historical DATA'!BL159)</f>
        <v/>
      </c>
      <c r="AG173" s="1435" t="str">
        <f>IF('Historical DATA'!BM159="","",'Historical DATA'!BM159)</f>
        <v/>
      </c>
      <c r="AH173" s="1435" t="str">
        <f>IF('Historical DATA'!BN159="","",'Historical DATA'!BN159)</f>
        <v/>
      </c>
      <c r="AI173" s="1435" t="str">
        <f>IF('Historical DATA'!BO159="","",'Historical DATA'!BO159)</f>
        <v/>
      </c>
      <c r="AK173" s="1437" t="str">
        <f>IF('Historical DATA'!BP159="","",'Historical DATA'!BP159)</f>
        <v/>
      </c>
      <c r="AL173" s="1431" t="str">
        <f>IF('Historical DATA'!BQ159="","",'Historical DATA'!BQ159)</f>
        <v/>
      </c>
      <c r="AM173" s="1433" t="str">
        <f>IF('Historical DATA'!BR159="","",'Historical DATA'!BR159)</f>
        <v/>
      </c>
      <c r="AO173" s="1448" t="str">
        <f>IF('Historical DATA'!BS159="","",'Historical DATA'!BS159)</f>
        <v/>
      </c>
      <c r="AP173" s="1438" t="str">
        <f>IF('Historical DATA'!BT159="","",'Historical DATA'!BT159)</f>
        <v/>
      </c>
      <c r="AQ173" s="1438" t="str">
        <f>IF('Historical DATA'!BU159="","",'Historical DATA'!BU159)</f>
        <v/>
      </c>
      <c r="AR173" s="1439" t="str">
        <f>IF('Historical DATA'!BV159="","",'Historical DATA'!BV159)</f>
        <v/>
      </c>
    </row>
    <row r="174" spans="2:44">
      <c r="B174" s="1653" t="str">
        <f>IF('Historical DATA'!B160="","",'Historical DATA'!B160)</f>
        <v/>
      </c>
      <c r="D174" s="1437" t="str">
        <f>IF('Historical DATA'!AO160="","",'Historical DATA'!AO160)</f>
        <v/>
      </c>
      <c r="E174" s="1431" t="str">
        <f>IF('Historical DATA'!AP160="","",'Historical DATA'!AP160)</f>
        <v/>
      </c>
      <c r="F174" s="1433" t="str">
        <f>IF('Historical DATA'!AQ160="","",'Historical DATA'!AQ160)</f>
        <v/>
      </c>
      <c r="H174" s="1447" t="str">
        <f>IF('Historical DATA'!AR160="","",'Historical DATA'!AR160)</f>
        <v/>
      </c>
      <c r="I174" s="1431" t="str">
        <f>IF('Historical DATA'!AS160="","",'Historical DATA'!AS160)</f>
        <v/>
      </c>
      <c r="J174" s="1431" t="str">
        <f>IF('Historical DATA'!AT160="","",'Historical DATA'!AT160)</f>
        <v/>
      </c>
      <c r="K174" s="1431" t="str">
        <f>IF('Historical DATA'!AU160="","",'Historical DATA'!AU160)</f>
        <v/>
      </c>
      <c r="L174" s="1450" t="str">
        <f>IF('Historical DATA'!AV160="","",'Historical DATA'!AV160)</f>
        <v/>
      </c>
      <c r="N174" s="1445" t="str">
        <f>IF('Historical DATA'!AW160="","",'Historical DATA'!AW160)</f>
        <v/>
      </c>
      <c r="O174" s="1436" t="str">
        <f>IF('Historical DATA'!AX160="","",'Historical DATA'!AX160)</f>
        <v/>
      </c>
      <c r="P174" s="1435" t="str">
        <f>IF('Historical DATA'!AY160="","",'Historical DATA'!AY160)</f>
        <v/>
      </c>
      <c r="R174" s="1434" t="str">
        <f>IF('Historical DATA'!AZ160="","",'Historical DATA'!AZ160)</f>
        <v/>
      </c>
      <c r="S174" s="1436" t="str">
        <f>IF('Historical DATA'!BA160="","",'Historical DATA'!BA160)</f>
        <v/>
      </c>
      <c r="T174" s="1435" t="str">
        <f>IF('Historical DATA'!BB160="","",'Historical DATA'!BB160)</f>
        <v/>
      </c>
      <c r="V174" s="1434" t="str">
        <f>IF('Historical DATA'!BC160="","",'Historical DATA'!BC160)</f>
        <v/>
      </c>
      <c r="W174" s="1436" t="str">
        <f>IF('Historical DATA'!BD160="","",'Historical DATA'!BD160)</f>
        <v/>
      </c>
      <c r="X174" s="1436" t="str">
        <f>IF('Historical DATA'!BE160="","",'Historical DATA'!BE160)</f>
        <v/>
      </c>
      <c r="Y174" s="1435" t="str">
        <f>IF('Historical DATA'!BF160="","",'Historical DATA'!BF160)</f>
        <v/>
      </c>
      <c r="Z174" s="1435" t="str">
        <f>IF('Historical DATA'!BG160="","",'Historical DATA'!BG160)</f>
        <v/>
      </c>
      <c r="AB174" s="1434" t="str">
        <f>IF('Historical DATA'!BH160="","",'Historical DATA'!BH160)</f>
        <v/>
      </c>
      <c r="AC174" s="1436" t="str">
        <f>IF('Historical DATA'!BI160="","",'Historical DATA'!BI160)</f>
        <v/>
      </c>
      <c r="AD174" s="1436" t="str">
        <f>IF('Historical DATA'!BJ160="","",'Historical DATA'!BJ160)</f>
        <v/>
      </c>
      <c r="AE174" s="1435" t="str">
        <f>IF('Historical DATA'!BK160="","",'Historical DATA'!BK160)</f>
        <v/>
      </c>
      <c r="AF174" s="1435" t="str">
        <f>IF('Historical DATA'!BL160="","",'Historical DATA'!BL160)</f>
        <v/>
      </c>
      <c r="AG174" s="1435" t="str">
        <f>IF('Historical DATA'!BM160="","",'Historical DATA'!BM160)</f>
        <v/>
      </c>
      <c r="AH174" s="1435" t="str">
        <f>IF('Historical DATA'!BN160="","",'Historical DATA'!BN160)</f>
        <v/>
      </c>
      <c r="AI174" s="1435" t="str">
        <f>IF('Historical DATA'!BO160="","",'Historical DATA'!BO160)</f>
        <v/>
      </c>
      <c r="AK174" s="1437" t="str">
        <f>IF('Historical DATA'!BP160="","",'Historical DATA'!BP160)</f>
        <v/>
      </c>
      <c r="AL174" s="1431" t="str">
        <f>IF('Historical DATA'!BQ160="","",'Historical DATA'!BQ160)</f>
        <v/>
      </c>
      <c r="AM174" s="1433" t="str">
        <f>IF('Historical DATA'!BR160="","",'Historical DATA'!BR160)</f>
        <v/>
      </c>
      <c r="AO174" s="1448" t="str">
        <f>IF('Historical DATA'!BS160="","",'Historical DATA'!BS160)</f>
        <v/>
      </c>
      <c r="AP174" s="1438" t="str">
        <f>IF('Historical DATA'!BT160="","",'Historical DATA'!BT160)</f>
        <v/>
      </c>
      <c r="AQ174" s="1438" t="str">
        <f>IF('Historical DATA'!BU160="","",'Historical DATA'!BU160)</f>
        <v/>
      </c>
      <c r="AR174" s="1439" t="str">
        <f>IF('Historical DATA'!BV160="","",'Historical DATA'!BV160)</f>
        <v/>
      </c>
    </row>
    <row r="175" spans="2:44">
      <c r="B175" s="1653" t="str">
        <f>IF('Historical DATA'!B161="","",'Historical DATA'!B161)</f>
        <v/>
      </c>
      <c r="D175" s="1437" t="str">
        <f>IF('Historical DATA'!AO161="","",'Historical DATA'!AO161)</f>
        <v/>
      </c>
      <c r="E175" s="1431" t="str">
        <f>IF('Historical DATA'!AP161="","",'Historical DATA'!AP161)</f>
        <v/>
      </c>
      <c r="F175" s="1433" t="str">
        <f>IF('Historical DATA'!AQ161="","",'Historical DATA'!AQ161)</f>
        <v/>
      </c>
      <c r="H175" s="1447" t="str">
        <f>IF('Historical DATA'!AR161="","",'Historical DATA'!AR161)</f>
        <v/>
      </c>
      <c r="I175" s="1431" t="str">
        <f>IF('Historical DATA'!AS161="","",'Historical DATA'!AS161)</f>
        <v/>
      </c>
      <c r="J175" s="1431" t="str">
        <f>IF('Historical DATA'!AT161="","",'Historical DATA'!AT161)</f>
        <v/>
      </c>
      <c r="K175" s="1431" t="str">
        <f>IF('Historical DATA'!AU161="","",'Historical DATA'!AU161)</f>
        <v/>
      </c>
      <c r="L175" s="1450" t="str">
        <f>IF('Historical DATA'!AV161="","",'Historical DATA'!AV161)</f>
        <v/>
      </c>
      <c r="N175" s="1445" t="str">
        <f>IF('Historical DATA'!AW161="","",'Historical DATA'!AW161)</f>
        <v/>
      </c>
      <c r="O175" s="1436" t="str">
        <f>IF('Historical DATA'!AX161="","",'Historical DATA'!AX161)</f>
        <v/>
      </c>
      <c r="P175" s="1435" t="str">
        <f>IF('Historical DATA'!AY161="","",'Historical DATA'!AY161)</f>
        <v/>
      </c>
      <c r="R175" s="1434" t="str">
        <f>IF('Historical DATA'!AZ161="","",'Historical DATA'!AZ161)</f>
        <v/>
      </c>
      <c r="S175" s="1436" t="str">
        <f>IF('Historical DATA'!BA161="","",'Historical DATA'!BA161)</f>
        <v/>
      </c>
      <c r="T175" s="1435" t="str">
        <f>IF('Historical DATA'!BB161="","",'Historical DATA'!BB161)</f>
        <v/>
      </c>
      <c r="V175" s="1434" t="str">
        <f>IF('Historical DATA'!BC161="","",'Historical DATA'!BC161)</f>
        <v/>
      </c>
      <c r="W175" s="1436" t="str">
        <f>IF('Historical DATA'!BD161="","",'Historical DATA'!BD161)</f>
        <v/>
      </c>
      <c r="X175" s="1436" t="str">
        <f>IF('Historical DATA'!BE161="","",'Historical DATA'!BE161)</f>
        <v/>
      </c>
      <c r="Y175" s="1435" t="str">
        <f>IF('Historical DATA'!BF161="","",'Historical DATA'!BF161)</f>
        <v/>
      </c>
      <c r="Z175" s="1435" t="str">
        <f>IF('Historical DATA'!BG161="","",'Historical DATA'!BG161)</f>
        <v/>
      </c>
      <c r="AB175" s="1434" t="str">
        <f>IF('Historical DATA'!BH161="","",'Historical DATA'!BH161)</f>
        <v/>
      </c>
      <c r="AC175" s="1436" t="str">
        <f>IF('Historical DATA'!BI161="","",'Historical DATA'!BI161)</f>
        <v/>
      </c>
      <c r="AD175" s="1436" t="str">
        <f>IF('Historical DATA'!BJ161="","",'Historical DATA'!BJ161)</f>
        <v/>
      </c>
      <c r="AE175" s="1435" t="str">
        <f>IF('Historical DATA'!BK161="","",'Historical DATA'!BK161)</f>
        <v/>
      </c>
      <c r="AF175" s="1435" t="str">
        <f>IF('Historical DATA'!BL161="","",'Historical DATA'!BL161)</f>
        <v/>
      </c>
      <c r="AG175" s="1435" t="str">
        <f>IF('Historical DATA'!BM161="","",'Historical DATA'!BM161)</f>
        <v/>
      </c>
      <c r="AH175" s="1435" t="str">
        <f>IF('Historical DATA'!BN161="","",'Historical DATA'!BN161)</f>
        <v/>
      </c>
      <c r="AI175" s="1435" t="str">
        <f>IF('Historical DATA'!BO161="","",'Historical DATA'!BO161)</f>
        <v/>
      </c>
      <c r="AK175" s="1437" t="str">
        <f>IF('Historical DATA'!BP161="","",'Historical DATA'!BP161)</f>
        <v/>
      </c>
      <c r="AL175" s="1431" t="str">
        <f>IF('Historical DATA'!BQ161="","",'Historical DATA'!BQ161)</f>
        <v/>
      </c>
      <c r="AM175" s="1433" t="str">
        <f>IF('Historical DATA'!BR161="","",'Historical DATA'!BR161)</f>
        <v/>
      </c>
      <c r="AO175" s="1448" t="str">
        <f>IF('Historical DATA'!BS161="","",'Historical DATA'!BS161)</f>
        <v/>
      </c>
      <c r="AP175" s="1438" t="str">
        <f>IF('Historical DATA'!BT161="","",'Historical DATA'!BT161)</f>
        <v/>
      </c>
      <c r="AQ175" s="1438" t="str">
        <f>IF('Historical DATA'!BU161="","",'Historical DATA'!BU161)</f>
        <v/>
      </c>
      <c r="AR175" s="1439" t="str">
        <f>IF('Historical DATA'!BV161="","",'Historical DATA'!BV161)</f>
        <v/>
      </c>
    </row>
    <row r="176" spans="2:44">
      <c r="B176" s="1653" t="str">
        <f>IF('Historical DATA'!B162="","",'Historical DATA'!B162)</f>
        <v/>
      </c>
      <c r="D176" s="1437" t="str">
        <f>IF('Historical DATA'!AO162="","",'Historical DATA'!AO162)</f>
        <v/>
      </c>
      <c r="E176" s="1431" t="str">
        <f>IF('Historical DATA'!AP162="","",'Historical DATA'!AP162)</f>
        <v/>
      </c>
      <c r="F176" s="1433" t="str">
        <f>IF('Historical DATA'!AQ162="","",'Historical DATA'!AQ162)</f>
        <v/>
      </c>
      <c r="H176" s="1447" t="str">
        <f>IF('Historical DATA'!AR162="","",'Historical DATA'!AR162)</f>
        <v/>
      </c>
      <c r="I176" s="1431" t="str">
        <f>IF('Historical DATA'!AS162="","",'Historical DATA'!AS162)</f>
        <v/>
      </c>
      <c r="J176" s="1431" t="str">
        <f>IF('Historical DATA'!AT162="","",'Historical DATA'!AT162)</f>
        <v/>
      </c>
      <c r="K176" s="1431" t="str">
        <f>IF('Historical DATA'!AU162="","",'Historical DATA'!AU162)</f>
        <v/>
      </c>
      <c r="L176" s="1450" t="str">
        <f>IF('Historical DATA'!AV162="","",'Historical DATA'!AV162)</f>
        <v/>
      </c>
      <c r="N176" s="1445" t="str">
        <f>IF('Historical DATA'!AW162="","",'Historical DATA'!AW162)</f>
        <v/>
      </c>
      <c r="O176" s="1436" t="str">
        <f>IF('Historical DATA'!AX162="","",'Historical DATA'!AX162)</f>
        <v/>
      </c>
      <c r="P176" s="1435" t="str">
        <f>IF('Historical DATA'!AY162="","",'Historical DATA'!AY162)</f>
        <v/>
      </c>
      <c r="R176" s="1434" t="str">
        <f>IF('Historical DATA'!AZ162="","",'Historical DATA'!AZ162)</f>
        <v/>
      </c>
      <c r="S176" s="1436" t="str">
        <f>IF('Historical DATA'!BA162="","",'Historical DATA'!BA162)</f>
        <v/>
      </c>
      <c r="T176" s="1435" t="str">
        <f>IF('Historical DATA'!BB162="","",'Historical DATA'!BB162)</f>
        <v/>
      </c>
      <c r="V176" s="1434" t="str">
        <f>IF('Historical DATA'!BC162="","",'Historical DATA'!BC162)</f>
        <v/>
      </c>
      <c r="W176" s="1436" t="str">
        <f>IF('Historical DATA'!BD162="","",'Historical DATA'!BD162)</f>
        <v/>
      </c>
      <c r="X176" s="1436" t="str">
        <f>IF('Historical DATA'!BE162="","",'Historical DATA'!BE162)</f>
        <v/>
      </c>
      <c r="Y176" s="1435" t="str">
        <f>IF('Historical DATA'!BF162="","",'Historical DATA'!BF162)</f>
        <v/>
      </c>
      <c r="Z176" s="1435" t="str">
        <f>IF('Historical DATA'!BG162="","",'Historical DATA'!BG162)</f>
        <v/>
      </c>
      <c r="AB176" s="1434" t="str">
        <f>IF('Historical DATA'!BH162="","",'Historical DATA'!BH162)</f>
        <v/>
      </c>
      <c r="AC176" s="1436" t="str">
        <f>IF('Historical DATA'!BI162="","",'Historical DATA'!BI162)</f>
        <v/>
      </c>
      <c r="AD176" s="1436" t="str">
        <f>IF('Historical DATA'!BJ162="","",'Historical DATA'!BJ162)</f>
        <v/>
      </c>
      <c r="AE176" s="1435" t="str">
        <f>IF('Historical DATA'!BK162="","",'Historical DATA'!BK162)</f>
        <v/>
      </c>
      <c r="AF176" s="1435" t="str">
        <f>IF('Historical DATA'!BL162="","",'Historical DATA'!BL162)</f>
        <v/>
      </c>
      <c r="AG176" s="1435" t="str">
        <f>IF('Historical DATA'!BM162="","",'Historical DATA'!BM162)</f>
        <v/>
      </c>
      <c r="AH176" s="1435" t="str">
        <f>IF('Historical DATA'!BN162="","",'Historical DATA'!BN162)</f>
        <v/>
      </c>
      <c r="AI176" s="1435" t="str">
        <f>IF('Historical DATA'!BO162="","",'Historical DATA'!BO162)</f>
        <v/>
      </c>
      <c r="AK176" s="1437" t="str">
        <f>IF('Historical DATA'!BP162="","",'Historical DATA'!BP162)</f>
        <v/>
      </c>
      <c r="AL176" s="1431" t="str">
        <f>IF('Historical DATA'!BQ162="","",'Historical DATA'!BQ162)</f>
        <v/>
      </c>
      <c r="AM176" s="1433" t="str">
        <f>IF('Historical DATA'!BR162="","",'Historical DATA'!BR162)</f>
        <v/>
      </c>
      <c r="AO176" s="1448" t="str">
        <f>IF('Historical DATA'!BS162="","",'Historical DATA'!BS162)</f>
        <v/>
      </c>
      <c r="AP176" s="1438" t="str">
        <f>IF('Historical DATA'!BT162="","",'Historical DATA'!BT162)</f>
        <v/>
      </c>
      <c r="AQ176" s="1438" t="str">
        <f>IF('Historical DATA'!BU162="","",'Historical DATA'!BU162)</f>
        <v/>
      </c>
      <c r="AR176" s="1439" t="str">
        <f>IF('Historical DATA'!BV162="","",'Historical DATA'!BV162)</f>
        <v/>
      </c>
    </row>
    <row r="177" spans="2:44">
      <c r="B177" s="1653" t="str">
        <f>IF('Historical DATA'!B163="","",'Historical DATA'!B163)</f>
        <v/>
      </c>
      <c r="D177" s="1437" t="str">
        <f>IF('Historical DATA'!AO163="","",'Historical DATA'!AO163)</f>
        <v/>
      </c>
      <c r="E177" s="1431" t="str">
        <f>IF('Historical DATA'!AP163="","",'Historical DATA'!AP163)</f>
        <v/>
      </c>
      <c r="F177" s="1433" t="str">
        <f>IF('Historical DATA'!AQ163="","",'Historical DATA'!AQ163)</f>
        <v/>
      </c>
      <c r="H177" s="1447" t="str">
        <f>IF('Historical DATA'!AR163="","",'Historical DATA'!AR163)</f>
        <v/>
      </c>
      <c r="I177" s="1431" t="str">
        <f>IF('Historical DATA'!AS163="","",'Historical DATA'!AS163)</f>
        <v/>
      </c>
      <c r="J177" s="1431" t="str">
        <f>IF('Historical DATA'!AT163="","",'Historical DATA'!AT163)</f>
        <v/>
      </c>
      <c r="K177" s="1431" t="str">
        <f>IF('Historical DATA'!AU163="","",'Historical DATA'!AU163)</f>
        <v/>
      </c>
      <c r="L177" s="1450" t="str">
        <f>IF('Historical DATA'!AV163="","",'Historical DATA'!AV163)</f>
        <v/>
      </c>
      <c r="N177" s="1445" t="str">
        <f>IF('Historical DATA'!AW163="","",'Historical DATA'!AW163)</f>
        <v/>
      </c>
      <c r="O177" s="1436" t="str">
        <f>IF('Historical DATA'!AX163="","",'Historical DATA'!AX163)</f>
        <v/>
      </c>
      <c r="P177" s="1435" t="str">
        <f>IF('Historical DATA'!AY163="","",'Historical DATA'!AY163)</f>
        <v/>
      </c>
      <c r="R177" s="1434" t="str">
        <f>IF('Historical DATA'!AZ163="","",'Historical DATA'!AZ163)</f>
        <v/>
      </c>
      <c r="S177" s="1436" t="str">
        <f>IF('Historical DATA'!BA163="","",'Historical DATA'!BA163)</f>
        <v/>
      </c>
      <c r="T177" s="1435" t="str">
        <f>IF('Historical DATA'!BB163="","",'Historical DATA'!BB163)</f>
        <v/>
      </c>
      <c r="V177" s="1434" t="str">
        <f>IF('Historical DATA'!BC163="","",'Historical DATA'!BC163)</f>
        <v/>
      </c>
      <c r="W177" s="1436" t="str">
        <f>IF('Historical DATA'!BD163="","",'Historical DATA'!BD163)</f>
        <v/>
      </c>
      <c r="X177" s="1436" t="str">
        <f>IF('Historical DATA'!BE163="","",'Historical DATA'!BE163)</f>
        <v/>
      </c>
      <c r="Y177" s="1435" t="str">
        <f>IF('Historical DATA'!BF163="","",'Historical DATA'!BF163)</f>
        <v/>
      </c>
      <c r="Z177" s="1435" t="str">
        <f>IF('Historical DATA'!BG163="","",'Historical DATA'!BG163)</f>
        <v/>
      </c>
      <c r="AB177" s="1434" t="str">
        <f>IF('Historical DATA'!BH163="","",'Historical DATA'!BH163)</f>
        <v/>
      </c>
      <c r="AC177" s="1436" t="str">
        <f>IF('Historical DATA'!BI163="","",'Historical DATA'!BI163)</f>
        <v/>
      </c>
      <c r="AD177" s="1436" t="str">
        <f>IF('Historical DATA'!BJ163="","",'Historical DATA'!BJ163)</f>
        <v/>
      </c>
      <c r="AE177" s="1435" t="str">
        <f>IF('Historical DATA'!BK163="","",'Historical DATA'!BK163)</f>
        <v/>
      </c>
      <c r="AF177" s="1435" t="str">
        <f>IF('Historical DATA'!BL163="","",'Historical DATA'!BL163)</f>
        <v/>
      </c>
      <c r="AG177" s="1435" t="str">
        <f>IF('Historical DATA'!BM163="","",'Historical DATA'!BM163)</f>
        <v/>
      </c>
      <c r="AH177" s="1435" t="str">
        <f>IF('Historical DATA'!BN163="","",'Historical DATA'!BN163)</f>
        <v/>
      </c>
      <c r="AI177" s="1435" t="str">
        <f>IF('Historical DATA'!BO163="","",'Historical DATA'!BO163)</f>
        <v/>
      </c>
      <c r="AK177" s="1437" t="str">
        <f>IF('Historical DATA'!BP163="","",'Historical DATA'!BP163)</f>
        <v/>
      </c>
      <c r="AL177" s="1431" t="str">
        <f>IF('Historical DATA'!BQ163="","",'Historical DATA'!BQ163)</f>
        <v/>
      </c>
      <c r="AM177" s="1433" t="str">
        <f>IF('Historical DATA'!BR163="","",'Historical DATA'!BR163)</f>
        <v/>
      </c>
      <c r="AO177" s="1448" t="str">
        <f>IF('Historical DATA'!BS163="","",'Historical DATA'!BS163)</f>
        <v/>
      </c>
      <c r="AP177" s="1438" t="str">
        <f>IF('Historical DATA'!BT163="","",'Historical DATA'!BT163)</f>
        <v/>
      </c>
      <c r="AQ177" s="1438" t="str">
        <f>IF('Historical DATA'!BU163="","",'Historical DATA'!BU163)</f>
        <v/>
      </c>
      <c r="AR177" s="1439" t="str">
        <f>IF('Historical DATA'!BV163="","",'Historical DATA'!BV163)</f>
        <v/>
      </c>
    </row>
    <row r="178" spans="2:44">
      <c r="B178" s="1653" t="str">
        <f>IF('Historical DATA'!B164="","",'Historical DATA'!B164)</f>
        <v/>
      </c>
      <c r="D178" s="1437" t="str">
        <f>IF('Historical DATA'!AO164="","",'Historical DATA'!AO164)</f>
        <v/>
      </c>
      <c r="E178" s="1431" t="str">
        <f>IF('Historical DATA'!AP164="","",'Historical DATA'!AP164)</f>
        <v/>
      </c>
      <c r="F178" s="1433" t="str">
        <f>IF('Historical DATA'!AQ164="","",'Historical DATA'!AQ164)</f>
        <v/>
      </c>
      <c r="H178" s="1447" t="str">
        <f>IF('Historical DATA'!AR164="","",'Historical DATA'!AR164)</f>
        <v/>
      </c>
      <c r="I178" s="1431" t="str">
        <f>IF('Historical DATA'!AS164="","",'Historical DATA'!AS164)</f>
        <v/>
      </c>
      <c r="J178" s="1431" t="str">
        <f>IF('Historical DATA'!AT164="","",'Historical DATA'!AT164)</f>
        <v/>
      </c>
      <c r="K178" s="1431" t="str">
        <f>IF('Historical DATA'!AU164="","",'Historical DATA'!AU164)</f>
        <v/>
      </c>
      <c r="L178" s="1450" t="str">
        <f>IF('Historical DATA'!AV164="","",'Historical DATA'!AV164)</f>
        <v/>
      </c>
      <c r="N178" s="1445" t="str">
        <f>IF('Historical DATA'!AW164="","",'Historical DATA'!AW164)</f>
        <v/>
      </c>
      <c r="O178" s="1436" t="str">
        <f>IF('Historical DATA'!AX164="","",'Historical DATA'!AX164)</f>
        <v/>
      </c>
      <c r="P178" s="1435" t="str">
        <f>IF('Historical DATA'!AY164="","",'Historical DATA'!AY164)</f>
        <v/>
      </c>
      <c r="R178" s="1434" t="str">
        <f>IF('Historical DATA'!AZ164="","",'Historical DATA'!AZ164)</f>
        <v/>
      </c>
      <c r="S178" s="1436" t="str">
        <f>IF('Historical DATA'!BA164="","",'Historical DATA'!BA164)</f>
        <v/>
      </c>
      <c r="T178" s="1435" t="str">
        <f>IF('Historical DATA'!BB164="","",'Historical DATA'!BB164)</f>
        <v/>
      </c>
      <c r="V178" s="1434" t="str">
        <f>IF('Historical DATA'!BC164="","",'Historical DATA'!BC164)</f>
        <v/>
      </c>
      <c r="W178" s="1436" t="str">
        <f>IF('Historical DATA'!BD164="","",'Historical DATA'!BD164)</f>
        <v/>
      </c>
      <c r="X178" s="1436" t="str">
        <f>IF('Historical DATA'!BE164="","",'Historical DATA'!BE164)</f>
        <v/>
      </c>
      <c r="Y178" s="1435" t="str">
        <f>IF('Historical DATA'!BF164="","",'Historical DATA'!BF164)</f>
        <v/>
      </c>
      <c r="Z178" s="1435" t="str">
        <f>IF('Historical DATA'!BG164="","",'Historical DATA'!BG164)</f>
        <v/>
      </c>
      <c r="AB178" s="1434" t="str">
        <f>IF('Historical DATA'!BH164="","",'Historical DATA'!BH164)</f>
        <v/>
      </c>
      <c r="AC178" s="1436" t="str">
        <f>IF('Historical DATA'!BI164="","",'Historical DATA'!BI164)</f>
        <v/>
      </c>
      <c r="AD178" s="1436" t="str">
        <f>IF('Historical DATA'!BJ164="","",'Historical DATA'!BJ164)</f>
        <v/>
      </c>
      <c r="AE178" s="1435" t="str">
        <f>IF('Historical DATA'!BK164="","",'Historical DATA'!BK164)</f>
        <v/>
      </c>
      <c r="AF178" s="1435" t="str">
        <f>IF('Historical DATA'!BL164="","",'Historical DATA'!BL164)</f>
        <v/>
      </c>
      <c r="AG178" s="1435" t="str">
        <f>IF('Historical DATA'!BM164="","",'Historical DATA'!BM164)</f>
        <v/>
      </c>
      <c r="AH178" s="1435" t="str">
        <f>IF('Historical DATA'!BN164="","",'Historical DATA'!BN164)</f>
        <v/>
      </c>
      <c r="AI178" s="1435" t="str">
        <f>IF('Historical DATA'!BO164="","",'Historical DATA'!BO164)</f>
        <v/>
      </c>
      <c r="AK178" s="1437" t="str">
        <f>IF('Historical DATA'!BP164="","",'Historical DATA'!BP164)</f>
        <v/>
      </c>
      <c r="AL178" s="1431" t="str">
        <f>IF('Historical DATA'!BQ164="","",'Historical DATA'!BQ164)</f>
        <v/>
      </c>
      <c r="AM178" s="1433" t="str">
        <f>IF('Historical DATA'!BR164="","",'Historical DATA'!BR164)</f>
        <v/>
      </c>
      <c r="AO178" s="1448" t="str">
        <f>IF('Historical DATA'!BS164="","",'Historical DATA'!BS164)</f>
        <v/>
      </c>
      <c r="AP178" s="1438" t="str">
        <f>IF('Historical DATA'!BT164="","",'Historical DATA'!BT164)</f>
        <v/>
      </c>
      <c r="AQ178" s="1438" t="str">
        <f>IF('Historical DATA'!BU164="","",'Historical DATA'!BU164)</f>
        <v/>
      </c>
      <c r="AR178" s="1439" t="str">
        <f>IF('Historical DATA'!BV164="","",'Historical DATA'!BV164)</f>
        <v/>
      </c>
    </row>
    <row r="179" spans="2:44">
      <c r="B179" s="1653" t="str">
        <f>IF('Historical DATA'!B165="","",'Historical DATA'!B165)</f>
        <v/>
      </c>
      <c r="D179" s="1437" t="str">
        <f>IF('Historical DATA'!AO165="","",'Historical DATA'!AO165)</f>
        <v/>
      </c>
      <c r="E179" s="1431" t="str">
        <f>IF('Historical DATA'!AP165="","",'Historical DATA'!AP165)</f>
        <v/>
      </c>
      <c r="F179" s="1433" t="str">
        <f>IF('Historical DATA'!AQ165="","",'Historical DATA'!AQ165)</f>
        <v/>
      </c>
      <c r="H179" s="1447" t="str">
        <f>IF('Historical DATA'!AR165="","",'Historical DATA'!AR165)</f>
        <v/>
      </c>
      <c r="I179" s="1431" t="str">
        <f>IF('Historical DATA'!AS165="","",'Historical DATA'!AS165)</f>
        <v/>
      </c>
      <c r="J179" s="1431" t="str">
        <f>IF('Historical DATA'!AT165="","",'Historical DATA'!AT165)</f>
        <v/>
      </c>
      <c r="K179" s="1431" t="str">
        <f>IF('Historical DATA'!AU165="","",'Historical DATA'!AU165)</f>
        <v/>
      </c>
      <c r="L179" s="1450" t="str">
        <f>IF('Historical DATA'!AV165="","",'Historical DATA'!AV165)</f>
        <v/>
      </c>
      <c r="N179" s="1445" t="str">
        <f>IF('Historical DATA'!AW165="","",'Historical DATA'!AW165)</f>
        <v/>
      </c>
      <c r="O179" s="1436" t="str">
        <f>IF('Historical DATA'!AX165="","",'Historical DATA'!AX165)</f>
        <v/>
      </c>
      <c r="P179" s="1435" t="str">
        <f>IF('Historical DATA'!AY165="","",'Historical DATA'!AY165)</f>
        <v/>
      </c>
      <c r="R179" s="1434" t="str">
        <f>IF('Historical DATA'!AZ165="","",'Historical DATA'!AZ165)</f>
        <v/>
      </c>
      <c r="S179" s="1436" t="str">
        <f>IF('Historical DATA'!BA165="","",'Historical DATA'!BA165)</f>
        <v/>
      </c>
      <c r="T179" s="1435" t="str">
        <f>IF('Historical DATA'!BB165="","",'Historical DATA'!BB165)</f>
        <v/>
      </c>
      <c r="V179" s="1434" t="str">
        <f>IF('Historical DATA'!BC165="","",'Historical DATA'!BC165)</f>
        <v/>
      </c>
      <c r="W179" s="1436" t="str">
        <f>IF('Historical DATA'!BD165="","",'Historical DATA'!BD165)</f>
        <v/>
      </c>
      <c r="X179" s="1436" t="str">
        <f>IF('Historical DATA'!BE165="","",'Historical DATA'!BE165)</f>
        <v/>
      </c>
      <c r="Y179" s="1435" t="str">
        <f>IF('Historical DATA'!BF165="","",'Historical DATA'!BF165)</f>
        <v/>
      </c>
      <c r="Z179" s="1435" t="str">
        <f>IF('Historical DATA'!BG165="","",'Historical DATA'!BG165)</f>
        <v/>
      </c>
      <c r="AB179" s="1434" t="str">
        <f>IF('Historical DATA'!BH165="","",'Historical DATA'!BH165)</f>
        <v/>
      </c>
      <c r="AC179" s="1436" t="str">
        <f>IF('Historical DATA'!BI165="","",'Historical DATA'!BI165)</f>
        <v/>
      </c>
      <c r="AD179" s="1436" t="str">
        <f>IF('Historical DATA'!BJ165="","",'Historical DATA'!BJ165)</f>
        <v/>
      </c>
      <c r="AE179" s="1435" t="str">
        <f>IF('Historical DATA'!BK165="","",'Historical DATA'!BK165)</f>
        <v/>
      </c>
      <c r="AF179" s="1435" t="str">
        <f>IF('Historical DATA'!BL165="","",'Historical DATA'!BL165)</f>
        <v/>
      </c>
      <c r="AG179" s="1435" t="str">
        <f>IF('Historical DATA'!BM165="","",'Historical DATA'!BM165)</f>
        <v/>
      </c>
      <c r="AH179" s="1435" t="str">
        <f>IF('Historical DATA'!BN165="","",'Historical DATA'!BN165)</f>
        <v/>
      </c>
      <c r="AI179" s="1435" t="str">
        <f>IF('Historical DATA'!BO165="","",'Historical DATA'!BO165)</f>
        <v/>
      </c>
      <c r="AK179" s="1437" t="str">
        <f>IF('Historical DATA'!BP165="","",'Historical DATA'!BP165)</f>
        <v/>
      </c>
      <c r="AL179" s="1431" t="str">
        <f>IF('Historical DATA'!BQ165="","",'Historical DATA'!BQ165)</f>
        <v/>
      </c>
      <c r="AM179" s="1433" t="str">
        <f>IF('Historical DATA'!BR165="","",'Historical DATA'!BR165)</f>
        <v/>
      </c>
      <c r="AO179" s="1448" t="str">
        <f>IF('Historical DATA'!BS165="","",'Historical DATA'!BS165)</f>
        <v/>
      </c>
      <c r="AP179" s="1438" t="str">
        <f>IF('Historical DATA'!BT165="","",'Historical DATA'!BT165)</f>
        <v/>
      </c>
      <c r="AQ179" s="1438" t="str">
        <f>IF('Historical DATA'!BU165="","",'Historical DATA'!BU165)</f>
        <v/>
      </c>
      <c r="AR179" s="1439" t="str">
        <f>IF('Historical DATA'!BV165="","",'Historical DATA'!BV165)</f>
        <v/>
      </c>
    </row>
    <row r="180" spans="2:44">
      <c r="B180" s="1653" t="str">
        <f>IF('Historical DATA'!B166="","",'Historical DATA'!B166)</f>
        <v/>
      </c>
      <c r="D180" s="1437" t="str">
        <f>IF('Historical DATA'!AO166="","",'Historical DATA'!AO166)</f>
        <v/>
      </c>
      <c r="E180" s="1431" t="str">
        <f>IF('Historical DATA'!AP166="","",'Historical DATA'!AP166)</f>
        <v/>
      </c>
      <c r="F180" s="1433" t="str">
        <f>IF('Historical DATA'!AQ166="","",'Historical DATA'!AQ166)</f>
        <v/>
      </c>
      <c r="H180" s="1447" t="str">
        <f>IF('Historical DATA'!AR166="","",'Historical DATA'!AR166)</f>
        <v/>
      </c>
      <c r="I180" s="1431" t="str">
        <f>IF('Historical DATA'!AS166="","",'Historical DATA'!AS166)</f>
        <v/>
      </c>
      <c r="J180" s="1431" t="str">
        <f>IF('Historical DATA'!AT166="","",'Historical DATA'!AT166)</f>
        <v/>
      </c>
      <c r="K180" s="1431" t="str">
        <f>IF('Historical DATA'!AU166="","",'Historical DATA'!AU166)</f>
        <v/>
      </c>
      <c r="L180" s="1450" t="str">
        <f>IF('Historical DATA'!AV166="","",'Historical DATA'!AV166)</f>
        <v/>
      </c>
      <c r="N180" s="1445" t="str">
        <f>IF('Historical DATA'!AW166="","",'Historical DATA'!AW166)</f>
        <v/>
      </c>
      <c r="O180" s="1436" t="str">
        <f>IF('Historical DATA'!AX166="","",'Historical DATA'!AX166)</f>
        <v/>
      </c>
      <c r="P180" s="1435" t="str">
        <f>IF('Historical DATA'!AY166="","",'Historical DATA'!AY166)</f>
        <v/>
      </c>
      <c r="R180" s="1434" t="str">
        <f>IF('Historical DATA'!AZ166="","",'Historical DATA'!AZ166)</f>
        <v/>
      </c>
      <c r="S180" s="1436" t="str">
        <f>IF('Historical DATA'!BA166="","",'Historical DATA'!BA166)</f>
        <v/>
      </c>
      <c r="T180" s="1435" t="str">
        <f>IF('Historical DATA'!BB166="","",'Historical DATA'!BB166)</f>
        <v/>
      </c>
      <c r="V180" s="1434" t="str">
        <f>IF('Historical DATA'!BC166="","",'Historical DATA'!BC166)</f>
        <v/>
      </c>
      <c r="W180" s="1436" t="str">
        <f>IF('Historical DATA'!BD166="","",'Historical DATA'!BD166)</f>
        <v/>
      </c>
      <c r="X180" s="1436" t="str">
        <f>IF('Historical DATA'!BE166="","",'Historical DATA'!BE166)</f>
        <v/>
      </c>
      <c r="Y180" s="1435" t="str">
        <f>IF('Historical DATA'!BF166="","",'Historical DATA'!BF166)</f>
        <v/>
      </c>
      <c r="Z180" s="1435" t="str">
        <f>IF('Historical DATA'!BG166="","",'Historical DATA'!BG166)</f>
        <v/>
      </c>
      <c r="AB180" s="1434" t="str">
        <f>IF('Historical DATA'!BH166="","",'Historical DATA'!BH166)</f>
        <v/>
      </c>
      <c r="AC180" s="1436" t="str">
        <f>IF('Historical DATA'!BI166="","",'Historical DATA'!BI166)</f>
        <v/>
      </c>
      <c r="AD180" s="1436" t="str">
        <f>IF('Historical DATA'!BJ166="","",'Historical DATA'!BJ166)</f>
        <v/>
      </c>
      <c r="AE180" s="1435" t="str">
        <f>IF('Historical DATA'!BK166="","",'Historical DATA'!BK166)</f>
        <v/>
      </c>
      <c r="AF180" s="1435" t="str">
        <f>IF('Historical DATA'!BL166="","",'Historical DATA'!BL166)</f>
        <v/>
      </c>
      <c r="AG180" s="1435" t="str">
        <f>IF('Historical DATA'!BM166="","",'Historical DATA'!BM166)</f>
        <v/>
      </c>
      <c r="AH180" s="1435" t="str">
        <f>IF('Historical DATA'!BN166="","",'Historical DATA'!BN166)</f>
        <v/>
      </c>
      <c r="AI180" s="1435" t="str">
        <f>IF('Historical DATA'!BO166="","",'Historical DATA'!BO166)</f>
        <v/>
      </c>
      <c r="AK180" s="1437" t="str">
        <f>IF('Historical DATA'!BP166="","",'Historical DATA'!BP166)</f>
        <v/>
      </c>
      <c r="AL180" s="1431" t="str">
        <f>IF('Historical DATA'!BQ166="","",'Historical DATA'!BQ166)</f>
        <v/>
      </c>
      <c r="AM180" s="1433" t="str">
        <f>IF('Historical DATA'!BR166="","",'Historical DATA'!BR166)</f>
        <v/>
      </c>
      <c r="AO180" s="1448" t="str">
        <f>IF('Historical DATA'!BS166="","",'Historical DATA'!BS166)</f>
        <v/>
      </c>
      <c r="AP180" s="1438" t="str">
        <f>IF('Historical DATA'!BT166="","",'Historical DATA'!BT166)</f>
        <v/>
      </c>
      <c r="AQ180" s="1438" t="str">
        <f>IF('Historical DATA'!BU166="","",'Historical DATA'!BU166)</f>
        <v/>
      </c>
      <c r="AR180" s="1439" t="str">
        <f>IF('Historical DATA'!BV166="","",'Historical DATA'!BV166)</f>
        <v/>
      </c>
    </row>
    <row r="181" spans="2:44">
      <c r="B181" s="1653" t="str">
        <f>IF('Historical DATA'!B167="","",'Historical DATA'!B167)</f>
        <v/>
      </c>
      <c r="D181" s="1437" t="str">
        <f>IF('Historical DATA'!AO167="","",'Historical DATA'!AO167)</f>
        <v/>
      </c>
      <c r="E181" s="1431" t="str">
        <f>IF('Historical DATA'!AP167="","",'Historical DATA'!AP167)</f>
        <v/>
      </c>
      <c r="F181" s="1433" t="str">
        <f>IF('Historical DATA'!AQ167="","",'Historical DATA'!AQ167)</f>
        <v/>
      </c>
      <c r="H181" s="1447" t="str">
        <f>IF('Historical DATA'!AR167="","",'Historical DATA'!AR167)</f>
        <v/>
      </c>
      <c r="I181" s="1431" t="str">
        <f>IF('Historical DATA'!AS167="","",'Historical DATA'!AS167)</f>
        <v/>
      </c>
      <c r="J181" s="1431" t="str">
        <f>IF('Historical DATA'!AT167="","",'Historical DATA'!AT167)</f>
        <v/>
      </c>
      <c r="K181" s="1431" t="str">
        <f>IF('Historical DATA'!AU167="","",'Historical DATA'!AU167)</f>
        <v/>
      </c>
      <c r="L181" s="1450" t="str">
        <f>IF('Historical DATA'!AV167="","",'Historical DATA'!AV167)</f>
        <v/>
      </c>
      <c r="N181" s="1445" t="str">
        <f>IF('Historical DATA'!AW167="","",'Historical DATA'!AW167)</f>
        <v/>
      </c>
      <c r="O181" s="1436" t="str">
        <f>IF('Historical DATA'!AX167="","",'Historical DATA'!AX167)</f>
        <v/>
      </c>
      <c r="P181" s="1435" t="str">
        <f>IF('Historical DATA'!AY167="","",'Historical DATA'!AY167)</f>
        <v/>
      </c>
      <c r="R181" s="1434" t="str">
        <f>IF('Historical DATA'!AZ167="","",'Historical DATA'!AZ167)</f>
        <v/>
      </c>
      <c r="S181" s="1436" t="str">
        <f>IF('Historical DATA'!BA167="","",'Historical DATA'!BA167)</f>
        <v/>
      </c>
      <c r="T181" s="1435" t="str">
        <f>IF('Historical DATA'!BB167="","",'Historical DATA'!BB167)</f>
        <v/>
      </c>
      <c r="V181" s="1434" t="str">
        <f>IF('Historical DATA'!BC167="","",'Historical DATA'!BC167)</f>
        <v/>
      </c>
      <c r="W181" s="1436" t="str">
        <f>IF('Historical DATA'!BD167="","",'Historical DATA'!BD167)</f>
        <v/>
      </c>
      <c r="X181" s="1436" t="str">
        <f>IF('Historical DATA'!BE167="","",'Historical DATA'!BE167)</f>
        <v/>
      </c>
      <c r="Y181" s="1435" t="str">
        <f>IF('Historical DATA'!BF167="","",'Historical DATA'!BF167)</f>
        <v/>
      </c>
      <c r="Z181" s="1435" t="str">
        <f>IF('Historical DATA'!BG167="","",'Historical DATA'!BG167)</f>
        <v/>
      </c>
      <c r="AB181" s="1434" t="str">
        <f>IF('Historical DATA'!BH167="","",'Historical DATA'!BH167)</f>
        <v/>
      </c>
      <c r="AC181" s="1436" t="str">
        <f>IF('Historical DATA'!BI167="","",'Historical DATA'!BI167)</f>
        <v/>
      </c>
      <c r="AD181" s="1436" t="str">
        <f>IF('Historical DATA'!BJ167="","",'Historical DATA'!BJ167)</f>
        <v/>
      </c>
      <c r="AE181" s="1435" t="str">
        <f>IF('Historical DATA'!BK167="","",'Historical DATA'!BK167)</f>
        <v/>
      </c>
      <c r="AF181" s="1435" t="str">
        <f>IF('Historical DATA'!BL167="","",'Historical DATA'!BL167)</f>
        <v/>
      </c>
      <c r="AG181" s="1435" t="str">
        <f>IF('Historical DATA'!BM167="","",'Historical DATA'!BM167)</f>
        <v/>
      </c>
      <c r="AH181" s="1435" t="str">
        <f>IF('Historical DATA'!BN167="","",'Historical DATA'!BN167)</f>
        <v/>
      </c>
      <c r="AI181" s="1435" t="str">
        <f>IF('Historical DATA'!BO167="","",'Historical DATA'!BO167)</f>
        <v/>
      </c>
      <c r="AK181" s="1437" t="str">
        <f>IF('Historical DATA'!BP167="","",'Historical DATA'!BP167)</f>
        <v/>
      </c>
      <c r="AL181" s="1431" t="str">
        <f>IF('Historical DATA'!BQ167="","",'Historical DATA'!BQ167)</f>
        <v/>
      </c>
      <c r="AM181" s="1433" t="str">
        <f>IF('Historical DATA'!BR167="","",'Historical DATA'!BR167)</f>
        <v/>
      </c>
      <c r="AO181" s="1448" t="str">
        <f>IF('Historical DATA'!BS167="","",'Historical DATA'!BS167)</f>
        <v/>
      </c>
      <c r="AP181" s="1438" t="str">
        <f>IF('Historical DATA'!BT167="","",'Historical DATA'!BT167)</f>
        <v/>
      </c>
      <c r="AQ181" s="1438" t="str">
        <f>IF('Historical DATA'!BU167="","",'Historical DATA'!BU167)</f>
        <v/>
      </c>
      <c r="AR181" s="1439" t="str">
        <f>IF('Historical DATA'!BV167="","",'Historical DATA'!BV167)</f>
        <v/>
      </c>
    </row>
    <row r="182" spans="2:44">
      <c r="B182" s="1653" t="str">
        <f>IF('Historical DATA'!B168="","",'Historical DATA'!B168)</f>
        <v/>
      </c>
      <c r="D182" s="1437" t="str">
        <f>IF('Historical DATA'!AO168="","",'Historical DATA'!AO168)</f>
        <v/>
      </c>
      <c r="E182" s="1431" t="str">
        <f>IF('Historical DATA'!AP168="","",'Historical DATA'!AP168)</f>
        <v/>
      </c>
      <c r="F182" s="1433" t="str">
        <f>IF('Historical DATA'!AQ168="","",'Historical DATA'!AQ168)</f>
        <v/>
      </c>
      <c r="H182" s="1447" t="str">
        <f>IF('Historical DATA'!AR168="","",'Historical DATA'!AR168)</f>
        <v/>
      </c>
      <c r="I182" s="1431" t="str">
        <f>IF('Historical DATA'!AS168="","",'Historical DATA'!AS168)</f>
        <v/>
      </c>
      <c r="J182" s="1431" t="str">
        <f>IF('Historical DATA'!AT168="","",'Historical DATA'!AT168)</f>
        <v/>
      </c>
      <c r="K182" s="1431" t="str">
        <f>IF('Historical DATA'!AU168="","",'Historical DATA'!AU168)</f>
        <v/>
      </c>
      <c r="L182" s="1450" t="str">
        <f>IF('Historical DATA'!AV168="","",'Historical DATA'!AV168)</f>
        <v/>
      </c>
      <c r="N182" s="1445" t="str">
        <f>IF('Historical DATA'!AW168="","",'Historical DATA'!AW168)</f>
        <v/>
      </c>
      <c r="O182" s="1436" t="str">
        <f>IF('Historical DATA'!AX168="","",'Historical DATA'!AX168)</f>
        <v/>
      </c>
      <c r="P182" s="1435" t="str">
        <f>IF('Historical DATA'!AY168="","",'Historical DATA'!AY168)</f>
        <v/>
      </c>
      <c r="R182" s="1434" t="str">
        <f>IF('Historical DATA'!AZ168="","",'Historical DATA'!AZ168)</f>
        <v/>
      </c>
      <c r="S182" s="1436" t="str">
        <f>IF('Historical DATA'!BA168="","",'Historical DATA'!BA168)</f>
        <v/>
      </c>
      <c r="T182" s="1435" t="str">
        <f>IF('Historical DATA'!BB168="","",'Historical DATA'!BB168)</f>
        <v/>
      </c>
      <c r="V182" s="1434" t="str">
        <f>IF('Historical DATA'!BC168="","",'Historical DATA'!BC168)</f>
        <v/>
      </c>
      <c r="W182" s="1436" t="str">
        <f>IF('Historical DATA'!BD168="","",'Historical DATA'!BD168)</f>
        <v/>
      </c>
      <c r="X182" s="1436" t="str">
        <f>IF('Historical DATA'!BE168="","",'Historical DATA'!BE168)</f>
        <v/>
      </c>
      <c r="Y182" s="1435" t="str">
        <f>IF('Historical DATA'!BF168="","",'Historical DATA'!BF168)</f>
        <v/>
      </c>
      <c r="Z182" s="1435" t="str">
        <f>IF('Historical DATA'!BG168="","",'Historical DATA'!BG168)</f>
        <v/>
      </c>
      <c r="AB182" s="1434" t="str">
        <f>IF('Historical DATA'!BH168="","",'Historical DATA'!BH168)</f>
        <v/>
      </c>
      <c r="AC182" s="1436" t="str">
        <f>IF('Historical DATA'!BI168="","",'Historical DATA'!BI168)</f>
        <v/>
      </c>
      <c r="AD182" s="1436" t="str">
        <f>IF('Historical DATA'!BJ168="","",'Historical DATA'!BJ168)</f>
        <v/>
      </c>
      <c r="AE182" s="1435" t="str">
        <f>IF('Historical DATA'!BK168="","",'Historical DATA'!BK168)</f>
        <v/>
      </c>
      <c r="AF182" s="1435" t="str">
        <f>IF('Historical DATA'!BL168="","",'Historical DATA'!BL168)</f>
        <v/>
      </c>
      <c r="AG182" s="1435" t="str">
        <f>IF('Historical DATA'!BM168="","",'Historical DATA'!BM168)</f>
        <v/>
      </c>
      <c r="AH182" s="1435" t="str">
        <f>IF('Historical DATA'!BN168="","",'Historical DATA'!BN168)</f>
        <v/>
      </c>
      <c r="AI182" s="1435" t="str">
        <f>IF('Historical DATA'!BO168="","",'Historical DATA'!BO168)</f>
        <v/>
      </c>
      <c r="AK182" s="1437" t="str">
        <f>IF('Historical DATA'!BP168="","",'Historical DATA'!BP168)</f>
        <v/>
      </c>
      <c r="AL182" s="1431" t="str">
        <f>IF('Historical DATA'!BQ168="","",'Historical DATA'!BQ168)</f>
        <v/>
      </c>
      <c r="AM182" s="1433" t="str">
        <f>IF('Historical DATA'!BR168="","",'Historical DATA'!BR168)</f>
        <v/>
      </c>
      <c r="AO182" s="1448" t="str">
        <f>IF('Historical DATA'!BS168="","",'Historical DATA'!BS168)</f>
        <v/>
      </c>
      <c r="AP182" s="1438" t="str">
        <f>IF('Historical DATA'!BT168="","",'Historical DATA'!BT168)</f>
        <v/>
      </c>
      <c r="AQ182" s="1438" t="str">
        <f>IF('Historical DATA'!BU168="","",'Historical DATA'!BU168)</f>
        <v/>
      </c>
      <c r="AR182" s="1439" t="str">
        <f>IF('Historical DATA'!BV168="","",'Historical DATA'!BV168)</f>
        <v/>
      </c>
    </row>
    <row r="183" spans="2:44">
      <c r="B183" s="1653" t="str">
        <f>IF('Historical DATA'!B169="","",'Historical DATA'!B169)</f>
        <v/>
      </c>
      <c r="D183" s="1437" t="str">
        <f>IF('Historical DATA'!AO169="","",'Historical DATA'!AO169)</f>
        <v/>
      </c>
      <c r="E183" s="1431" t="str">
        <f>IF('Historical DATA'!AP169="","",'Historical DATA'!AP169)</f>
        <v/>
      </c>
      <c r="F183" s="1433" t="str">
        <f>IF('Historical DATA'!AQ169="","",'Historical DATA'!AQ169)</f>
        <v/>
      </c>
      <c r="H183" s="1447" t="str">
        <f>IF('Historical DATA'!AR169="","",'Historical DATA'!AR169)</f>
        <v/>
      </c>
      <c r="I183" s="1431" t="str">
        <f>IF('Historical DATA'!AS169="","",'Historical DATA'!AS169)</f>
        <v/>
      </c>
      <c r="J183" s="1431" t="str">
        <f>IF('Historical DATA'!AT169="","",'Historical DATA'!AT169)</f>
        <v/>
      </c>
      <c r="K183" s="1431" t="str">
        <f>IF('Historical DATA'!AU169="","",'Historical DATA'!AU169)</f>
        <v/>
      </c>
      <c r="L183" s="1450" t="str">
        <f>IF('Historical DATA'!AV169="","",'Historical DATA'!AV169)</f>
        <v/>
      </c>
      <c r="N183" s="1445" t="str">
        <f>IF('Historical DATA'!AW169="","",'Historical DATA'!AW169)</f>
        <v/>
      </c>
      <c r="O183" s="1436" t="str">
        <f>IF('Historical DATA'!AX169="","",'Historical DATA'!AX169)</f>
        <v/>
      </c>
      <c r="P183" s="1435" t="str">
        <f>IF('Historical DATA'!AY169="","",'Historical DATA'!AY169)</f>
        <v/>
      </c>
      <c r="R183" s="1434" t="str">
        <f>IF('Historical DATA'!AZ169="","",'Historical DATA'!AZ169)</f>
        <v/>
      </c>
      <c r="S183" s="1436" t="str">
        <f>IF('Historical DATA'!BA169="","",'Historical DATA'!BA169)</f>
        <v/>
      </c>
      <c r="T183" s="1435" t="str">
        <f>IF('Historical DATA'!BB169="","",'Historical DATA'!BB169)</f>
        <v/>
      </c>
      <c r="V183" s="1434" t="str">
        <f>IF('Historical DATA'!BC169="","",'Historical DATA'!BC169)</f>
        <v/>
      </c>
      <c r="W183" s="1436" t="str">
        <f>IF('Historical DATA'!BD169="","",'Historical DATA'!BD169)</f>
        <v/>
      </c>
      <c r="X183" s="1436" t="str">
        <f>IF('Historical DATA'!BE169="","",'Historical DATA'!BE169)</f>
        <v/>
      </c>
      <c r="Y183" s="1435" t="str">
        <f>IF('Historical DATA'!BF169="","",'Historical DATA'!BF169)</f>
        <v/>
      </c>
      <c r="Z183" s="1435" t="str">
        <f>IF('Historical DATA'!BG169="","",'Historical DATA'!BG169)</f>
        <v/>
      </c>
      <c r="AB183" s="1434" t="str">
        <f>IF('Historical DATA'!BH169="","",'Historical DATA'!BH169)</f>
        <v/>
      </c>
      <c r="AC183" s="1436" t="str">
        <f>IF('Historical DATA'!BI169="","",'Historical DATA'!BI169)</f>
        <v/>
      </c>
      <c r="AD183" s="1436" t="str">
        <f>IF('Historical DATA'!BJ169="","",'Historical DATA'!BJ169)</f>
        <v/>
      </c>
      <c r="AE183" s="1435" t="str">
        <f>IF('Historical DATA'!BK169="","",'Historical DATA'!BK169)</f>
        <v/>
      </c>
      <c r="AF183" s="1435" t="str">
        <f>IF('Historical DATA'!BL169="","",'Historical DATA'!BL169)</f>
        <v/>
      </c>
      <c r="AG183" s="1435" t="str">
        <f>IF('Historical DATA'!BM169="","",'Historical DATA'!BM169)</f>
        <v/>
      </c>
      <c r="AH183" s="1435" t="str">
        <f>IF('Historical DATA'!BN169="","",'Historical DATA'!BN169)</f>
        <v/>
      </c>
      <c r="AI183" s="1435" t="str">
        <f>IF('Historical DATA'!BO169="","",'Historical DATA'!BO169)</f>
        <v/>
      </c>
      <c r="AK183" s="1437" t="str">
        <f>IF('Historical DATA'!BP169="","",'Historical DATA'!BP169)</f>
        <v/>
      </c>
      <c r="AL183" s="1431" t="str">
        <f>IF('Historical DATA'!BQ169="","",'Historical DATA'!BQ169)</f>
        <v/>
      </c>
      <c r="AM183" s="1433" t="str">
        <f>IF('Historical DATA'!BR169="","",'Historical DATA'!BR169)</f>
        <v/>
      </c>
      <c r="AO183" s="1448" t="str">
        <f>IF('Historical DATA'!BS169="","",'Historical DATA'!BS169)</f>
        <v/>
      </c>
      <c r="AP183" s="1438" t="str">
        <f>IF('Historical DATA'!BT169="","",'Historical DATA'!BT169)</f>
        <v/>
      </c>
      <c r="AQ183" s="1438" t="str">
        <f>IF('Historical DATA'!BU169="","",'Historical DATA'!BU169)</f>
        <v/>
      </c>
      <c r="AR183" s="1439" t="str">
        <f>IF('Historical DATA'!BV169="","",'Historical DATA'!BV169)</f>
        <v/>
      </c>
    </row>
    <row r="184" spans="2:44">
      <c r="B184" s="1653" t="str">
        <f>IF('Historical DATA'!B170="","",'Historical DATA'!B170)</f>
        <v/>
      </c>
      <c r="D184" s="1437" t="str">
        <f>IF('Historical DATA'!AO170="","",'Historical DATA'!AO170)</f>
        <v/>
      </c>
      <c r="E184" s="1431" t="str">
        <f>IF('Historical DATA'!AP170="","",'Historical DATA'!AP170)</f>
        <v/>
      </c>
      <c r="F184" s="1433" t="str">
        <f>IF('Historical DATA'!AQ170="","",'Historical DATA'!AQ170)</f>
        <v/>
      </c>
      <c r="H184" s="1447" t="str">
        <f>IF('Historical DATA'!AR170="","",'Historical DATA'!AR170)</f>
        <v/>
      </c>
      <c r="I184" s="1431" t="str">
        <f>IF('Historical DATA'!AS170="","",'Historical DATA'!AS170)</f>
        <v/>
      </c>
      <c r="J184" s="1431" t="str">
        <f>IF('Historical DATA'!AT170="","",'Historical DATA'!AT170)</f>
        <v/>
      </c>
      <c r="K184" s="1431" t="str">
        <f>IF('Historical DATA'!AU170="","",'Historical DATA'!AU170)</f>
        <v/>
      </c>
      <c r="L184" s="1450" t="str">
        <f>IF('Historical DATA'!AV170="","",'Historical DATA'!AV170)</f>
        <v/>
      </c>
      <c r="N184" s="1445" t="str">
        <f>IF('Historical DATA'!AW170="","",'Historical DATA'!AW170)</f>
        <v/>
      </c>
      <c r="O184" s="1436" t="str">
        <f>IF('Historical DATA'!AX170="","",'Historical DATA'!AX170)</f>
        <v/>
      </c>
      <c r="P184" s="1435" t="str">
        <f>IF('Historical DATA'!AY170="","",'Historical DATA'!AY170)</f>
        <v/>
      </c>
      <c r="R184" s="1434" t="str">
        <f>IF('Historical DATA'!AZ170="","",'Historical DATA'!AZ170)</f>
        <v/>
      </c>
      <c r="S184" s="1436" t="str">
        <f>IF('Historical DATA'!BA170="","",'Historical DATA'!BA170)</f>
        <v/>
      </c>
      <c r="T184" s="1435" t="str">
        <f>IF('Historical DATA'!BB170="","",'Historical DATA'!BB170)</f>
        <v/>
      </c>
      <c r="V184" s="1434" t="str">
        <f>IF('Historical DATA'!BC170="","",'Historical DATA'!BC170)</f>
        <v/>
      </c>
      <c r="W184" s="1436" t="str">
        <f>IF('Historical DATA'!BD170="","",'Historical DATA'!BD170)</f>
        <v/>
      </c>
      <c r="X184" s="1436" t="str">
        <f>IF('Historical DATA'!BE170="","",'Historical DATA'!BE170)</f>
        <v/>
      </c>
      <c r="Y184" s="1435" t="str">
        <f>IF('Historical DATA'!BF170="","",'Historical DATA'!BF170)</f>
        <v/>
      </c>
      <c r="Z184" s="1435" t="str">
        <f>IF('Historical DATA'!BG170="","",'Historical DATA'!BG170)</f>
        <v/>
      </c>
      <c r="AB184" s="1434" t="str">
        <f>IF('Historical DATA'!BH170="","",'Historical DATA'!BH170)</f>
        <v/>
      </c>
      <c r="AC184" s="1436" t="str">
        <f>IF('Historical DATA'!BI170="","",'Historical DATA'!BI170)</f>
        <v/>
      </c>
      <c r="AD184" s="1436" t="str">
        <f>IF('Historical DATA'!BJ170="","",'Historical DATA'!BJ170)</f>
        <v/>
      </c>
      <c r="AE184" s="1435" t="str">
        <f>IF('Historical DATA'!BK170="","",'Historical DATA'!BK170)</f>
        <v/>
      </c>
      <c r="AF184" s="1435" t="str">
        <f>IF('Historical DATA'!BL170="","",'Historical DATA'!BL170)</f>
        <v/>
      </c>
      <c r="AG184" s="1435" t="str">
        <f>IF('Historical DATA'!BM170="","",'Historical DATA'!BM170)</f>
        <v/>
      </c>
      <c r="AH184" s="1435" t="str">
        <f>IF('Historical DATA'!BN170="","",'Historical DATA'!BN170)</f>
        <v/>
      </c>
      <c r="AI184" s="1435" t="str">
        <f>IF('Historical DATA'!BO170="","",'Historical DATA'!BO170)</f>
        <v/>
      </c>
      <c r="AK184" s="1437" t="str">
        <f>IF('Historical DATA'!BP170="","",'Historical DATA'!BP170)</f>
        <v/>
      </c>
      <c r="AL184" s="1431" t="str">
        <f>IF('Historical DATA'!BQ170="","",'Historical DATA'!BQ170)</f>
        <v/>
      </c>
      <c r="AM184" s="1433" t="str">
        <f>IF('Historical DATA'!BR170="","",'Historical DATA'!BR170)</f>
        <v/>
      </c>
      <c r="AO184" s="1448" t="str">
        <f>IF('Historical DATA'!BS170="","",'Historical DATA'!BS170)</f>
        <v/>
      </c>
      <c r="AP184" s="1438" t="str">
        <f>IF('Historical DATA'!BT170="","",'Historical DATA'!BT170)</f>
        <v/>
      </c>
      <c r="AQ184" s="1438" t="str">
        <f>IF('Historical DATA'!BU170="","",'Historical DATA'!BU170)</f>
        <v/>
      </c>
      <c r="AR184" s="1439" t="str">
        <f>IF('Historical DATA'!BV170="","",'Historical DATA'!BV170)</f>
        <v/>
      </c>
    </row>
    <row r="185" spans="2:44">
      <c r="B185" s="1653" t="str">
        <f>IF('Historical DATA'!B171="","",'Historical DATA'!B171)</f>
        <v/>
      </c>
      <c r="D185" s="1437" t="str">
        <f>IF('Historical DATA'!AO171="","",'Historical DATA'!AO171)</f>
        <v/>
      </c>
      <c r="E185" s="1431" t="str">
        <f>IF('Historical DATA'!AP171="","",'Historical DATA'!AP171)</f>
        <v/>
      </c>
      <c r="F185" s="1433" t="str">
        <f>IF('Historical DATA'!AQ171="","",'Historical DATA'!AQ171)</f>
        <v/>
      </c>
      <c r="H185" s="1447" t="str">
        <f>IF('Historical DATA'!AR171="","",'Historical DATA'!AR171)</f>
        <v/>
      </c>
      <c r="I185" s="1431" t="str">
        <f>IF('Historical DATA'!AS171="","",'Historical DATA'!AS171)</f>
        <v/>
      </c>
      <c r="J185" s="1431" t="str">
        <f>IF('Historical DATA'!AT171="","",'Historical DATA'!AT171)</f>
        <v/>
      </c>
      <c r="K185" s="1431" t="str">
        <f>IF('Historical DATA'!AU171="","",'Historical DATA'!AU171)</f>
        <v/>
      </c>
      <c r="L185" s="1450" t="str">
        <f>IF('Historical DATA'!AV171="","",'Historical DATA'!AV171)</f>
        <v/>
      </c>
      <c r="N185" s="1445" t="str">
        <f>IF('Historical DATA'!AW171="","",'Historical DATA'!AW171)</f>
        <v/>
      </c>
      <c r="O185" s="1436" t="str">
        <f>IF('Historical DATA'!AX171="","",'Historical DATA'!AX171)</f>
        <v/>
      </c>
      <c r="P185" s="1435" t="str">
        <f>IF('Historical DATA'!AY171="","",'Historical DATA'!AY171)</f>
        <v/>
      </c>
      <c r="R185" s="1434" t="str">
        <f>IF('Historical DATA'!AZ171="","",'Historical DATA'!AZ171)</f>
        <v/>
      </c>
      <c r="S185" s="1436" t="str">
        <f>IF('Historical DATA'!BA171="","",'Historical DATA'!BA171)</f>
        <v/>
      </c>
      <c r="T185" s="1435" t="str">
        <f>IF('Historical DATA'!BB171="","",'Historical DATA'!BB171)</f>
        <v/>
      </c>
      <c r="V185" s="1434" t="str">
        <f>IF('Historical DATA'!BC171="","",'Historical DATA'!BC171)</f>
        <v/>
      </c>
      <c r="W185" s="1436" t="str">
        <f>IF('Historical DATA'!BD171="","",'Historical DATA'!BD171)</f>
        <v/>
      </c>
      <c r="X185" s="1436" t="str">
        <f>IF('Historical DATA'!BE171="","",'Historical DATA'!BE171)</f>
        <v/>
      </c>
      <c r="Y185" s="1435" t="str">
        <f>IF('Historical DATA'!BF171="","",'Historical DATA'!BF171)</f>
        <v/>
      </c>
      <c r="Z185" s="1435" t="str">
        <f>IF('Historical DATA'!BG171="","",'Historical DATA'!BG171)</f>
        <v/>
      </c>
      <c r="AB185" s="1434" t="str">
        <f>IF('Historical DATA'!BH171="","",'Historical DATA'!BH171)</f>
        <v/>
      </c>
      <c r="AC185" s="1436" t="str">
        <f>IF('Historical DATA'!BI171="","",'Historical DATA'!BI171)</f>
        <v/>
      </c>
      <c r="AD185" s="1436" t="str">
        <f>IF('Historical DATA'!BJ171="","",'Historical DATA'!BJ171)</f>
        <v/>
      </c>
      <c r="AE185" s="1435" t="str">
        <f>IF('Historical DATA'!BK171="","",'Historical DATA'!BK171)</f>
        <v/>
      </c>
      <c r="AF185" s="1435" t="str">
        <f>IF('Historical DATA'!BL171="","",'Historical DATA'!BL171)</f>
        <v/>
      </c>
      <c r="AG185" s="1435" t="str">
        <f>IF('Historical DATA'!BM171="","",'Historical DATA'!BM171)</f>
        <v/>
      </c>
      <c r="AH185" s="1435" t="str">
        <f>IF('Historical DATA'!BN171="","",'Historical DATA'!BN171)</f>
        <v/>
      </c>
      <c r="AI185" s="1435" t="str">
        <f>IF('Historical DATA'!BO171="","",'Historical DATA'!BO171)</f>
        <v/>
      </c>
      <c r="AK185" s="1437" t="str">
        <f>IF('Historical DATA'!BP171="","",'Historical DATA'!BP171)</f>
        <v/>
      </c>
      <c r="AL185" s="1431" t="str">
        <f>IF('Historical DATA'!BQ171="","",'Historical DATA'!BQ171)</f>
        <v/>
      </c>
      <c r="AM185" s="1433" t="str">
        <f>IF('Historical DATA'!BR171="","",'Historical DATA'!BR171)</f>
        <v/>
      </c>
      <c r="AO185" s="1448" t="str">
        <f>IF('Historical DATA'!BS171="","",'Historical DATA'!BS171)</f>
        <v/>
      </c>
      <c r="AP185" s="1438" t="str">
        <f>IF('Historical DATA'!BT171="","",'Historical DATA'!BT171)</f>
        <v/>
      </c>
      <c r="AQ185" s="1438" t="str">
        <f>IF('Historical DATA'!BU171="","",'Historical DATA'!BU171)</f>
        <v/>
      </c>
      <c r="AR185" s="1439" t="str">
        <f>IF('Historical DATA'!BV171="","",'Historical DATA'!BV171)</f>
        <v/>
      </c>
    </row>
    <row r="186" spans="2:44">
      <c r="B186" s="1653" t="str">
        <f>IF('Historical DATA'!B172="","",'Historical DATA'!B172)</f>
        <v/>
      </c>
      <c r="D186" s="1437" t="str">
        <f>IF('Historical DATA'!AO172="","",'Historical DATA'!AO172)</f>
        <v/>
      </c>
      <c r="E186" s="1431" t="str">
        <f>IF('Historical DATA'!AP172="","",'Historical DATA'!AP172)</f>
        <v/>
      </c>
      <c r="F186" s="1433" t="str">
        <f>IF('Historical DATA'!AQ172="","",'Historical DATA'!AQ172)</f>
        <v/>
      </c>
      <c r="H186" s="1447" t="str">
        <f>IF('Historical DATA'!AR172="","",'Historical DATA'!AR172)</f>
        <v/>
      </c>
      <c r="I186" s="1431" t="str">
        <f>IF('Historical DATA'!AS172="","",'Historical DATA'!AS172)</f>
        <v/>
      </c>
      <c r="J186" s="1431" t="str">
        <f>IF('Historical DATA'!AT172="","",'Historical DATA'!AT172)</f>
        <v/>
      </c>
      <c r="K186" s="1431" t="str">
        <f>IF('Historical DATA'!AU172="","",'Historical DATA'!AU172)</f>
        <v/>
      </c>
      <c r="L186" s="1450" t="str">
        <f>IF('Historical DATA'!AV172="","",'Historical DATA'!AV172)</f>
        <v/>
      </c>
      <c r="N186" s="1445" t="str">
        <f>IF('Historical DATA'!AW172="","",'Historical DATA'!AW172)</f>
        <v/>
      </c>
      <c r="O186" s="1436" t="str">
        <f>IF('Historical DATA'!AX172="","",'Historical DATA'!AX172)</f>
        <v/>
      </c>
      <c r="P186" s="1435" t="str">
        <f>IF('Historical DATA'!AY172="","",'Historical DATA'!AY172)</f>
        <v/>
      </c>
      <c r="R186" s="1434" t="str">
        <f>IF('Historical DATA'!AZ172="","",'Historical DATA'!AZ172)</f>
        <v/>
      </c>
      <c r="S186" s="1436" t="str">
        <f>IF('Historical DATA'!BA172="","",'Historical DATA'!BA172)</f>
        <v/>
      </c>
      <c r="T186" s="1435" t="str">
        <f>IF('Historical DATA'!BB172="","",'Historical DATA'!BB172)</f>
        <v/>
      </c>
      <c r="V186" s="1434" t="str">
        <f>IF('Historical DATA'!BC172="","",'Historical DATA'!BC172)</f>
        <v/>
      </c>
      <c r="W186" s="1436" t="str">
        <f>IF('Historical DATA'!BD172="","",'Historical DATA'!BD172)</f>
        <v/>
      </c>
      <c r="X186" s="1436" t="str">
        <f>IF('Historical DATA'!BE172="","",'Historical DATA'!BE172)</f>
        <v/>
      </c>
      <c r="Y186" s="1435" t="str">
        <f>IF('Historical DATA'!BF172="","",'Historical DATA'!BF172)</f>
        <v/>
      </c>
      <c r="Z186" s="1435" t="str">
        <f>IF('Historical DATA'!BG172="","",'Historical DATA'!BG172)</f>
        <v/>
      </c>
      <c r="AB186" s="1434" t="str">
        <f>IF('Historical DATA'!BH172="","",'Historical DATA'!BH172)</f>
        <v/>
      </c>
      <c r="AC186" s="1436" t="str">
        <f>IF('Historical DATA'!BI172="","",'Historical DATA'!BI172)</f>
        <v/>
      </c>
      <c r="AD186" s="1436" t="str">
        <f>IF('Historical DATA'!BJ172="","",'Historical DATA'!BJ172)</f>
        <v/>
      </c>
      <c r="AE186" s="1435" t="str">
        <f>IF('Historical DATA'!BK172="","",'Historical DATA'!BK172)</f>
        <v/>
      </c>
      <c r="AF186" s="1435" t="str">
        <f>IF('Historical DATA'!BL172="","",'Historical DATA'!BL172)</f>
        <v/>
      </c>
      <c r="AG186" s="1435" t="str">
        <f>IF('Historical DATA'!BM172="","",'Historical DATA'!BM172)</f>
        <v/>
      </c>
      <c r="AH186" s="1435" t="str">
        <f>IF('Historical DATA'!BN172="","",'Historical DATA'!BN172)</f>
        <v/>
      </c>
      <c r="AI186" s="1435" t="str">
        <f>IF('Historical DATA'!BO172="","",'Historical DATA'!BO172)</f>
        <v/>
      </c>
      <c r="AK186" s="1437" t="str">
        <f>IF('Historical DATA'!BP172="","",'Historical DATA'!BP172)</f>
        <v/>
      </c>
      <c r="AL186" s="1431" t="str">
        <f>IF('Historical DATA'!BQ172="","",'Historical DATA'!BQ172)</f>
        <v/>
      </c>
      <c r="AM186" s="1433" t="str">
        <f>IF('Historical DATA'!BR172="","",'Historical DATA'!BR172)</f>
        <v/>
      </c>
      <c r="AO186" s="1448" t="str">
        <f>IF('Historical DATA'!BS172="","",'Historical DATA'!BS172)</f>
        <v/>
      </c>
      <c r="AP186" s="1438" t="str">
        <f>IF('Historical DATA'!BT172="","",'Historical DATA'!BT172)</f>
        <v/>
      </c>
      <c r="AQ186" s="1438" t="str">
        <f>IF('Historical DATA'!BU172="","",'Historical DATA'!BU172)</f>
        <v/>
      </c>
      <c r="AR186" s="1439" t="str">
        <f>IF('Historical DATA'!BV172="","",'Historical DATA'!BV172)</f>
        <v/>
      </c>
    </row>
    <row r="187" spans="2:44">
      <c r="B187" s="1653" t="str">
        <f>IF('Historical DATA'!B173="","",'Historical DATA'!B173)</f>
        <v/>
      </c>
      <c r="D187" s="1437" t="str">
        <f>IF('Historical DATA'!AO173="","",'Historical DATA'!AO173)</f>
        <v/>
      </c>
      <c r="E187" s="1431" t="str">
        <f>IF('Historical DATA'!AP173="","",'Historical DATA'!AP173)</f>
        <v/>
      </c>
      <c r="F187" s="1433" t="str">
        <f>IF('Historical DATA'!AQ173="","",'Historical DATA'!AQ173)</f>
        <v/>
      </c>
      <c r="H187" s="1447" t="str">
        <f>IF('Historical DATA'!AR173="","",'Historical DATA'!AR173)</f>
        <v/>
      </c>
      <c r="I187" s="1431" t="str">
        <f>IF('Historical DATA'!AS173="","",'Historical DATA'!AS173)</f>
        <v/>
      </c>
      <c r="J187" s="1431" t="str">
        <f>IF('Historical DATA'!AT173="","",'Historical DATA'!AT173)</f>
        <v/>
      </c>
      <c r="K187" s="1431" t="str">
        <f>IF('Historical DATA'!AU173="","",'Historical DATA'!AU173)</f>
        <v/>
      </c>
      <c r="L187" s="1450" t="str">
        <f>IF('Historical DATA'!AV173="","",'Historical DATA'!AV173)</f>
        <v/>
      </c>
      <c r="N187" s="1445" t="str">
        <f>IF('Historical DATA'!AW173="","",'Historical DATA'!AW173)</f>
        <v/>
      </c>
      <c r="O187" s="1436" t="str">
        <f>IF('Historical DATA'!AX173="","",'Historical DATA'!AX173)</f>
        <v/>
      </c>
      <c r="P187" s="1435" t="str">
        <f>IF('Historical DATA'!AY173="","",'Historical DATA'!AY173)</f>
        <v/>
      </c>
      <c r="R187" s="1434" t="str">
        <f>IF('Historical DATA'!AZ173="","",'Historical DATA'!AZ173)</f>
        <v/>
      </c>
      <c r="S187" s="1436" t="str">
        <f>IF('Historical DATA'!BA173="","",'Historical DATA'!BA173)</f>
        <v/>
      </c>
      <c r="T187" s="1435" t="str">
        <f>IF('Historical DATA'!BB173="","",'Historical DATA'!BB173)</f>
        <v/>
      </c>
      <c r="V187" s="1434" t="str">
        <f>IF('Historical DATA'!BC173="","",'Historical DATA'!BC173)</f>
        <v/>
      </c>
      <c r="W187" s="1436" t="str">
        <f>IF('Historical DATA'!BD173="","",'Historical DATA'!BD173)</f>
        <v/>
      </c>
      <c r="X187" s="1436" t="str">
        <f>IF('Historical DATA'!BE173="","",'Historical DATA'!BE173)</f>
        <v/>
      </c>
      <c r="Y187" s="1435" t="str">
        <f>IF('Historical DATA'!BF173="","",'Historical DATA'!BF173)</f>
        <v/>
      </c>
      <c r="Z187" s="1435" t="str">
        <f>IF('Historical DATA'!BG173="","",'Historical DATA'!BG173)</f>
        <v/>
      </c>
      <c r="AB187" s="1434" t="str">
        <f>IF('Historical DATA'!BH173="","",'Historical DATA'!BH173)</f>
        <v/>
      </c>
      <c r="AC187" s="1436" t="str">
        <f>IF('Historical DATA'!BI173="","",'Historical DATA'!BI173)</f>
        <v/>
      </c>
      <c r="AD187" s="1436" t="str">
        <f>IF('Historical DATA'!BJ173="","",'Historical DATA'!BJ173)</f>
        <v/>
      </c>
      <c r="AE187" s="1435" t="str">
        <f>IF('Historical DATA'!BK173="","",'Historical DATA'!BK173)</f>
        <v/>
      </c>
      <c r="AF187" s="1435" t="str">
        <f>IF('Historical DATA'!BL173="","",'Historical DATA'!BL173)</f>
        <v/>
      </c>
      <c r="AG187" s="1435" t="str">
        <f>IF('Historical DATA'!BM173="","",'Historical DATA'!BM173)</f>
        <v/>
      </c>
      <c r="AH187" s="1435" t="str">
        <f>IF('Historical DATA'!BN173="","",'Historical DATA'!BN173)</f>
        <v/>
      </c>
      <c r="AI187" s="1435" t="str">
        <f>IF('Historical DATA'!BO173="","",'Historical DATA'!BO173)</f>
        <v/>
      </c>
      <c r="AK187" s="1437" t="str">
        <f>IF('Historical DATA'!BP173="","",'Historical DATA'!BP173)</f>
        <v/>
      </c>
      <c r="AL187" s="1431" t="str">
        <f>IF('Historical DATA'!BQ173="","",'Historical DATA'!BQ173)</f>
        <v/>
      </c>
      <c r="AM187" s="1433" t="str">
        <f>IF('Historical DATA'!BR173="","",'Historical DATA'!BR173)</f>
        <v/>
      </c>
      <c r="AO187" s="1448" t="str">
        <f>IF('Historical DATA'!BS173="","",'Historical DATA'!BS173)</f>
        <v/>
      </c>
      <c r="AP187" s="1438" t="str">
        <f>IF('Historical DATA'!BT173="","",'Historical DATA'!BT173)</f>
        <v/>
      </c>
      <c r="AQ187" s="1438" t="str">
        <f>IF('Historical DATA'!BU173="","",'Historical DATA'!BU173)</f>
        <v/>
      </c>
      <c r="AR187" s="1439" t="str">
        <f>IF('Historical DATA'!BV173="","",'Historical DATA'!BV173)</f>
        <v/>
      </c>
    </row>
    <row r="188" spans="2:44">
      <c r="B188" s="1653" t="str">
        <f>IF('Historical DATA'!B174="","",'Historical DATA'!B174)</f>
        <v/>
      </c>
      <c r="D188" s="1437" t="str">
        <f>IF('Historical DATA'!AO174="","",'Historical DATA'!AO174)</f>
        <v/>
      </c>
      <c r="E188" s="1431" t="str">
        <f>IF('Historical DATA'!AP174="","",'Historical DATA'!AP174)</f>
        <v/>
      </c>
      <c r="F188" s="1433" t="str">
        <f>IF('Historical DATA'!AQ174="","",'Historical DATA'!AQ174)</f>
        <v/>
      </c>
      <c r="H188" s="1447" t="str">
        <f>IF('Historical DATA'!AR174="","",'Historical DATA'!AR174)</f>
        <v/>
      </c>
      <c r="I188" s="1431" t="str">
        <f>IF('Historical DATA'!AS174="","",'Historical DATA'!AS174)</f>
        <v/>
      </c>
      <c r="J188" s="1431" t="str">
        <f>IF('Historical DATA'!AT174="","",'Historical DATA'!AT174)</f>
        <v/>
      </c>
      <c r="K188" s="1431" t="str">
        <f>IF('Historical DATA'!AU174="","",'Historical DATA'!AU174)</f>
        <v/>
      </c>
      <c r="L188" s="1450" t="str">
        <f>IF('Historical DATA'!AV174="","",'Historical DATA'!AV174)</f>
        <v/>
      </c>
      <c r="N188" s="1445" t="str">
        <f>IF('Historical DATA'!AW174="","",'Historical DATA'!AW174)</f>
        <v/>
      </c>
      <c r="O188" s="1436" t="str">
        <f>IF('Historical DATA'!AX174="","",'Historical DATA'!AX174)</f>
        <v/>
      </c>
      <c r="P188" s="1435" t="str">
        <f>IF('Historical DATA'!AY174="","",'Historical DATA'!AY174)</f>
        <v/>
      </c>
      <c r="R188" s="1434" t="str">
        <f>IF('Historical DATA'!AZ174="","",'Historical DATA'!AZ174)</f>
        <v/>
      </c>
      <c r="S188" s="1436" t="str">
        <f>IF('Historical DATA'!BA174="","",'Historical DATA'!BA174)</f>
        <v/>
      </c>
      <c r="T188" s="1435" t="str">
        <f>IF('Historical DATA'!BB174="","",'Historical DATA'!BB174)</f>
        <v/>
      </c>
      <c r="V188" s="1434" t="str">
        <f>IF('Historical DATA'!BC174="","",'Historical DATA'!BC174)</f>
        <v/>
      </c>
      <c r="W188" s="1436" t="str">
        <f>IF('Historical DATA'!BD174="","",'Historical DATA'!BD174)</f>
        <v/>
      </c>
      <c r="X188" s="1436" t="str">
        <f>IF('Historical DATA'!BE174="","",'Historical DATA'!BE174)</f>
        <v/>
      </c>
      <c r="Y188" s="1435" t="str">
        <f>IF('Historical DATA'!BF174="","",'Historical DATA'!BF174)</f>
        <v/>
      </c>
      <c r="Z188" s="1435" t="str">
        <f>IF('Historical DATA'!BG174="","",'Historical DATA'!BG174)</f>
        <v/>
      </c>
      <c r="AB188" s="1434" t="str">
        <f>IF('Historical DATA'!BH174="","",'Historical DATA'!BH174)</f>
        <v/>
      </c>
      <c r="AC188" s="1436" t="str">
        <f>IF('Historical DATA'!BI174="","",'Historical DATA'!BI174)</f>
        <v/>
      </c>
      <c r="AD188" s="1436" t="str">
        <f>IF('Historical DATA'!BJ174="","",'Historical DATA'!BJ174)</f>
        <v/>
      </c>
      <c r="AE188" s="1435" t="str">
        <f>IF('Historical DATA'!BK174="","",'Historical DATA'!BK174)</f>
        <v/>
      </c>
      <c r="AF188" s="1435" t="str">
        <f>IF('Historical DATA'!BL174="","",'Historical DATA'!BL174)</f>
        <v/>
      </c>
      <c r="AG188" s="1435" t="str">
        <f>IF('Historical DATA'!BM174="","",'Historical DATA'!BM174)</f>
        <v/>
      </c>
      <c r="AH188" s="1435" t="str">
        <f>IF('Historical DATA'!BN174="","",'Historical DATA'!BN174)</f>
        <v/>
      </c>
      <c r="AI188" s="1435" t="str">
        <f>IF('Historical DATA'!BO174="","",'Historical DATA'!BO174)</f>
        <v/>
      </c>
      <c r="AK188" s="1437" t="str">
        <f>IF('Historical DATA'!BP174="","",'Historical DATA'!BP174)</f>
        <v/>
      </c>
      <c r="AL188" s="1431" t="str">
        <f>IF('Historical DATA'!BQ174="","",'Historical DATA'!BQ174)</f>
        <v/>
      </c>
      <c r="AM188" s="1433" t="str">
        <f>IF('Historical DATA'!BR174="","",'Historical DATA'!BR174)</f>
        <v/>
      </c>
      <c r="AO188" s="1448" t="str">
        <f>IF('Historical DATA'!BS174="","",'Historical DATA'!BS174)</f>
        <v/>
      </c>
      <c r="AP188" s="1438" t="str">
        <f>IF('Historical DATA'!BT174="","",'Historical DATA'!BT174)</f>
        <v/>
      </c>
      <c r="AQ188" s="1438" t="str">
        <f>IF('Historical DATA'!BU174="","",'Historical DATA'!BU174)</f>
        <v/>
      </c>
      <c r="AR188" s="1439" t="str">
        <f>IF('Historical DATA'!BV174="","",'Historical DATA'!BV174)</f>
        <v/>
      </c>
    </row>
    <row r="189" spans="2:44">
      <c r="B189" s="1653" t="str">
        <f>IF('Historical DATA'!B175="","",'Historical DATA'!B175)</f>
        <v/>
      </c>
      <c r="D189" s="1437" t="str">
        <f>IF('Historical DATA'!AO175="","",'Historical DATA'!AO175)</f>
        <v/>
      </c>
      <c r="E189" s="1431" t="str">
        <f>IF('Historical DATA'!AP175="","",'Historical DATA'!AP175)</f>
        <v/>
      </c>
      <c r="F189" s="1433" t="str">
        <f>IF('Historical DATA'!AQ175="","",'Historical DATA'!AQ175)</f>
        <v/>
      </c>
      <c r="H189" s="1447" t="str">
        <f>IF('Historical DATA'!AR175="","",'Historical DATA'!AR175)</f>
        <v/>
      </c>
      <c r="I189" s="1431" t="str">
        <f>IF('Historical DATA'!AS175="","",'Historical DATA'!AS175)</f>
        <v/>
      </c>
      <c r="J189" s="1431" t="str">
        <f>IF('Historical DATA'!AT175="","",'Historical DATA'!AT175)</f>
        <v/>
      </c>
      <c r="K189" s="1431" t="str">
        <f>IF('Historical DATA'!AU175="","",'Historical DATA'!AU175)</f>
        <v/>
      </c>
      <c r="L189" s="1450" t="str">
        <f>IF('Historical DATA'!AV175="","",'Historical DATA'!AV175)</f>
        <v/>
      </c>
      <c r="N189" s="1445" t="str">
        <f>IF('Historical DATA'!AW175="","",'Historical DATA'!AW175)</f>
        <v/>
      </c>
      <c r="O189" s="1436" t="str">
        <f>IF('Historical DATA'!AX175="","",'Historical DATA'!AX175)</f>
        <v/>
      </c>
      <c r="P189" s="1435" t="str">
        <f>IF('Historical DATA'!AY175="","",'Historical DATA'!AY175)</f>
        <v/>
      </c>
      <c r="R189" s="1434" t="str">
        <f>IF('Historical DATA'!AZ175="","",'Historical DATA'!AZ175)</f>
        <v/>
      </c>
      <c r="S189" s="1436" t="str">
        <f>IF('Historical DATA'!BA175="","",'Historical DATA'!BA175)</f>
        <v/>
      </c>
      <c r="T189" s="1435" t="str">
        <f>IF('Historical DATA'!BB175="","",'Historical DATA'!BB175)</f>
        <v/>
      </c>
      <c r="V189" s="1434" t="str">
        <f>IF('Historical DATA'!BC175="","",'Historical DATA'!BC175)</f>
        <v/>
      </c>
      <c r="W189" s="1436" t="str">
        <f>IF('Historical DATA'!BD175="","",'Historical DATA'!BD175)</f>
        <v/>
      </c>
      <c r="X189" s="1436" t="str">
        <f>IF('Historical DATA'!BE175="","",'Historical DATA'!BE175)</f>
        <v/>
      </c>
      <c r="Y189" s="1435" t="str">
        <f>IF('Historical DATA'!BF175="","",'Historical DATA'!BF175)</f>
        <v/>
      </c>
      <c r="Z189" s="1435" t="str">
        <f>IF('Historical DATA'!BG175="","",'Historical DATA'!BG175)</f>
        <v/>
      </c>
      <c r="AB189" s="1434" t="str">
        <f>IF('Historical DATA'!BH175="","",'Historical DATA'!BH175)</f>
        <v/>
      </c>
      <c r="AC189" s="1436" t="str">
        <f>IF('Historical DATA'!BI175="","",'Historical DATA'!BI175)</f>
        <v/>
      </c>
      <c r="AD189" s="1436" t="str">
        <f>IF('Historical DATA'!BJ175="","",'Historical DATA'!BJ175)</f>
        <v/>
      </c>
      <c r="AE189" s="1435" t="str">
        <f>IF('Historical DATA'!BK175="","",'Historical DATA'!BK175)</f>
        <v/>
      </c>
      <c r="AF189" s="1435" t="str">
        <f>IF('Historical DATA'!BL175="","",'Historical DATA'!BL175)</f>
        <v/>
      </c>
      <c r="AG189" s="1435" t="str">
        <f>IF('Historical DATA'!BM175="","",'Historical DATA'!BM175)</f>
        <v/>
      </c>
      <c r="AH189" s="1435" t="str">
        <f>IF('Historical DATA'!BN175="","",'Historical DATA'!BN175)</f>
        <v/>
      </c>
      <c r="AI189" s="1435" t="str">
        <f>IF('Historical DATA'!BO175="","",'Historical DATA'!BO175)</f>
        <v/>
      </c>
      <c r="AK189" s="1437" t="str">
        <f>IF('Historical DATA'!BP175="","",'Historical DATA'!BP175)</f>
        <v/>
      </c>
      <c r="AL189" s="1431" t="str">
        <f>IF('Historical DATA'!BQ175="","",'Historical DATA'!BQ175)</f>
        <v/>
      </c>
      <c r="AM189" s="1433" t="str">
        <f>IF('Historical DATA'!BR175="","",'Historical DATA'!BR175)</f>
        <v/>
      </c>
      <c r="AO189" s="1448" t="str">
        <f>IF('Historical DATA'!BS175="","",'Historical DATA'!BS175)</f>
        <v/>
      </c>
      <c r="AP189" s="1438" t="str">
        <f>IF('Historical DATA'!BT175="","",'Historical DATA'!BT175)</f>
        <v/>
      </c>
      <c r="AQ189" s="1438" t="str">
        <f>IF('Historical DATA'!BU175="","",'Historical DATA'!BU175)</f>
        <v/>
      </c>
      <c r="AR189" s="1439" t="str">
        <f>IF('Historical DATA'!BV175="","",'Historical DATA'!BV175)</f>
        <v/>
      </c>
    </row>
    <row r="190" spans="2:44">
      <c r="B190" s="1653" t="str">
        <f>IF('Historical DATA'!B176="","",'Historical DATA'!B176)</f>
        <v/>
      </c>
      <c r="D190" s="1437" t="str">
        <f>IF('Historical DATA'!AO176="","",'Historical DATA'!AO176)</f>
        <v/>
      </c>
      <c r="E190" s="1431" t="str">
        <f>IF('Historical DATA'!AP176="","",'Historical DATA'!AP176)</f>
        <v/>
      </c>
      <c r="F190" s="1433" t="str">
        <f>IF('Historical DATA'!AQ176="","",'Historical DATA'!AQ176)</f>
        <v/>
      </c>
      <c r="H190" s="1447" t="str">
        <f>IF('Historical DATA'!AR176="","",'Historical DATA'!AR176)</f>
        <v/>
      </c>
      <c r="I190" s="1431" t="str">
        <f>IF('Historical DATA'!AS176="","",'Historical DATA'!AS176)</f>
        <v/>
      </c>
      <c r="J190" s="1431" t="str">
        <f>IF('Historical DATA'!AT176="","",'Historical DATA'!AT176)</f>
        <v/>
      </c>
      <c r="K190" s="1431" t="str">
        <f>IF('Historical DATA'!AU176="","",'Historical DATA'!AU176)</f>
        <v/>
      </c>
      <c r="L190" s="1450" t="str">
        <f>IF('Historical DATA'!AV176="","",'Historical DATA'!AV176)</f>
        <v/>
      </c>
      <c r="N190" s="1445" t="str">
        <f>IF('Historical DATA'!AW176="","",'Historical DATA'!AW176)</f>
        <v/>
      </c>
      <c r="O190" s="1436" t="str">
        <f>IF('Historical DATA'!AX176="","",'Historical DATA'!AX176)</f>
        <v/>
      </c>
      <c r="P190" s="1435" t="str">
        <f>IF('Historical DATA'!AY176="","",'Historical DATA'!AY176)</f>
        <v/>
      </c>
      <c r="R190" s="1434" t="str">
        <f>IF('Historical DATA'!AZ176="","",'Historical DATA'!AZ176)</f>
        <v/>
      </c>
      <c r="S190" s="1436" t="str">
        <f>IF('Historical DATA'!BA176="","",'Historical DATA'!BA176)</f>
        <v/>
      </c>
      <c r="T190" s="1435" t="str">
        <f>IF('Historical DATA'!BB176="","",'Historical DATA'!BB176)</f>
        <v/>
      </c>
      <c r="V190" s="1434" t="str">
        <f>IF('Historical DATA'!BC176="","",'Historical DATA'!BC176)</f>
        <v/>
      </c>
      <c r="W190" s="1436" t="str">
        <f>IF('Historical DATA'!BD176="","",'Historical DATA'!BD176)</f>
        <v/>
      </c>
      <c r="X190" s="1436" t="str">
        <f>IF('Historical DATA'!BE176="","",'Historical DATA'!BE176)</f>
        <v/>
      </c>
      <c r="Y190" s="1435" t="str">
        <f>IF('Historical DATA'!BF176="","",'Historical DATA'!BF176)</f>
        <v/>
      </c>
      <c r="Z190" s="1435" t="str">
        <f>IF('Historical DATA'!BG176="","",'Historical DATA'!BG176)</f>
        <v/>
      </c>
      <c r="AB190" s="1434" t="str">
        <f>IF('Historical DATA'!BH176="","",'Historical DATA'!BH176)</f>
        <v/>
      </c>
      <c r="AC190" s="1436" t="str">
        <f>IF('Historical DATA'!BI176="","",'Historical DATA'!BI176)</f>
        <v/>
      </c>
      <c r="AD190" s="1436" t="str">
        <f>IF('Historical DATA'!BJ176="","",'Historical DATA'!BJ176)</f>
        <v/>
      </c>
      <c r="AE190" s="1435" t="str">
        <f>IF('Historical DATA'!BK176="","",'Historical DATA'!BK176)</f>
        <v/>
      </c>
      <c r="AF190" s="1435" t="str">
        <f>IF('Historical DATA'!BL176="","",'Historical DATA'!BL176)</f>
        <v/>
      </c>
      <c r="AG190" s="1435" t="str">
        <f>IF('Historical DATA'!BM176="","",'Historical DATA'!BM176)</f>
        <v/>
      </c>
      <c r="AH190" s="1435" t="str">
        <f>IF('Historical DATA'!BN176="","",'Historical DATA'!BN176)</f>
        <v/>
      </c>
      <c r="AI190" s="1435" t="str">
        <f>IF('Historical DATA'!BO176="","",'Historical DATA'!BO176)</f>
        <v/>
      </c>
      <c r="AK190" s="1437" t="str">
        <f>IF('Historical DATA'!BP176="","",'Historical DATA'!BP176)</f>
        <v/>
      </c>
      <c r="AL190" s="1431" t="str">
        <f>IF('Historical DATA'!BQ176="","",'Historical DATA'!BQ176)</f>
        <v/>
      </c>
      <c r="AM190" s="1433" t="str">
        <f>IF('Historical DATA'!BR176="","",'Historical DATA'!BR176)</f>
        <v/>
      </c>
      <c r="AO190" s="1448" t="str">
        <f>IF('Historical DATA'!BS176="","",'Historical DATA'!BS176)</f>
        <v/>
      </c>
      <c r="AP190" s="1438" t="str">
        <f>IF('Historical DATA'!BT176="","",'Historical DATA'!BT176)</f>
        <v/>
      </c>
      <c r="AQ190" s="1438" t="str">
        <f>IF('Historical DATA'!BU176="","",'Historical DATA'!BU176)</f>
        <v/>
      </c>
      <c r="AR190" s="1439" t="str">
        <f>IF('Historical DATA'!BV176="","",'Historical DATA'!BV176)</f>
        <v/>
      </c>
    </row>
    <row r="191" spans="2:44">
      <c r="B191" s="1653" t="str">
        <f>IF('Historical DATA'!B177="","",'Historical DATA'!B177)</f>
        <v/>
      </c>
      <c r="D191" s="1437" t="str">
        <f>IF('Historical DATA'!AO177="","",'Historical DATA'!AO177)</f>
        <v/>
      </c>
      <c r="E191" s="1431" t="str">
        <f>IF('Historical DATA'!AP177="","",'Historical DATA'!AP177)</f>
        <v/>
      </c>
      <c r="F191" s="1433" t="str">
        <f>IF('Historical DATA'!AQ177="","",'Historical DATA'!AQ177)</f>
        <v/>
      </c>
      <c r="H191" s="1447" t="str">
        <f>IF('Historical DATA'!AR177="","",'Historical DATA'!AR177)</f>
        <v/>
      </c>
      <c r="I191" s="1431" t="str">
        <f>IF('Historical DATA'!AS177="","",'Historical DATA'!AS177)</f>
        <v/>
      </c>
      <c r="J191" s="1431" t="str">
        <f>IF('Historical DATA'!AT177="","",'Historical DATA'!AT177)</f>
        <v/>
      </c>
      <c r="K191" s="1431" t="str">
        <f>IF('Historical DATA'!AU177="","",'Historical DATA'!AU177)</f>
        <v/>
      </c>
      <c r="L191" s="1450" t="str">
        <f>IF('Historical DATA'!AV177="","",'Historical DATA'!AV177)</f>
        <v/>
      </c>
      <c r="N191" s="1445" t="str">
        <f>IF('Historical DATA'!AW177="","",'Historical DATA'!AW177)</f>
        <v/>
      </c>
      <c r="O191" s="1436" t="str">
        <f>IF('Historical DATA'!AX177="","",'Historical DATA'!AX177)</f>
        <v/>
      </c>
      <c r="P191" s="1435" t="str">
        <f>IF('Historical DATA'!AY177="","",'Historical DATA'!AY177)</f>
        <v/>
      </c>
      <c r="R191" s="1434" t="str">
        <f>IF('Historical DATA'!AZ177="","",'Historical DATA'!AZ177)</f>
        <v/>
      </c>
      <c r="S191" s="1436" t="str">
        <f>IF('Historical DATA'!BA177="","",'Historical DATA'!BA177)</f>
        <v/>
      </c>
      <c r="T191" s="1435" t="str">
        <f>IF('Historical DATA'!BB177="","",'Historical DATA'!BB177)</f>
        <v/>
      </c>
      <c r="V191" s="1434" t="str">
        <f>IF('Historical DATA'!BC177="","",'Historical DATA'!BC177)</f>
        <v/>
      </c>
      <c r="W191" s="1436" t="str">
        <f>IF('Historical DATA'!BD177="","",'Historical DATA'!BD177)</f>
        <v/>
      </c>
      <c r="X191" s="1436" t="str">
        <f>IF('Historical DATA'!BE177="","",'Historical DATA'!BE177)</f>
        <v/>
      </c>
      <c r="Y191" s="1435" t="str">
        <f>IF('Historical DATA'!BF177="","",'Historical DATA'!BF177)</f>
        <v/>
      </c>
      <c r="Z191" s="1435" t="str">
        <f>IF('Historical DATA'!BG177="","",'Historical DATA'!BG177)</f>
        <v/>
      </c>
      <c r="AB191" s="1434" t="str">
        <f>IF('Historical DATA'!BH177="","",'Historical DATA'!BH177)</f>
        <v/>
      </c>
      <c r="AC191" s="1436" t="str">
        <f>IF('Historical DATA'!BI177="","",'Historical DATA'!BI177)</f>
        <v/>
      </c>
      <c r="AD191" s="1436" t="str">
        <f>IF('Historical DATA'!BJ177="","",'Historical DATA'!BJ177)</f>
        <v/>
      </c>
      <c r="AE191" s="1435" t="str">
        <f>IF('Historical DATA'!BK177="","",'Historical DATA'!BK177)</f>
        <v/>
      </c>
      <c r="AF191" s="1435" t="str">
        <f>IF('Historical DATA'!BL177="","",'Historical DATA'!BL177)</f>
        <v/>
      </c>
      <c r="AG191" s="1435" t="str">
        <f>IF('Historical DATA'!BM177="","",'Historical DATA'!BM177)</f>
        <v/>
      </c>
      <c r="AH191" s="1435" t="str">
        <f>IF('Historical DATA'!BN177="","",'Historical DATA'!BN177)</f>
        <v/>
      </c>
      <c r="AI191" s="1435" t="str">
        <f>IF('Historical DATA'!BO177="","",'Historical DATA'!BO177)</f>
        <v/>
      </c>
      <c r="AK191" s="1437" t="str">
        <f>IF('Historical DATA'!BP177="","",'Historical DATA'!BP177)</f>
        <v/>
      </c>
      <c r="AL191" s="1431" t="str">
        <f>IF('Historical DATA'!BQ177="","",'Historical DATA'!BQ177)</f>
        <v/>
      </c>
      <c r="AM191" s="1433" t="str">
        <f>IF('Historical DATA'!BR177="","",'Historical DATA'!BR177)</f>
        <v/>
      </c>
      <c r="AO191" s="1448" t="str">
        <f>IF('Historical DATA'!BS177="","",'Historical DATA'!BS177)</f>
        <v/>
      </c>
      <c r="AP191" s="1438" t="str">
        <f>IF('Historical DATA'!BT177="","",'Historical DATA'!BT177)</f>
        <v/>
      </c>
      <c r="AQ191" s="1438" t="str">
        <f>IF('Historical DATA'!BU177="","",'Historical DATA'!BU177)</f>
        <v/>
      </c>
      <c r="AR191" s="1439" t="str">
        <f>IF('Historical DATA'!BV177="","",'Historical DATA'!BV177)</f>
        <v/>
      </c>
    </row>
    <row r="192" spans="2:44">
      <c r="B192" s="1653" t="str">
        <f>IF('Historical DATA'!B178="","",'Historical DATA'!B178)</f>
        <v/>
      </c>
      <c r="D192" s="1437" t="str">
        <f>IF('Historical DATA'!AO178="","",'Historical DATA'!AO178)</f>
        <v/>
      </c>
      <c r="E192" s="1431" t="str">
        <f>IF('Historical DATA'!AP178="","",'Historical DATA'!AP178)</f>
        <v/>
      </c>
      <c r="F192" s="1433" t="str">
        <f>IF('Historical DATA'!AQ178="","",'Historical DATA'!AQ178)</f>
        <v/>
      </c>
      <c r="H192" s="1447" t="str">
        <f>IF('Historical DATA'!AR178="","",'Historical DATA'!AR178)</f>
        <v/>
      </c>
      <c r="I192" s="1431" t="str">
        <f>IF('Historical DATA'!AS178="","",'Historical DATA'!AS178)</f>
        <v/>
      </c>
      <c r="J192" s="1431" t="str">
        <f>IF('Historical DATA'!AT178="","",'Historical DATA'!AT178)</f>
        <v/>
      </c>
      <c r="K192" s="1431" t="str">
        <f>IF('Historical DATA'!AU178="","",'Historical DATA'!AU178)</f>
        <v/>
      </c>
      <c r="L192" s="1450" t="str">
        <f>IF('Historical DATA'!AV178="","",'Historical DATA'!AV178)</f>
        <v/>
      </c>
      <c r="N192" s="1445" t="str">
        <f>IF('Historical DATA'!AW178="","",'Historical DATA'!AW178)</f>
        <v/>
      </c>
      <c r="O192" s="1436" t="str">
        <f>IF('Historical DATA'!AX178="","",'Historical DATA'!AX178)</f>
        <v/>
      </c>
      <c r="P192" s="1435" t="str">
        <f>IF('Historical DATA'!AY178="","",'Historical DATA'!AY178)</f>
        <v/>
      </c>
      <c r="R192" s="1434" t="str">
        <f>IF('Historical DATA'!AZ178="","",'Historical DATA'!AZ178)</f>
        <v/>
      </c>
      <c r="S192" s="1436" t="str">
        <f>IF('Historical DATA'!BA178="","",'Historical DATA'!BA178)</f>
        <v/>
      </c>
      <c r="T192" s="1435" t="str">
        <f>IF('Historical DATA'!BB178="","",'Historical DATA'!BB178)</f>
        <v/>
      </c>
      <c r="V192" s="1434" t="str">
        <f>IF('Historical DATA'!BC178="","",'Historical DATA'!BC178)</f>
        <v/>
      </c>
      <c r="W192" s="1436" t="str">
        <f>IF('Historical DATA'!BD178="","",'Historical DATA'!BD178)</f>
        <v/>
      </c>
      <c r="X192" s="1436" t="str">
        <f>IF('Historical DATA'!BE178="","",'Historical DATA'!BE178)</f>
        <v/>
      </c>
      <c r="Y192" s="1435" t="str">
        <f>IF('Historical DATA'!BF178="","",'Historical DATA'!BF178)</f>
        <v/>
      </c>
      <c r="Z192" s="1435" t="str">
        <f>IF('Historical DATA'!BG178="","",'Historical DATA'!BG178)</f>
        <v/>
      </c>
      <c r="AB192" s="1434" t="str">
        <f>IF('Historical DATA'!BH178="","",'Historical DATA'!BH178)</f>
        <v/>
      </c>
      <c r="AC192" s="1436" t="str">
        <f>IF('Historical DATA'!BI178="","",'Historical DATA'!BI178)</f>
        <v/>
      </c>
      <c r="AD192" s="1436" t="str">
        <f>IF('Historical DATA'!BJ178="","",'Historical DATA'!BJ178)</f>
        <v/>
      </c>
      <c r="AE192" s="1435" t="str">
        <f>IF('Historical DATA'!BK178="","",'Historical DATA'!BK178)</f>
        <v/>
      </c>
      <c r="AF192" s="1435" t="str">
        <f>IF('Historical DATA'!BL178="","",'Historical DATA'!BL178)</f>
        <v/>
      </c>
      <c r="AG192" s="1435" t="str">
        <f>IF('Historical DATA'!BM178="","",'Historical DATA'!BM178)</f>
        <v/>
      </c>
      <c r="AH192" s="1435" t="str">
        <f>IF('Historical DATA'!BN178="","",'Historical DATA'!BN178)</f>
        <v/>
      </c>
      <c r="AI192" s="1435" t="str">
        <f>IF('Historical DATA'!BO178="","",'Historical DATA'!BO178)</f>
        <v/>
      </c>
      <c r="AK192" s="1437" t="str">
        <f>IF('Historical DATA'!BP178="","",'Historical DATA'!BP178)</f>
        <v/>
      </c>
      <c r="AL192" s="1431" t="str">
        <f>IF('Historical DATA'!BQ178="","",'Historical DATA'!BQ178)</f>
        <v/>
      </c>
      <c r="AM192" s="1433" t="str">
        <f>IF('Historical DATA'!BR178="","",'Historical DATA'!BR178)</f>
        <v/>
      </c>
      <c r="AO192" s="1448" t="str">
        <f>IF('Historical DATA'!BS178="","",'Historical DATA'!BS178)</f>
        <v/>
      </c>
      <c r="AP192" s="1438" t="str">
        <f>IF('Historical DATA'!BT178="","",'Historical DATA'!BT178)</f>
        <v/>
      </c>
      <c r="AQ192" s="1438" t="str">
        <f>IF('Historical DATA'!BU178="","",'Historical DATA'!BU178)</f>
        <v/>
      </c>
      <c r="AR192" s="1439" t="str">
        <f>IF('Historical DATA'!BV178="","",'Historical DATA'!BV178)</f>
        <v/>
      </c>
    </row>
    <row r="193" spans="2:44">
      <c r="B193" s="1653" t="str">
        <f>IF('Historical DATA'!B179="","",'Historical DATA'!B179)</f>
        <v/>
      </c>
      <c r="D193" s="1437" t="str">
        <f>IF('Historical DATA'!AO179="","",'Historical DATA'!AO179)</f>
        <v/>
      </c>
      <c r="E193" s="1431" t="str">
        <f>IF('Historical DATA'!AP179="","",'Historical DATA'!AP179)</f>
        <v/>
      </c>
      <c r="F193" s="1433" t="str">
        <f>IF('Historical DATA'!AQ179="","",'Historical DATA'!AQ179)</f>
        <v/>
      </c>
      <c r="H193" s="1447" t="str">
        <f>IF('Historical DATA'!AR179="","",'Historical DATA'!AR179)</f>
        <v/>
      </c>
      <c r="I193" s="1431" t="str">
        <f>IF('Historical DATA'!AS179="","",'Historical DATA'!AS179)</f>
        <v/>
      </c>
      <c r="J193" s="1431" t="str">
        <f>IF('Historical DATA'!AT179="","",'Historical DATA'!AT179)</f>
        <v/>
      </c>
      <c r="K193" s="1431" t="str">
        <f>IF('Historical DATA'!AU179="","",'Historical DATA'!AU179)</f>
        <v/>
      </c>
      <c r="L193" s="1450" t="str">
        <f>IF('Historical DATA'!AV179="","",'Historical DATA'!AV179)</f>
        <v/>
      </c>
      <c r="N193" s="1445" t="str">
        <f>IF('Historical DATA'!AW179="","",'Historical DATA'!AW179)</f>
        <v/>
      </c>
      <c r="O193" s="1436" t="str">
        <f>IF('Historical DATA'!AX179="","",'Historical DATA'!AX179)</f>
        <v/>
      </c>
      <c r="P193" s="1435" t="str">
        <f>IF('Historical DATA'!AY179="","",'Historical DATA'!AY179)</f>
        <v/>
      </c>
      <c r="R193" s="1434" t="str">
        <f>IF('Historical DATA'!AZ179="","",'Historical DATA'!AZ179)</f>
        <v/>
      </c>
      <c r="S193" s="1436" t="str">
        <f>IF('Historical DATA'!BA179="","",'Historical DATA'!BA179)</f>
        <v/>
      </c>
      <c r="T193" s="1435" t="str">
        <f>IF('Historical DATA'!BB179="","",'Historical DATA'!BB179)</f>
        <v/>
      </c>
      <c r="V193" s="1434" t="str">
        <f>IF('Historical DATA'!BC179="","",'Historical DATA'!BC179)</f>
        <v/>
      </c>
      <c r="W193" s="1436" t="str">
        <f>IF('Historical DATA'!BD179="","",'Historical DATA'!BD179)</f>
        <v/>
      </c>
      <c r="X193" s="1436" t="str">
        <f>IF('Historical DATA'!BE179="","",'Historical DATA'!BE179)</f>
        <v/>
      </c>
      <c r="Y193" s="1435" t="str">
        <f>IF('Historical DATA'!BF179="","",'Historical DATA'!BF179)</f>
        <v/>
      </c>
      <c r="Z193" s="1435" t="str">
        <f>IF('Historical DATA'!BG179="","",'Historical DATA'!BG179)</f>
        <v/>
      </c>
      <c r="AB193" s="1434" t="str">
        <f>IF('Historical DATA'!BH179="","",'Historical DATA'!BH179)</f>
        <v/>
      </c>
      <c r="AC193" s="1436" t="str">
        <f>IF('Historical DATA'!BI179="","",'Historical DATA'!BI179)</f>
        <v/>
      </c>
      <c r="AD193" s="1436" t="str">
        <f>IF('Historical DATA'!BJ179="","",'Historical DATA'!BJ179)</f>
        <v/>
      </c>
      <c r="AE193" s="1435" t="str">
        <f>IF('Historical DATA'!BK179="","",'Historical DATA'!BK179)</f>
        <v/>
      </c>
      <c r="AF193" s="1435" t="str">
        <f>IF('Historical DATA'!BL179="","",'Historical DATA'!BL179)</f>
        <v/>
      </c>
      <c r="AG193" s="1435" t="str">
        <f>IF('Historical DATA'!BM179="","",'Historical DATA'!BM179)</f>
        <v/>
      </c>
      <c r="AH193" s="1435" t="str">
        <f>IF('Historical DATA'!BN179="","",'Historical DATA'!BN179)</f>
        <v/>
      </c>
      <c r="AI193" s="1435" t="str">
        <f>IF('Historical DATA'!BO179="","",'Historical DATA'!BO179)</f>
        <v/>
      </c>
      <c r="AK193" s="1437" t="str">
        <f>IF('Historical DATA'!BP179="","",'Historical DATA'!BP179)</f>
        <v/>
      </c>
      <c r="AL193" s="1431" t="str">
        <f>IF('Historical DATA'!BQ179="","",'Historical DATA'!BQ179)</f>
        <v/>
      </c>
      <c r="AM193" s="1433" t="str">
        <f>IF('Historical DATA'!BR179="","",'Historical DATA'!BR179)</f>
        <v/>
      </c>
      <c r="AO193" s="1448" t="str">
        <f>IF('Historical DATA'!BS179="","",'Historical DATA'!BS179)</f>
        <v/>
      </c>
      <c r="AP193" s="1438" t="str">
        <f>IF('Historical DATA'!BT179="","",'Historical DATA'!BT179)</f>
        <v/>
      </c>
      <c r="AQ193" s="1438" t="str">
        <f>IF('Historical DATA'!BU179="","",'Historical DATA'!BU179)</f>
        <v/>
      </c>
      <c r="AR193" s="1439" t="str">
        <f>IF('Historical DATA'!BV179="","",'Historical DATA'!BV179)</f>
        <v/>
      </c>
    </row>
    <row r="194" spans="2:44">
      <c r="B194" s="1653" t="str">
        <f>IF('Historical DATA'!B180="","",'Historical DATA'!B180)</f>
        <v/>
      </c>
      <c r="D194" s="1437" t="str">
        <f>IF('Historical DATA'!AO180="","",'Historical DATA'!AO180)</f>
        <v/>
      </c>
      <c r="E194" s="1431" t="str">
        <f>IF('Historical DATA'!AP180="","",'Historical DATA'!AP180)</f>
        <v/>
      </c>
      <c r="F194" s="1433" t="str">
        <f>IF('Historical DATA'!AQ180="","",'Historical DATA'!AQ180)</f>
        <v/>
      </c>
      <c r="H194" s="1447" t="str">
        <f>IF('Historical DATA'!AR180="","",'Historical DATA'!AR180)</f>
        <v/>
      </c>
      <c r="I194" s="1431" t="str">
        <f>IF('Historical DATA'!AS180="","",'Historical DATA'!AS180)</f>
        <v/>
      </c>
      <c r="J194" s="1431" t="str">
        <f>IF('Historical DATA'!AT180="","",'Historical DATA'!AT180)</f>
        <v/>
      </c>
      <c r="K194" s="1431" t="str">
        <f>IF('Historical DATA'!AU180="","",'Historical DATA'!AU180)</f>
        <v/>
      </c>
      <c r="L194" s="1450" t="str">
        <f>IF('Historical DATA'!AV180="","",'Historical DATA'!AV180)</f>
        <v/>
      </c>
      <c r="N194" s="1445" t="str">
        <f>IF('Historical DATA'!AW180="","",'Historical DATA'!AW180)</f>
        <v/>
      </c>
      <c r="O194" s="1436" t="str">
        <f>IF('Historical DATA'!AX180="","",'Historical DATA'!AX180)</f>
        <v/>
      </c>
      <c r="P194" s="1435" t="str">
        <f>IF('Historical DATA'!AY180="","",'Historical DATA'!AY180)</f>
        <v/>
      </c>
      <c r="R194" s="1434" t="str">
        <f>IF('Historical DATA'!AZ180="","",'Historical DATA'!AZ180)</f>
        <v/>
      </c>
      <c r="S194" s="1436" t="str">
        <f>IF('Historical DATA'!BA180="","",'Historical DATA'!BA180)</f>
        <v/>
      </c>
      <c r="T194" s="1435" t="str">
        <f>IF('Historical DATA'!BB180="","",'Historical DATA'!BB180)</f>
        <v/>
      </c>
      <c r="V194" s="1434" t="str">
        <f>IF('Historical DATA'!BC180="","",'Historical DATA'!BC180)</f>
        <v/>
      </c>
      <c r="W194" s="1436" t="str">
        <f>IF('Historical DATA'!BD180="","",'Historical DATA'!BD180)</f>
        <v/>
      </c>
      <c r="X194" s="1436" t="str">
        <f>IF('Historical DATA'!BE180="","",'Historical DATA'!BE180)</f>
        <v/>
      </c>
      <c r="Y194" s="1435" t="str">
        <f>IF('Historical DATA'!BF180="","",'Historical DATA'!BF180)</f>
        <v/>
      </c>
      <c r="Z194" s="1435" t="str">
        <f>IF('Historical DATA'!BG180="","",'Historical DATA'!BG180)</f>
        <v/>
      </c>
      <c r="AB194" s="1434" t="str">
        <f>IF('Historical DATA'!BH180="","",'Historical DATA'!BH180)</f>
        <v/>
      </c>
      <c r="AC194" s="1436" t="str">
        <f>IF('Historical DATA'!BI180="","",'Historical DATA'!BI180)</f>
        <v/>
      </c>
      <c r="AD194" s="1436" t="str">
        <f>IF('Historical DATA'!BJ180="","",'Historical DATA'!BJ180)</f>
        <v/>
      </c>
      <c r="AE194" s="1435" t="str">
        <f>IF('Historical DATA'!BK180="","",'Historical DATA'!BK180)</f>
        <v/>
      </c>
      <c r="AF194" s="1435" t="str">
        <f>IF('Historical DATA'!BL180="","",'Historical DATA'!BL180)</f>
        <v/>
      </c>
      <c r="AG194" s="1435" t="str">
        <f>IF('Historical DATA'!BM180="","",'Historical DATA'!BM180)</f>
        <v/>
      </c>
      <c r="AH194" s="1435" t="str">
        <f>IF('Historical DATA'!BN180="","",'Historical DATA'!BN180)</f>
        <v/>
      </c>
      <c r="AI194" s="1435" t="str">
        <f>IF('Historical DATA'!BO180="","",'Historical DATA'!BO180)</f>
        <v/>
      </c>
      <c r="AK194" s="1437" t="str">
        <f>IF('Historical DATA'!BP180="","",'Historical DATA'!BP180)</f>
        <v/>
      </c>
      <c r="AL194" s="1431" t="str">
        <f>IF('Historical DATA'!BQ180="","",'Historical DATA'!BQ180)</f>
        <v/>
      </c>
      <c r="AM194" s="1433" t="str">
        <f>IF('Historical DATA'!BR180="","",'Historical DATA'!BR180)</f>
        <v/>
      </c>
      <c r="AO194" s="1448" t="str">
        <f>IF('Historical DATA'!BS180="","",'Historical DATA'!BS180)</f>
        <v/>
      </c>
      <c r="AP194" s="1438" t="str">
        <f>IF('Historical DATA'!BT180="","",'Historical DATA'!BT180)</f>
        <v/>
      </c>
      <c r="AQ194" s="1438" t="str">
        <f>IF('Historical DATA'!BU180="","",'Historical DATA'!BU180)</f>
        <v/>
      </c>
      <c r="AR194" s="1439" t="str">
        <f>IF('Historical DATA'!BV180="","",'Historical DATA'!BV180)</f>
        <v/>
      </c>
    </row>
    <row r="195" spans="2:44">
      <c r="B195" s="1653" t="str">
        <f>IF('Historical DATA'!B181="","",'Historical DATA'!B181)</f>
        <v/>
      </c>
      <c r="D195" s="1437" t="str">
        <f>IF('Historical DATA'!AO181="","",'Historical DATA'!AO181)</f>
        <v/>
      </c>
      <c r="E195" s="1431" t="str">
        <f>IF('Historical DATA'!AP181="","",'Historical DATA'!AP181)</f>
        <v/>
      </c>
      <c r="F195" s="1433" t="str">
        <f>IF('Historical DATA'!AQ181="","",'Historical DATA'!AQ181)</f>
        <v/>
      </c>
      <c r="H195" s="1447" t="str">
        <f>IF('Historical DATA'!AR181="","",'Historical DATA'!AR181)</f>
        <v/>
      </c>
      <c r="I195" s="1431" t="str">
        <f>IF('Historical DATA'!AS181="","",'Historical DATA'!AS181)</f>
        <v/>
      </c>
      <c r="J195" s="1431" t="str">
        <f>IF('Historical DATA'!AT181="","",'Historical DATA'!AT181)</f>
        <v/>
      </c>
      <c r="K195" s="1431" t="str">
        <f>IF('Historical DATA'!AU181="","",'Historical DATA'!AU181)</f>
        <v/>
      </c>
      <c r="L195" s="1450" t="str">
        <f>IF('Historical DATA'!AV181="","",'Historical DATA'!AV181)</f>
        <v/>
      </c>
      <c r="N195" s="1445" t="str">
        <f>IF('Historical DATA'!AW181="","",'Historical DATA'!AW181)</f>
        <v/>
      </c>
      <c r="O195" s="1436" t="str">
        <f>IF('Historical DATA'!AX181="","",'Historical DATA'!AX181)</f>
        <v/>
      </c>
      <c r="P195" s="1435" t="str">
        <f>IF('Historical DATA'!AY181="","",'Historical DATA'!AY181)</f>
        <v/>
      </c>
      <c r="R195" s="1434" t="str">
        <f>IF('Historical DATA'!AZ181="","",'Historical DATA'!AZ181)</f>
        <v/>
      </c>
      <c r="S195" s="1436" t="str">
        <f>IF('Historical DATA'!BA181="","",'Historical DATA'!BA181)</f>
        <v/>
      </c>
      <c r="T195" s="1435" t="str">
        <f>IF('Historical DATA'!BB181="","",'Historical DATA'!BB181)</f>
        <v/>
      </c>
      <c r="V195" s="1434" t="str">
        <f>IF('Historical DATA'!BC181="","",'Historical DATA'!BC181)</f>
        <v/>
      </c>
      <c r="W195" s="1436" t="str">
        <f>IF('Historical DATA'!BD181="","",'Historical DATA'!BD181)</f>
        <v/>
      </c>
      <c r="X195" s="1436" t="str">
        <f>IF('Historical DATA'!BE181="","",'Historical DATA'!BE181)</f>
        <v/>
      </c>
      <c r="Y195" s="1435" t="str">
        <f>IF('Historical DATA'!BF181="","",'Historical DATA'!BF181)</f>
        <v/>
      </c>
      <c r="Z195" s="1435" t="str">
        <f>IF('Historical DATA'!BG181="","",'Historical DATA'!BG181)</f>
        <v/>
      </c>
      <c r="AB195" s="1434" t="str">
        <f>IF('Historical DATA'!BH181="","",'Historical DATA'!BH181)</f>
        <v/>
      </c>
      <c r="AC195" s="1436" t="str">
        <f>IF('Historical DATA'!BI181="","",'Historical DATA'!BI181)</f>
        <v/>
      </c>
      <c r="AD195" s="1436" t="str">
        <f>IF('Historical DATA'!BJ181="","",'Historical DATA'!BJ181)</f>
        <v/>
      </c>
      <c r="AE195" s="1435" t="str">
        <f>IF('Historical DATA'!BK181="","",'Historical DATA'!BK181)</f>
        <v/>
      </c>
      <c r="AF195" s="1435" t="str">
        <f>IF('Historical DATA'!BL181="","",'Historical DATA'!BL181)</f>
        <v/>
      </c>
      <c r="AG195" s="1435" t="str">
        <f>IF('Historical DATA'!BM181="","",'Historical DATA'!BM181)</f>
        <v/>
      </c>
      <c r="AH195" s="1435" t="str">
        <f>IF('Historical DATA'!BN181="","",'Historical DATA'!BN181)</f>
        <v/>
      </c>
      <c r="AI195" s="1435" t="str">
        <f>IF('Historical DATA'!BO181="","",'Historical DATA'!BO181)</f>
        <v/>
      </c>
      <c r="AK195" s="1437" t="str">
        <f>IF('Historical DATA'!BP181="","",'Historical DATA'!BP181)</f>
        <v/>
      </c>
      <c r="AL195" s="1431" t="str">
        <f>IF('Historical DATA'!BQ181="","",'Historical DATA'!BQ181)</f>
        <v/>
      </c>
      <c r="AM195" s="1433" t="str">
        <f>IF('Historical DATA'!BR181="","",'Historical DATA'!BR181)</f>
        <v/>
      </c>
      <c r="AO195" s="1448" t="str">
        <f>IF('Historical DATA'!BS181="","",'Historical DATA'!BS181)</f>
        <v/>
      </c>
      <c r="AP195" s="1438" t="str">
        <f>IF('Historical DATA'!BT181="","",'Historical DATA'!BT181)</f>
        <v/>
      </c>
      <c r="AQ195" s="1438" t="str">
        <f>IF('Historical DATA'!BU181="","",'Historical DATA'!BU181)</f>
        <v/>
      </c>
      <c r="AR195" s="1439" t="str">
        <f>IF('Historical DATA'!BV181="","",'Historical DATA'!BV181)</f>
        <v/>
      </c>
    </row>
    <row r="196" spans="2:44">
      <c r="B196" s="1653" t="str">
        <f>IF('Historical DATA'!B182="","",'Historical DATA'!B182)</f>
        <v/>
      </c>
      <c r="D196" s="1437" t="str">
        <f>IF('Historical DATA'!AO182="","",'Historical DATA'!AO182)</f>
        <v/>
      </c>
      <c r="E196" s="1431" t="str">
        <f>IF('Historical DATA'!AP182="","",'Historical DATA'!AP182)</f>
        <v/>
      </c>
      <c r="F196" s="1433" t="str">
        <f>IF('Historical DATA'!AQ182="","",'Historical DATA'!AQ182)</f>
        <v/>
      </c>
      <c r="H196" s="1447" t="str">
        <f>IF('Historical DATA'!AR182="","",'Historical DATA'!AR182)</f>
        <v/>
      </c>
      <c r="I196" s="1431" t="str">
        <f>IF('Historical DATA'!AS182="","",'Historical DATA'!AS182)</f>
        <v/>
      </c>
      <c r="J196" s="1431" t="str">
        <f>IF('Historical DATA'!AT182="","",'Historical DATA'!AT182)</f>
        <v/>
      </c>
      <c r="K196" s="1431" t="str">
        <f>IF('Historical DATA'!AU182="","",'Historical DATA'!AU182)</f>
        <v/>
      </c>
      <c r="L196" s="1450" t="str">
        <f>IF('Historical DATA'!AV182="","",'Historical DATA'!AV182)</f>
        <v/>
      </c>
      <c r="N196" s="1445" t="str">
        <f>IF('Historical DATA'!AW182="","",'Historical DATA'!AW182)</f>
        <v/>
      </c>
      <c r="O196" s="1436" t="str">
        <f>IF('Historical DATA'!AX182="","",'Historical DATA'!AX182)</f>
        <v/>
      </c>
      <c r="P196" s="1435" t="str">
        <f>IF('Historical DATA'!AY182="","",'Historical DATA'!AY182)</f>
        <v/>
      </c>
      <c r="R196" s="1434" t="str">
        <f>IF('Historical DATA'!AZ182="","",'Historical DATA'!AZ182)</f>
        <v/>
      </c>
      <c r="S196" s="1436" t="str">
        <f>IF('Historical DATA'!BA182="","",'Historical DATA'!BA182)</f>
        <v/>
      </c>
      <c r="T196" s="1435" t="str">
        <f>IF('Historical DATA'!BB182="","",'Historical DATA'!BB182)</f>
        <v/>
      </c>
      <c r="V196" s="1434" t="str">
        <f>IF('Historical DATA'!BC182="","",'Historical DATA'!BC182)</f>
        <v/>
      </c>
      <c r="W196" s="1436" t="str">
        <f>IF('Historical DATA'!BD182="","",'Historical DATA'!BD182)</f>
        <v/>
      </c>
      <c r="X196" s="1436" t="str">
        <f>IF('Historical DATA'!BE182="","",'Historical DATA'!BE182)</f>
        <v/>
      </c>
      <c r="Y196" s="1435" t="str">
        <f>IF('Historical DATA'!BF182="","",'Historical DATA'!BF182)</f>
        <v/>
      </c>
      <c r="Z196" s="1435" t="str">
        <f>IF('Historical DATA'!BG182="","",'Historical DATA'!BG182)</f>
        <v/>
      </c>
      <c r="AB196" s="1434" t="str">
        <f>IF('Historical DATA'!BH182="","",'Historical DATA'!BH182)</f>
        <v/>
      </c>
      <c r="AC196" s="1436" t="str">
        <f>IF('Historical DATA'!BI182="","",'Historical DATA'!BI182)</f>
        <v/>
      </c>
      <c r="AD196" s="1436" t="str">
        <f>IF('Historical DATA'!BJ182="","",'Historical DATA'!BJ182)</f>
        <v/>
      </c>
      <c r="AE196" s="1435" t="str">
        <f>IF('Historical DATA'!BK182="","",'Historical DATA'!BK182)</f>
        <v/>
      </c>
      <c r="AF196" s="1435" t="str">
        <f>IF('Historical DATA'!BL182="","",'Historical DATA'!BL182)</f>
        <v/>
      </c>
      <c r="AG196" s="1435" t="str">
        <f>IF('Historical DATA'!BM182="","",'Historical DATA'!BM182)</f>
        <v/>
      </c>
      <c r="AH196" s="1435" t="str">
        <f>IF('Historical DATA'!BN182="","",'Historical DATA'!BN182)</f>
        <v/>
      </c>
      <c r="AI196" s="1435" t="str">
        <f>IF('Historical DATA'!BO182="","",'Historical DATA'!BO182)</f>
        <v/>
      </c>
      <c r="AK196" s="1437" t="str">
        <f>IF('Historical DATA'!BP182="","",'Historical DATA'!BP182)</f>
        <v/>
      </c>
      <c r="AL196" s="1431" t="str">
        <f>IF('Historical DATA'!BQ182="","",'Historical DATA'!BQ182)</f>
        <v/>
      </c>
      <c r="AM196" s="1433" t="str">
        <f>IF('Historical DATA'!BR182="","",'Historical DATA'!BR182)</f>
        <v/>
      </c>
      <c r="AO196" s="1448" t="str">
        <f>IF('Historical DATA'!BS182="","",'Historical DATA'!BS182)</f>
        <v/>
      </c>
      <c r="AP196" s="1438" t="str">
        <f>IF('Historical DATA'!BT182="","",'Historical DATA'!BT182)</f>
        <v/>
      </c>
      <c r="AQ196" s="1438" t="str">
        <f>IF('Historical DATA'!BU182="","",'Historical DATA'!BU182)</f>
        <v/>
      </c>
      <c r="AR196" s="1439" t="str">
        <f>IF('Historical DATA'!BV182="","",'Historical DATA'!BV182)</f>
        <v/>
      </c>
    </row>
    <row r="197" spans="2:44">
      <c r="B197" s="1653" t="str">
        <f>IF('Historical DATA'!B183="","",'Historical DATA'!B183)</f>
        <v/>
      </c>
      <c r="D197" s="1437" t="str">
        <f>IF('Historical DATA'!AO183="","",'Historical DATA'!AO183)</f>
        <v/>
      </c>
      <c r="E197" s="1431" t="str">
        <f>IF('Historical DATA'!AP183="","",'Historical DATA'!AP183)</f>
        <v/>
      </c>
      <c r="F197" s="1433" t="str">
        <f>IF('Historical DATA'!AQ183="","",'Historical DATA'!AQ183)</f>
        <v/>
      </c>
      <c r="H197" s="1447" t="str">
        <f>IF('Historical DATA'!AR183="","",'Historical DATA'!AR183)</f>
        <v/>
      </c>
      <c r="I197" s="1431" t="str">
        <f>IF('Historical DATA'!AS183="","",'Historical DATA'!AS183)</f>
        <v/>
      </c>
      <c r="J197" s="1431" t="str">
        <f>IF('Historical DATA'!AT183="","",'Historical DATA'!AT183)</f>
        <v/>
      </c>
      <c r="K197" s="1431" t="str">
        <f>IF('Historical DATA'!AU183="","",'Historical DATA'!AU183)</f>
        <v/>
      </c>
      <c r="L197" s="1450" t="str">
        <f>IF('Historical DATA'!AV183="","",'Historical DATA'!AV183)</f>
        <v/>
      </c>
      <c r="N197" s="1445" t="str">
        <f>IF('Historical DATA'!AW183="","",'Historical DATA'!AW183)</f>
        <v/>
      </c>
      <c r="O197" s="1436" t="str">
        <f>IF('Historical DATA'!AX183="","",'Historical DATA'!AX183)</f>
        <v/>
      </c>
      <c r="P197" s="1435" t="str">
        <f>IF('Historical DATA'!AY183="","",'Historical DATA'!AY183)</f>
        <v/>
      </c>
      <c r="R197" s="1434" t="str">
        <f>IF('Historical DATA'!AZ183="","",'Historical DATA'!AZ183)</f>
        <v/>
      </c>
      <c r="S197" s="1436" t="str">
        <f>IF('Historical DATA'!BA183="","",'Historical DATA'!BA183)</f>
        <v/>
      </c>
      <c r="T197" s="1435" t="str">
        <f>IF('Historical DATA'!BB183="","",'Historical DATA'!BB183)</f>
        <v/>
      </c>
      <c r="V197" s="1434" t="str">
        <f>IF('Historical DATA'!BC183="","",'Historical DATA'!BC183)</f>
        <v/>
      </c>
      <c r="W197" s="1436" t="str">
        <f>IF('Historical DATA'!BD183="","",'Historical DATA'!BD183)</f>
        <v/>
      </c>
      <c r="X197" s="1436" t="str">
        <f>IF('Historical DATA'!BE183="","",'Historical DATA'!BE183)</f>
        <v/>
      </c>
      <c r="Y197" s="1435" t="str">
        <f>IF('Historical DATA'!BF183="","",'Historical DATA'!BF183)</f>
        <v/>
      </c>
      <c r="Z197" s="1435" t="str">
        <f>IF('Historical DATA'!BG183="","",'Historical DATA'!BG183)</f>
        <v/>
      </c>
      <c r="AB197" s="1434" t="str">
        <f>IF('Historical DATA'!BH183="","",'Historical DATA'!BH183)</f>
        <v/>
      </c>
      <c r="AC197" s="1436" t="str">
        <f>IF('Historical DATA'!BI183="","",'Historical DATA'!BI183)</f>
        <v/>
      </c>
      <c r="AD197" s="1436" t="str">
        <f>IF('Historical DATA'!BJ183="","",'Historical DATA'!BJ183)</f>
        <v/>
      </c>
      <c r="AE197" s="1435" t="str">
        <f>IF('Historical DATA'!BK183="","",'Historical DATA'!BK183)</f>
        <v/>
      </c>
      <c r="AF197" s="1435" t="str">
        <f>IF('Historical DATA'!BL183="","",'Historical DATA'!BL183)</f>
        <v/>
      </c>
      <c r="AG197" s="1435" t="str">
        <f>IF('Historical DATA'!BM183="","",'Historical DATA'!BM183)</f>
        <v/>
      </c>
      <c r="AH197" s="1435" t="str">
        <f>IF('Historical DATA'!BN183="","",'Historical DATA'!BN183)</f>
        <v/>
      </c>
      <c r="AI197" s="1435" t="str">
        <f>IF('Historical DATA'!BO183="","",'Historical DATA'!BO183)</f>
        <v/>
      </c>
      <c r="AK197" s="1437" t="str">
        <f>IF('Historical DATA'!BP183="","",'Historical DATA'!BP183)</f>
        <v/>
      </c>
      <c r="AL197" s="1431" t="str">
        <f>IF('Historical DATA'!BQ183="","",'Historical DATA'!BQ183)</f>
        <v/>
      </c>
      <c r="AM197" s="1433" t="str">
        <f>IF('Historical DATA'!BR183="","",'Historical DATA'!BR183)</f>
        <v/>
      </c>
      <c r="AO197" s="1448" t="str">
        <f>IF('Historical DATA'!BS183="","",'Historical DATA'!BS183)</f>
        <v/>
      </c>
      <c r="AP197" s="1438" t="str">
        <f>IF('Historical DATA'!BT183="","",'Historical DATA'!BT183)</f>
        <v/>
      </c>
      <c r="AQ197" s="1438" t="str">
        <f>IF('Historical DATA'!BU183="","",'Historical DATA'!BU183)</f>
        <v/>
      </c>
      <c r="AR197" s="1439" t="str">
        <f>IF('Historical DATA'!BV183="","",'Historical DATA'!BV183)</f>
        <v/>
      </c>
    </row>
    <row r="198" spans="2:44">
      <c r="B198" s="1653" t="str">
        <f>IF('Historical DATA'!B184="","",'Historical DATA'!B184)</f>
        <v/>
      </c>
      <c r="D198" s="1437" t="str">
        <f>IF('Historical DATA'!AO184="","",'Historical DATA'!AO184)</f>
        <v/>
      </c>
      <c r="E198" s="1431" t="str">
        <f>IF('Historical DATA'!AP184="","",'Historical DATA'!AP184)</f>
        <v/>
      </c>
      <c r="F198" s="1433" t="str">
        <f>IF('Historical DATA'!AQ184="","",'Historical DATA'!AQ184)</f>
        <v/>
      </c>
      <c r="H198" s="1447" t="str">
        <f>IF('Historical DATA'!AR184="","",'Historical DATA'!AR184)</f>
        <v/>
      </c>
      <c r="I198" s="1431" t="str">
        <f>IF('Historical DATA'!AS184="","",'Historical DATA'!AS184)</f>
        <v/>
      </c>
      <c r="J198" s="1431" t="str">
        <f>IF('Historical DATA'!AT184="","",'Historical DATA'!AT184)</f>
        <v/>
      </c>
      <c r="K198" s="1431" t="str">
        <f>IF('Historical DATA'!AU184="","",'Historical DATA'!AU184)</f>
        <v/>
      </c>
      <c r="L198" s="1450" t="str">
        <f>IF('Historical DATA'!AV184="","",'Historical DATA'!AV184)</f>
        <v/>
      </c>
      <c r="N198" s="1445" t="str">
        <f>IF('Historical DATA'!AW184="","",'Historical DATA'!AW184)</f>
        <v/>
      </c>
      <c r="O198" s="1436" t="str">
        <f>IF('Historical DATA'!AX184="","",'Historical DATA'!AX184)</f>
        <v/>
      </c>
      <c r="P198" s="1435" t="str">
        <f>IF('Historical DATA'!AY184="","",'Historical DATA'!AY184)</f>
        <v/>
      </c>
      <c r="R198" s="1434" t="str">
        <f>IF('Historical DATA'!AZ184="","",'Historical DATA'!AZ184)</f>
        <v/>
      </c>
      <c r="S198" s="1436" t="str">
        <f>IF('Historical DATA'!BA184="","",'Historical DATA'!BA184)</f>
        <v/>
      </c>
      <c r="T198" s="1435" t="str">
        <f>IF('Historical DATA'!BB184="","",'Historical DATA'!BB184)</f>
        <v/>
      </c>
      <c r="V198" s="1434" t="str">
        <f>IF('Historical DATA'!BC184="","",'Historical DATA'!BC184)</f>
        <v/>
      </c>
      <c r="W198" s="1436" t="str">
        <f>IF('Historical DATA'!BD184="","",'Historical DATA'!BD184)</f>
        <v/>
      </c>
      <c r="X198" s="1436" t="str">
        <f>IF('Historical DATA'!BE184="","",'Historical DATA'!BE184)</f>
        <v/>
      </c>
      <c r="Y198" s="1435" t="str">
        <f>IF('Historical DATA'!BF184="","",'Historical DATA'!BF184)</f>
        <v/>
      </c>
      <c r="Z198" s="1435" t="str">
        <f>IF('Historical DATA'!BG184="","",'Historical DATA'!BG184)</f>
        <v/>
      </c>
      <c r="AB198" s="1434" t="str">
        <f>IF('Historical DATA'!BH184="","",'Historical DATA'!BH184)</f>
        <v/>
      </c>
      <c r="AC198" s="1436" t="str">
        <f>IF('Historical DATA'!BI184="","",'Historical DATA'!BI184)</f>
        <v/>
      </c>
      <c r="AD198" s="1436" t="str">
        <f>IF('Historical DATA'!BJ184="","",'Historical DATA'!BJ184)</f>
        <v/>
      </c>
      <c r="AE198" s="1435" t="str">
        <f>IF('Historical DATA'!BK184="","",'Historical DATA'!BK184)</f>
        <v/>
      </c>
      <c r="AF198" s="1435" t="str">
        <f>IF('Historical DATA'!BL184="","",'Historical DATA'!BL184)</f>
        <v/>
      </c>
      <c r="AG198" s="1435" t="str">
        <f>IF('Historical DATA'!BM184="","",'Historical DATA'!BM184)</f>
        <v/>
      </c>
      <c r="AH198" s="1435" t="str">
        <f>IF('Historical DATA'!BN184="","",'Historical DATA'!BN184)</f>
        <v/>
      </c>
      <c r="AI198" s="1435" t="str">
        <f>IF('Historical DATA'!BO184="","",'Historical DATA'!BO184)</f>
        <v/>
      </c>
      <c r="AK198" s="1437" t="str">
        <f>IF('Historical DATA'!BP184="","",'Historical DATA'!BP184)</f>
        <v/>
      </c>
      <c r="AL198" s="1431" t="str">
        <f>IF('Historical DATA'!BQ184="","",'Historical DATA'!BQ184)</f>
        <v/>
      </c>
      <c r="AM198" s="1433" t="str">
        <f>IF('Historical DATA'!BR184="","",'Historical DATA'!BR184)</f>
        <v/>
      </c>
      <c r="AO198" s="1448" t="str">
        <f>IF('Historical DATA'!BS184="","",'Historical DATA'!BS184)</f>
        <v/>
      </c>
      <c r="AP198" s="1438" t="str">
        <f>IF('Historical DATA'!BT184="","",'Historical DATA'!BT184)</f>
        <v/>
      </c>
      <c r="AQ198" s="1438" t="str">
        <f>IF('Historical DATA'!BU184="","",'Historical DATA'!BU184)</f>
        <v/>
      </c>
      <c r="AR198" s="1439" t="str">
        <f>IF('Historical DATA'!BV184="","",'Historical DATA'!BV184)</f>
        <v/>
      </c>
    </row>
    <row r="199" spans="2:44">
      <c r="B199" s="1653" t="str">
        <f>IF('Historical DATA'!B185="","",'Historical DATA'!B185)</f>
        <v/>
      </c>
      <c r="D199" s="1437" t="str">
        <f>IF('Historical DATA'!AO185="","",'Historical DATA'!AO185)</f>
        <v/>
      </c>
      <c r="E199" s="1431" t="str">
        <f>IF('Historical DATA'!AP185="","",'Historical DATA'!AP185)</f>
        <v/>
      </c>
      <c r="F199" s="1433" t="str">
        <f>IF('Historical DATA'!AQ185="","",'Historical DATA'!AQ185)</f>
        <v/>
      </c>
      <c r="H199" s="1447" t="str">
        <f>IF('Historical DATA'!AR185="","",'Historical DATA'!AR185)</f>
        <v/>
      </c>
      <c r="I199" s="1431" t="str">
        <f>IF('Historical DATA'!AS185="","",'Historical DATA'!AS185)</f>
        <v/>
      </c>
      <c r="J199" s="1431" t="str">
        <f>IF('Historical DATA'!AT185="","",'Historical DATA'!AT185)</f>
        <v/>
      </c>
      <c r="K199" s="1431" t="str">
        <f>IF('Historical DATA'!AU185="","",'Historical DATA'!AU185)</f>
        <v/>
      </c>
      <c r="L199" s="1450" t="str">
        <f>IF('Historical DATA'!AV185="","",'Historical DATA'!AV185)</f>
        <v/>
      </c>
      <c r="N199" s="1445" t="str">
        <f>IF('Historical DATA'!AW185="","",'Historical DATA'!AW185)</f>
        <v/>
      </c>
      <c r="O199" s="1436" t="str">
        <f>IF('Historical DATA'!AX185="","",'Historical DATA'!AX185)</f>
        <v/>
      </c>
      <c r="P199" s="1435" t="str">
        <f>IF('Historical DATA'!AY185="","",'Historical DATA'!AY185)</f>
        <v/>
      </c>
      <c r="R199" s="1434" t="str">
        <f>IF('Historical DATA'!AZ185="","",'Historical DATA'!AZ185)</f>
        <v/>
      </c>
      <c r="S199" s="1436" t="str">
        <f>IF('Historical DATA'!BA185="","",'Historical DATA'!BA185)</f>
        <v/>
      </c>
      <c r="T199" s="1435" t="str">
        <f>IF('Historical DATA'!BB185="","",'Historical DATA'!BB185)</f>
        <v/>
      </c>
      <c r="V199" s="1434" t="str">
        <f>IF('Historical DATA'!BC185="","",'Historical DATA'!BC185)</f>
        <v/>
      </c>
      <c r="W199" s="1436" t="str">
        <f>IF('Historical DATA'!BD185="","",'Historical DATA'!BD185)</f>
        <v/>
      </c>
      <c r="X199" s="1436" t="str">
        <f>IF('Historical DATA'!BE185="","",'Historical DATA'!BE185)</f>
        <v/>
      </c>
      <c r="Y199" s="1435" t="str">
        <f>IF('Historical DATA'!BF185="","",'Historical DATA'!BF185)</f>
        <v/>
      </c>
      <c r="Z199" s="1435" t="str">
        <f>IF('Historical DATA'!BG185="","",'Historical DATA'!BG185)</f>
        <v/>
      </c>
      <c r="AB199" s="1434" t="str">
        <f>IF('Historical DATA'!BH185="","",'Historical DATA'!BH185)</f>
        <v/>
      </c>
      <c r="AC199" s="1436" t="str">
        <f>IF('Historical DATA'!BI185="","",'Historical DATA'!BI185)</f>
        <v/>
      </c>
      <c r="AD199" s="1436" t="str">
        <f>IF('Historical DATA'!BJ185="","",'Historical DATA'!BJ185)</f>
        <v/>
      </c>
      <c r="AE199" s="1435" t="str">
        <f>IF('Historical DATA'!BK185="","",'Historical DATA'!BK185)</f>
        <v/>
      </c>
      <c r="AF199" s="1435" t="str">
        <f>IF('Historical DATA'!BL185="","",'Historical DATA'!BL185)</f>
        <v/>
      </c>
      <c r="AG199" s="1435" t="str">
        <f>IF('Historical DATA'!BM185="","",'Historical DATA'!BM185)</f>
        <v/>
      </c>
      <c r="AH199" s="1435" t="str">
        <f>IF('Historical DATA'!BN185="","",'Historical DATA'!BN185)</f>
        <v/>
      </c>
      <c r="AI199" s="1435" t="str">
        <f>IF('Historical DATA'!BO185="","",'Historical DATA'!BO185)</f>
        <v/>
      </c>
      <c r="AK199" s="1437" t="str">
        <f>IF('Historical DATA'!BP185="","",'Historical DATA'!BP185)</f>
        <v/>
      </c>
      <c r="AL199" s="1431" t="str">
        <f>IF('Historical DATA'!BQ185="","",'Historical DATA'!BQ185)</f>
        <v/>
      </c>
      <c r="AM199" s="1433" t="str">
        <f>IF('Historical DATA'!BR185="","",'Historical DATA'!BR185)</f>
        <v/>
      </c>
      <c r="AO199" s="1448" t="str">
        <f>IF('Historical DATA'!BS185="","",'Historical DATA'!BS185)</f>
        <v/>
      </c>
      <c r="AP199" s="1438" t="str">
        <f>IF('Historical DATA'!BT185="","",'Historical DATA'!BT185)</f>
        <v/>
      </c>
      <c r="AQ199" s="1438" t="str">
        <f>IF('Historical DATA'!BU185="","",'Historical DATA'!BU185)</f>
        <v/>
      </c>
      <c r="AR199" s="1439" t="str">
        <f>IF('Historical DATA'!BV185="","",'Historical DATA'!BV185)</f>
        <v/>
      </c>
    </row>
    <row r="200" spans="2:44">
      <c r="B200" s="1653" t="str">
        <f>IF('Historical DATA'!B186="","",'Historical DATA'!B186)</f>
        <v/>
      </c>
      <c r="D200" s="1437" t="str">
        <f>IF('Historical DATA'!AO186="","",'Historical DATA'!AO186)</f>
        <v/>
      </c>
      <c r="E200" s="1431" t="str">
        <f>IF('Historical DATA'!AP186="","",'Historical DATA'!AP186)</f>
        <v/>
      </c>
      <c r="F200" s="1433" t="str">
        <f>IF('Historical DATA'!AQ186="","",'Historical DATA'!AQ186)</f>
        <v/>
      </c>
      <c r="H200" s="1447" t="str">
        <f>IF('Historical DATA'!AR186="","",'Historical DATA'!AR186)</f>
        <v/>
      </c>
      <c r="I200" s="1431" t="str">
        <f>IF('Historical DATA'!AS186="","",'Historical DATA'!AS186)</f>
        <v/>
      </c>
      <c r="J200" s="1431" t="str">
        <f>IF('Historical DATA'!AT186="","",'Historical DATA'!AT186)</f>
        <v/>
      </c>
      <c r="K200" s="1431" t="str">
        <f>IF('Historical DATA'!AU186="","",'Historical DATA'!AU186)</f>
        <v/>
      </c>
      <c r="L200" s="1450" t="str">
        <f>IF('Historical DATA'!AV186="","",'Historical DATA'!AV186)</f>
        <v/>
      </c>
      <c r="N200" s="1445" t="str">
        <f>IF('Historical DATA'!AW186="","",'Historical DATA'!AW186)</f>
        <v/>
      </c>
      <c r="O200" s="1436" t="str">
        <f>IF('Historical DATA'!AX186="","",'Historical DATA'!AX186)</f>
        <v/>
      </c>
      <c r="P200" s="1435" t="str">
        <f>IF('Historical DATA'!AY186="","",'Historical DATA'!AY186)</f>
        <v/>
      </c>
      <c r="R200" s="1434" t="str">
        <f>IF('Historical DATA'!AZ186="","",'Historical DATA'!AZ186)</f>
        <v/>
      </c>
      <c r="S200" s="1436" t="str">
        <f>IF('Historical DATA'!BA186="","",'Historical DATA'!BA186)</f>
        <v/>
      </c>
      <c r="T200" s="1435" t="str">
        <f>IF('Historical DATA'!BB186="","",'Historical DATA'!BB186)</f>
        <v/>
      </c>
      <c r="V200" s="1434" t="str">
        <f>IF('Historical DATA'!BC186="","",'Historical DATA'!BC186)</f>
        <v/>
      </c>
      <c r="W200" s="1436" t="str">
        <f>IF('Historical DATA'!BD186="","",'Historical DATA'!BD186)</f>
        <v/>
      </c>
      <c r="X200" s="1436" t="str">
        <f>IF('Historical DATA'!BE186="","",'Historical DATA'!BE186)</f>
        <v/>
      </c>
      <c r="Y200" s="1435" t="str">
        <f>IF('Historical DATA'!BF186="","",'Historical DATA'!BF186)</f>
        <v/>
      </c>
      <c r="Z200" s="1435" t="str">
        <f>IF('Historical DATA'!BG186="","",'Historical DATA'!BG186)</f>
        <v/>
      </c>
      <c r="AB200" s="1434" t="str">
        <f>IF('Historical DATA'!BH186="","",'Historical DATA'!BH186)</f>
        <v/>
      </c>
      <c r="AC200" s="1436" t="str">
        <f>IF('Historical DATA'!BI186="","",'Historical DATA'!BI186)</f>
        <v/>
      </c>
      <c r="AD200" s="1436" t="str">
        <f>IF('Historical DATA'!BJ186="","",'Historical DATA'!BJ186)</f>
        <v/>
      </c>
      <c r="AE200" s="1435" t="str">
        <f>IF('Historical DATA'!BK186="","",'Historical DATA'!BK186)</f>
        <v/>
      </c>
      <c r="AF200" s="1435" t="str">
        <f>IF('Historical DATA'!BL186="","",'Historical DATA'!BL186)</f>
        <v/>
      </c>
      <c r="AG200" s="1435" t="str">
        <f>IF('Historical DATA'!BM186="","",'Historical DATA'!BM186)</f>
        <v/>
      </c>
      <c r="AH200" s="1435" t="str">
        <f>IF('Historical DATA'!BN186="","",'Historical DATA'!BN186)</f>
        <v/>
      </c>
      <c r="AI200" s="1435" t="str">
        <f>IF('Historical DATA'!BO186="","",'Historical DATA'!BO186)</f>
        <v/>
      </c>
      <c r="AK200" s="1437" t="str">
        <f>IF('Historical DATA'!BP186="","",'Historical DATA'!BP186)</f>
        <v/>
      </c>
      <c r="AL200" s="1431" t="str">
        <f>IF('Historical DATA'!BQ186="","",'Historical DATA'!BQ186)</f>
        <v/>
      </c>
      <c r="AM200" s="1433" t="str">
        <f>IF('Historical DATA'!BR186="","",'Historical DATA'!BR186)</f>
        <v/>
      </c>
      <c r="AO200" s="1448" t="str">
        <f>IF('Historical DATA'!BS186="","",'Historical DATA'!BS186)</f>
        <v/>
      </c>
      <c r="AP200" s="1438" t="str">
        <f>IF('Historical DATA'!BT186="","",'Historical DATA'!BT186)</f>
        <v/>
      </c>
      <c r="AQ200" s="1438" t="str">
        <f>IF('Historical DATA'!BU186="","",'Historical DATA'!BU186)</f>
        <v/>
      </c>
      <c r="AR200" s="1439" t="str">
        <f>IF('Historical DATA'!BV186="","",'Historical DATA'!BV186)</f>
        <v/>
      </c>
    </row>
    <row r="201" spans="2:44">
      <c r="B201" s="1653" t="str">
        <f>IF('Historical DATA'!B187="","",'Historical DATA'!B187)</f>
        <v/>
      </c>
      <c r="D201" s="1437" t="str">
        <f>IF('Historical DATA'!AO187="","",'Historical DATA'!AO187)</f>
        <v/>
      </c>
      <c r="E201" s="1431" t="str">
        <f>IF('Historical DATA'!AP187="","",'Historical DATA'!AP187)</f>
        <v/>
      </c>
      <c r="F201" s="1433" t="str">
        <f>IF('Historical DATA'!AQ187="","",'Historical DATA'!AQ187)</f>
        <v/>
      </c>
      <c r="H201" s="1447" t="str">
        <f>IF('Historical DATA'!AR187="","",'Historical DATA'!AR187)</f>
        <v/>
      </c>
      <c r="I201" s="1431" t="str">
        <f>IF('Historical DATA'!AS187="","",'Historical DATA'!AS187)</f>
        <v/>
      </c>
      <c r="J201" s="1431" t="str">
        <f>IF('Historical DATA'!AT187="","",'Historical DATA'!AT187)</f>
        <v/>
      </c>
      <c r="K201" s="1431" t="str">
        <f>IF('Historical DATA'!AU187="","",'Historical DATA'!AU187)</f>
        <v/>
      </c>
      <c r="L201" s="1450" t="str">
        <f>IF('Historical DATA'!AV187="","",'Historical DATA'!AV187)</f>
        <v/>
      </c>
      <c r="N201" s="1445" t="str">
        <f>IF('Historical DATA'!AW187="","",'Historical DATA'!AW187)</f>
        <v/>
      </c>
      <c r="O201" s="1436" t="str">
        <f>IF('Historical DATA'!AX187="","",'Historical DATA'!AX187)</f>
        <v/>
      </c>
      <c r="P201" s="1435" t="str">
        <f>IF('Historical DATA'!AY187="","",'Historical DATA'!AY187)</f>
        <v/>
      </c>
      <c r="R201" s="1434" t="str">
        <f>IF('Historical DATA'!AZ187="","",'Historical DATA'!AZ187)</f>
        <v/>
      </c>
      <c r="S201" s="1436" t="str">
        <f>IF('Historical DATA'!BA187="","",'Historical DATA'!BA187)</f>
        <v/>
      </c>
      <c r="T201" s="1435" t="str">
        <f>IF('Historical DATA'!BB187="","",'Historical DATA'!BB187)</f>
        <v/>
      </c>
      <c r="V201" s="1434" t="str">
        <f>IF('Historical DATA'!BC187="","",'Historical DATA'!BC187)</f>
        <v/>
      </c>
      <c r="W201" s="1436" t="str">
        <f>IF('Historical DATA'!BD187="","",'Historical DATA'!BD187)</f>
        <v/>
      </c>
      <c r="X201" s="1436" t="str">
        <f>IF('Historical DATA'!BE187="","",'Historical DATA'!BE187)</f>
        <v/>
      </c>
      <c r="Y201" s="1435" t="str">
        <f>IF('Historical DATA'!BF187="","",'Historical DATA'!BF187)</f>
        <v/>
      </c>
      <c r="Z201" s="1435" t="str">
        <f>IF('Historical DATA'!BG187="","",'Historical DATA'!BG187)</f>
        <v/>
      </c>
      <c r="AB201" s="1434" t="str">
        <f>IF('Historical DATA'!BH187="","",'Historical DATA'!BH187)</f>
        <v/>
      </c>
      <c r="AC201" s="1436" t="str">
        <f>IF('Historical DATA'!BI187="","",'Historical DATA'!BI187)</f>
        <v/>
      </c>
      <c r="AD201" s="1436" t="str">
        <f>IF('Historical DATA'!BJ187="","",'Historical DATA'!BJ187)</f>
        <v/>
      </c>
      <c r="AE201" s="1435" t="str">
        <f>IF('Historical DATA'!BK187="","",'Historical DATA'!BK187)</f>
        <v/>
      </c>
      <c r="AF201" s="1435" t="str">
        <f>IF('Historical DATA'!BL187="","",'Historical DATA'!BL187)</f>
        <v/>
      </c>
      <c r="AG201" s="1435" t="str">
        <f>IF('Historical DATA'!BM187="","",'Historical DATA'!BM187)</f>
        <v/>
      </c>
      <c r="AH201" s="1435" t="str">
        <f>IF('Historical DATA'!BN187="","",'Historical DATA'!BN187)</f>
        <v/>
      </c>
      <c r="AI201" s="1435" t="str">
        <f>IF('Historical DATA'!BO187="","",'Historical DATA'!BO187)</f>
        <v/>
      </c>
      <c r="AK201" s="1437" t="str">
        <f>IF('Historical DATA'!BP187="","",'Historical DATA'!BP187)</f>
        <v/>
      </c>
      <c r="AL201" s="1431" t="str">
        <f>IF('Historical DATA'!BQ187="","",'Historical DATA'!BQ187)</f>
        <v/>
      </c>
      <c r="AM201" s="1433" t="str">
        <f>IF('Historical DATA'!BR187="","",'Historical DATA'!BR187)</f>
        <v/>
      </c>
      <c r="AO201" s="1448" t="str">
        <f>IF('Historical DATA'!BS187="","",'Historical DATA'!BS187)</f>
        <v/>
      </c>
      <c r="AP201" s="1438" t="str">
        <f>IF('Historical DATA'!BT187="","",'Historical DATA'!BT187)</f>
        <v/>
      </c>
      <c r="AQ201" s="1438" t="str">
        <f>IF('Historical DATA'!BU187="","",'Historical DATA'!BU187)</f>
        <v/>
      </c>
      <c r="AR201" s="1439" t="str">
        <f>IF('Historical DATA'!BV187="","",'Historical DATA'!BV187)</f>
        <v/>
      </c>
    </row>
    <row r="202" spans="2:44">
      <c r="B202" s="1653" t="str">
        <f>IF('Historical DATA'!B188="","",'Historical DATA'!B188)</f>
        <v/>
      </c>
      <c r="D202" s="1437" t="str">
        <f>IF('Historical DATA'!AO188="","",'Historical DATA'!AO188)</f>
        <v/>
      </c>
      <c r="E202" s="1431" t="str">
        <f>IF('Historical DATA'!AP188="","",'Historical DATA'!AP188)</f>
        <v/>
      </c>
      <c r="F202" s="1433" t="str">
        <f>IF('Historical DATA'!AQ188="","",'Historical DATA'!AQ188)</f>
        <v/>
      </c>
      <c r="H202" s="1447" t="str">
        <f>IF('Historical DATA'!AR188="","",'Historical DATA'!AR188)</f>
        <v/>
      </c>
      <c r="I202" s="1431" t="str">
        <f>IF('Historical DATA'!AS188="","",'Historical DATA'!AS188)</f>
        <v/>
      </c>
      <c r="J202" s="1431" t="str">
        <f>IF('Historical DATA'!AT188="","",'Historical DATA'!AT188)</f>
        <v/>
      </c>
      <c r="K202" s="1431" t="str">
        <f>IF('Historical DATA'!AU188="","",'Historical DATA'!AU188)</f>
        <v/>
      </c>
      <c r="L202" s="1450" t="str">
        <f>IF('Historical DATA'!AV188="","",'Historical DATA'!AV188)</f>
        <v/>
      </c>
      <c r="N202" s="1445" t="str">
        <f>IF('Historical DATA'!AW188="","",'Historical DATA'!AW188)</f>
        <v/>
      </c>
      <c r="O202" s="1436" t="str">
        <f>IF('Historical DATA'!AX188="","",'Historical DATA'!AX188)</f>
        <v/>
      </c>
      <c r="P202" s="1435" t="str">
        <f>IF('Historical DATA'!AY188="","",'Historical DATA'!AY188)</f>
        <v/>
      </c>
      <c r="R202" s="1434" t="str">
        <f>IF('Historical DATA'!AZ188="","",'Historical DATA'!AZ188)</f>
        <v/>
      </c>
      <c r="S202" s="1436" t="str">
        <f>IF('Historical DATA'!BA188="","",'Historical DATA'!BA188)</f>
        <v/>
      </c>
      <c r="T202" s="1435" t="str">
        <f>IF('Historical DATA'!BB188="","",'Historical DATA'!BB188)</f>
        <v/>
      </c>
      <c r="V202" s="1434" t="str">
        <f>IF('Historical DATA'!BC188="","",'Historical DATA'!BC188)</f>
        <v/>
      </c>
      <c r="W202" s="1436" t="str">
        <f>IF('Historical DATA'!BD188="","",'Historical DATA'!BD188)</f>
        <v/>
      </c>
      <c r="X202" s="1436" t="str">
        <f>IF('Historical DATA'!BE188="","",'Historical DATA'!BE188)</f>
        <v/>
      </c>
      <c r="Y202" s="1435" t="str">
        <f>IF('Historical DATA'!BF188="","",'Historical DATA'!BF188)</f>
        <v/>
      </c>
      <c r="Z202" s="1435" t="str">
        <f>IF('Historical DATA'!BG188="","",'Historical DATA'!BG188)</f>
        <v/>
      </c>
      <c r="AB202" s="1434" t="str">
        <f>IF('Historical DATA'!BH188="","",'Historical DATA'!BH188)</f>
        <v/>
      </c>
      <c r="AC202" s="1436" t="str">
        <f>IF('Historical DATA'!BI188="","",'Historical DATA'!BI188)</f>
        <v/>
      </c>
      <c r="AD202" s="1436" t="str">
        <f>IF('Historical DATA'!BJ188="","",'Historical DATA'!BJ188)</f>
        <v/>
      </c>
      <c r="AE202" s="1435" t="str">
        <f>IF('Historical DATA'!BK188="","",'Historical DATA'!BK188)</f>
        <v/>
      </c>
      <c r="AF202" s="1435" t="str">
        <f>IF('Historical DATA'!BL188="","",'Historical DATA'!BL188)</f>
        <v/>
      </c>
      <c r="AG202" s="1435" t="str">
        <f>IF('Historical DATA'!BM188="","",'Historical DATA'!BM188)</f>
        <v/>
      </c>
      <c r="AH202" s="1435" t="str">
        <f>IF('Historical DATA'!BN188="","",'Historical DATA'!BN188)</f>
        <v/>
      </c>
      <c r="AI202" s="1435" t="str">
        <f>IF('Historical DATA'!BO188="","",'Historical DATA'!BO188)</f>
        <v/>
      </c>
      <c r="AK202" s="1437" t="str">
        <f>IF('Historical DATA'!BP188="","",'Historical DATA'!BP188)</f>
        <v/>
      </c>
      <c r="AL202" s="1431" t="str">
        <f>IF('Historical DATA'!BQ188="","",'Historical DATA'!BQ188)</f>
        <v/>
      </c>
      <c r="AM202" s="1433" t="str">
        <f>IF('Historical DATA'!BR188="","",'Historical DATA'!BR188)</f>
        <v/>
      </c>
      <c r="AO202" s="1448" t="str">
        <f>IF('Historical DATA'!BS188="","",'Historical DATA'!BS188)</f>
        <v/>
      </c>
      <c r="AP202" s="1438" t="str">
        <f>IF('Historical DATA'!BT188="","",'Historical DATA'!BT188)</f>
        <v/>
      </c>
      <c r="AQ202" s="1438" t="str">
        <f>IF('Historical DATA'!BU188="","",'Historical DATA'!BU188)</f>
        <v/>
      </c>
      <c r="AR202" s="1439" t="str">
        <f>IF('Historical DATA'!BV188="","",'Historical DATA'!BV188)</f>
        <v/>
      </c>
    </row>
    <row r="203" spans="2:44">
      <c r="B203" s="1653" t="str">
        <f>IF('Historical DATA'!B189="","",'Historical DATA'!B189)</f>
        <v/>
      </c>
      <c r="D203" s="1437" t="str">
        <f>IF('Historical DATA'!AO189="","",'Historical DATA'!AO189)</f>
        <v/>
      </c>
      <c r="E203" s="1431" t="str">
        <f>IF('Historical DATA'!AP189="","",'Historical DATA'!AP189)</f>
        <v/>
      </c>
      <c r="F203" s="1433" t="str">
        <f>IF('Historical DATA'!AQ189="","",'Historical DATA'!AQ189)</f>
        <v/>
      </c>
      <c r="H203" s="1447" t="str">
        <f>IF('Historical DATA'!AR189="","",'Historical DATA'!AR189)</f>
        <v/>
      </c>
      <c r="I203" s="1431" t="str">
        <f>IF('Historical DATA'!AS189="","",'Historical DATA'!AS189)</f>
        <v/>
      </c>
      <c r="J203" s="1431" t="str">
        <f>IF('Historical DATA'!AT189="","",'Historical DATA'!AT189)</f>
        <v/>
      </c>
      <c r="K203" s="1431" t="str">
        <f>IF('Historical DATA'!AU189="","",'Historical DATA'!AU189)</f>
        <v/>
      </c>
      <c r="L203" s="1450" t="str">
        <f>IF('Historical DATA'!AV189="","",'Historical DATA'!AV189)</f>
        <v/>
      </c>
      <c r="N203" s="1445" t="str">
        <f>IF('Historical DATA'!AW189="","",'Historical DATA'!AW189)</f>
        <v/>
      </c>
      <c r="O203" s="1436" t="str">
        <f>IF('Historical DATA'!AX189="","",'Historical DATA'!AX189)</f>
        <v/>
      </c>
      <c r="P203" s="1435" t="str">
        <f>IF('Historical DATA'!AY189="","",'Historical DATA'!AY189)</f>
        <v/>
      </c>
      <c r="R203" s="1434" t="str">
        <f>IF('Historical DATA'!AZ189="","",'Historical DATA'!AZ189)</f>
        <v/>
      </c>
      <c r="S203" s="1436" t="str">
        <f>IF('Historical DATA'!BA189="","",'Historical DATA'!BA189)</f>
        <v/>
      </c>
      <c r="T203" s="1435" t="str">
        <f>IF('Historical DATA'!BB189="","",'Historical DATA'!BB189)</f>
        <v/>
      </c>
      <c r="V203" s="1434" t="str">
        <f>IF('Historical DATA'!BC189="","",'Historical DATA'!BC189)</f>
        <v/>
      </c>
      <c r="W203" s="1436" t="str">
        <f>IF('Historical DATA'!BD189="","",'Historical DATA'!BD189)</f>
        <v/>
      </c>
      <c r="X203" s="1436" t="str">
        <f>IF('Historical DATA'!BE189="","",'Historical DATA'!BE189)</f>
        <v/>
      </c>
      <c r="Y203" s="1435" t="str">
        <f>IF('Historical DATA'!BF189="","",'Historical DATA'!BF189)</f>
        <v/>
      </c>
      <c r="Z203" s="1435" t="str">
        <f>IF('Historical DATA'!BG189="","",'Historical DATA'!BG189)</f>
        <v/>
      </c>
      <c r="AB203" s="1434" t="str">
        <f>IF('Historical DATA'!BH189="","",'Historical DATA'!BH189)</f>
        <v/>
      </c>
      <c r="AC203" s="1436" t="str">
        <f>IF('Historical DATA'!BI189="","",'Historical DATA'!BI189)</f>
        <v/>
      </c>
      <c r="AD203" s="1436" t="str">
        <f>IF('Historical DATA'!BJ189="","",'Historical DATA'!BJ189)</f>
        <v/>
      </c>
      <c r="AE203" s="1435" t="str">
        <f>IF('Historical DATA'!BK189="","",'Historical DATA'!BK189)</f>
        <v/>
      </c>
      <c r="AF203" s="1435" t="str">
        <f>IF('Historical DATA'!BL189="","",'Historical DATA'!BL189)</f>
        <v/>
      </c>
      <c r="AG203" s="1435" t="str">
        <f>IF('Historical DATA'!BM189="","",'Historical DATA'!BM189)</f>
        <v/>
      </c>
      <c r="AH203" s="1435" t="str">
        <f>IF('Historical DATA'!BN189="","",'Historical DATA'!BN189)</f>
        <v/>
      </c>
      <c r="AI203" s="1435" t="str">
        <f>IF('Historical DATA'!BO189="","",'Historical DATA'!BO189)</f>
        <v/>
      </c>
      <c r="AK203" s="1437" t="str">
        <f>IF('Historical DATA'!BP189="","",'Historical DATA'!BP189)</f>
        <v/>
      </c>
      <c r="AL203" s="1431" t="str">
        <f>IF('Historical DATA'!BQ189="","",'Historical DATA'!BQ189)</f>
        <v/>
      </c>
      <c r="AM203" s="1433" t="str">
        <f>IF('Historical DATA'!BR189="","",'Historical DATA'!BR189)</f>
        <v/>
      </c>
      <c r="AO203" s="1448" t="str">
        <f>IF('Historical DATA'!BS189="","",'Historical DATA'!BS189)</f>
        <v/>
      </c>
      <c r="AP203" s="1438" t="str">
        <f>IF('Historical DATA'!BT189="","",'Historical DATA'!BT189)</f>
        <v/>
      </c>
      <c r="AQ203" s="1438" t="str">
        <f>IF('Historical DATA'!BU189="","",'Historical DATA'!BU189)</f>
        <v/>
      </c>
      <c r="AR203" s="1439" t="str">
        <f>IF('Historical DATA'!BV189="","",'Historical DATA'!BV189)</f>
        <v/>
      </c>
    </row>
    <row r="204" spans="2:44">
      <c r="B204" s="1653" t="str">
        <f>IF('Historical DATA'!B190="","",'Historical DATA'!B190)</f>
        <v/>
      </c>
      <c r="D204" s="1437" t="str">
        <f>IF('Historical DATA'!AO190="","",'Historical DATA'!AO190)</f>
        <v/>
      </c>
      <c r="E204" s="1431" t="str">
        <f>IF('Historical DATA'!AP190="","",'Historical DATA'!AP190)</f>
        <v/>
      </c>
      <c r="F204" s="1433" t="str">
        <f>IF('Historical DATA'!AQ190="","",'Historical DATA'!AQ190)</f>
        <v/>
      </c>
      <c r="H204" s="1447" t="str">
        <f>IF('Historical DATA'!AR190="","",'Historical DATA'!AR190)</f>
        <v/>
      </c>
      <c r="I204" s="1431" t="str">
        <f>IF('Historical DATA'!AS190="","",'Historical DATA'!AS190)</f>
        <v/>
      </c>
      <c r="J204" s="1431" t="str">
        <f>IF('Historical DATA'!AT190="","",'Historical DATA'!AT190)</f>
        <v/>
      </c>
      <c r="K204" s="1431" t="str">
        <f>IF('Historical DATA'!AU190="","",'Historical DATA'!AU190)</f>
        <v/>
      </c>
      <c r="L204" s="1450" t="str">
        <f>IF('Historical DATA'!AV190="","",'Historical DATA'!AV190)</f>
        <v/>
      </c>
      <c r="N204" s="1445" t="str">
        <f>IF('Historical DATA'!AW190="","",'Historical DATA'!AW190)</f>
        <v/>
      </c>
      <c r="O204" s="1436" t="str">
        <f>IF('Historical DATA'!AX190="","",'Historical DATA'!AX190)</f>
        <v/>
      </c>
      <c r="P204" s="1435" t="str">
        <f>IF('Historical DATA'!AY190="","",'Historical DATA'!AY190)</f>
        <v/>
      </c>
      <c r="R204" s="1434" t="str">
        <f>IF('Historical DATA'!AZ190="","",'Historical DATA'!AZ190)</f>
        <v/>
      </c>
      <c r="S204" s="1436" t="str">
        <f>IF('Historical DATA'!BA190="","",'Historical DATA'!BA190)</f>
        <v/>
      </c>
      <c r="T204" s="1435" t="str">
        <f>IF('Historical DATA'!BB190="","",'Historical DATA'!BB190)</f>
        <v/>
      </c>
      <c r="V204" s="1434" t="str">
        <f>IF('Historical DATA'!BC190="","",'Historical DATA'!BC190)</f>
        <v/>
      </c>
      <c r="W204" s="1436" t="str">
        <f>IF('Historical DATA'!BD190="","",'Historical DATA'!BD190)</f>
        <v/>
      </c>
      <c r="X204" s="1436" t="str">
        <f>IF('Historical DATA'!BE190="","",'Historical DATA'!BE190)</f>
        <v/>
      </c>
      <c r="Y204" s="1435" t="str">
        <f>IF('Historical DATA'!BF190="","",'Historical DATA'!BF190)</f>
        <v/>
      </c>
      <c r="Z204" s="1435" t="str">
        <f>IF('Historical DATA'!BG190="","",'Historical DATA'!BG190)</f>
        <v/>
      </c>
      <c r="AB204" s="1434" t="str">
        <f>IF('Historical DATA'!BH190="","",'Historical DATA'!BH190)</f>
        <v/>
      </c>
      <c r="AC204" s="1436" t="str">
        <f>IF('Historical DATA'!BI190="","",'Historical DATA'!BI190)</f>
        <v/>
      </c>
      <c r="AD204" s="1436" t="str">
        <f>IF('Historical DATA'!BJ190="","",'Historical DATA'!BJ190)</f>
        <v/>
      </c>
      <c r="AE204" s="1435" t="str">
        <f>IF('Historical DATA'!BK190="","",'Historical DATA'!BK190)</f>
        <v/>
      </c>
      <c r="AF204" s="1435" t="str">
        <f>IF('Historical DATA'!BL190="","",'Historical DATA'!BL190)</f>
        <v/>
      </c>
      <c r="AG204" s="1435" t="str">
        <f>IF('Historical DATA'!BM190="","",'Historical DATA'!BM190)</f>
        <v/>
      </c>
      <c r="AH204" s="1435" t="str">
        <f>IF('Historical DATA'!BN190="","",'Historical DATA'!BN190)</f>
        <v/>
      </c>
      <c r="AI204" s="1435" t="str">
        <f>IF('Historical DATA'!BO190="","",'Historical DATA'!BO190)</f>
        <v/>
      </c>
      <c r="AK204" s="1437" t="str">
        <f>IF('Historical DATA'!BP190="","",'Historical DATA'!BP190)</f>
        <v/>
      </c>
      <c r="AL204" s="1431" t="str">
        <f>IF('Historical DATA'!BQ190="","",'Historical DATA'!BQ190)</f>
        <v/>
      </c>
      <c r="AM204" s="1433" t="str">
        <f>IF('Historical DATA'!BR190="","",'Historical DATA'!BR190)</f>
        <v/>
      </c>
      <c r="AO204" s="1448" t="str">
        <f>IF('Historical DATA'!BS190="","",'Historical DATA'!BS190)</f>
        <v/>
      </c>
      <c r="AP204" s="1438" t="str">
        <f>IF('Historical DATA'!BT190="","",'Historical DATA'!BT190)</f>
        <v/>
      </c>
      <c r="AQ204" s="1438" t="str">
        <f>IF('Historical DATA'!BU190="","",'Historical DATA'!BU190)</f>
        <v/>
      </c>
      <c r="AR204" s="1439" t="str">
        <f>IF('Historical DATA'!BV190="","",'Historical DATA'!BV190)</f>
        <v/>
      </c>
    </row>
    <row r="205" spans="2:44">
      <c r="B205" s="1653" t="str">
        <f>IF('Historical DATA'!B191="","",'Historical DATA'!B191)</f>
        <v/>
      </c>
      <c r="D205" s="1437" t="str">
        <f>IF('Historical DATA'!AO191="","",'Historical DATA'!AO191)</f>
        <v/>
      </c>
      <c r="E205" s="1431" t="str">
        <f>IF('Historical DATA'!AP191="","",'Historical DATA'!AP191)</f>
        <v/>
      </c>
      <c r="F205" s="1433" t="str">
        <f>IF('Historical DATA'!AQ191="","",'Historical DATA'!AQ191)</f>
        <v/>
      </c>
      <c r="H205" s="1447" t="str">
        <f>IF('Historical DATA'!AR191="","",'Historical DATA'!AR191)</f>
        <v/>
      </c>
      <c r="I205" s="1431" t="str">
        <f>IF('Historical DATA'!AS191="","",'Historical DATA'!AS191)</f>
        <v/>
      </c>
      <c r="J205" s="1431" t="str">
        <f>IF('Historical DATA'!AT191="","",'Historical DATA'!AT191)</f>
        <v/>
      </c>
      <c r="K205" s="1431" t="str">
        <f>IF('Historical DATA'!AU191="","",'Historical DATA'!AU191)</f>
        <v/>
      </c>
      <c r="L205" s="1450" t="str">
        <f>IF('Historical DATA'!AV191="","",'Historical DATA'!AV191)</f>
        <v/>
      </c>
      <c r="N205" s="1445" t="str">
        <f>IF('Historical DATA'!AW191="","",'Historical DATA'!AW191)</f>
        <v/>
      </c>
      <c r="O205" s="1436" t="str">
        <f>IF('Historical DATA'!AX191="","",'Historical DATA'!AX191)</f>
        <v/>
      </c>
      <c r="P205" s="1435" t="str">
        <f>IF('Historical DATA'!AY191="","",'Historical DATA'!AY191)</f>
        <v/>
      </c>
      <c r="R205" s="1434" t="str">
        <f>IF('Historical DATA'!AZ191="","",'Historical DATA'!AZ191)</f>
        <v/>
      </c>
      <c r="S205" s="1436" t="str">
        <f>IF('Historical DATA'!BA191="","",'Historical DATA'!BA191)</f>
        <v/>
      </c>
      <c r="T205" s="1435" t="str">
        <f>IF('Historical DATA'!BB191="","",'Historical DATA'!BB191)</f>
        <v/>
      </c>
      <c r="V205" s="1434" t="str">
        <f>IF('Historical DATA'!BC191="","",'Historical DATA'!BC191)</f>
        <v/>
      </c>
      <c r="W205" s="1436" t="str">
        <f>IF('Historical DATA'!BD191="","",'Historical DATA'!BD191)</f>
        <v/>
      </c>
      <c r="X205" s="1436" t="str">
        <f>IF('Historical DATA'!BE191="","",'Historical DATA'!BE191)</f>
        <v/>
      </c>
      <c r="Y205" s="1435" t="str">
        <f>IF('Historical DATA'!BF191="","",'Historical DATA'!BF191)</f>
        <v/>
      </c>
      <c r="Z205" s="1435" t="str">
        <f>IF('Historical DATA'!BG191="","",'Historical DATA'!BG191)</f>
        <v/>
      </c>
      <c r="AB205" s="1434" t="str">
        <f>IF('Historical DATA'!BH191="","",'Historical DATA'!BH191)</f>
        <v/>
      </c>
      <c r="AC205" s="1436" t="str">
        <f>IF('Historical DATA'!BI191="","",'Historical DATA'!BI191)</f>
        <v/>
      </c>
      <c r="AD205" s="1436" t="str">
        <f>IF('Historical DATA'!BJ191="","",'Historical DATA'!BJ191)</f>
        <v/>
      </c>
      <c r="AE205" s="1435" t="str">
        <f>IF('Historical DATA'!BK191="","",'Historical DATA'!BK191)</f>
        <v/>
      </c>
      <c r="AF205" s="1435" t="str">
        <f>IF('Historical DATA'!BL191="","",'Historical DATA'!BL191)</f>
        <v/>
      </c>
      <c r="AG205" s="1435" t="str">
        <f>IF('Historical DATA'!BM191="","",'Historical DATA'!BM191)</f>
        <v/>
      </c>
      <c r="AH205" s="1435" t="str">
        <f>IF('Historical DATA'!BN191="","",'Historical DATA'!BN191)</f>
        <v/>
      </c>
      <c r="AI205" s="1435" t="str">
        <f>IF('Historical DATA'!BO191="","",'Historical DATA'!BO191)</f>
        <v/>
      </c>
      <c r="AK205" s="1437" t="str">
        <f>IF('Historical DATA'!BP191="","",'Historical DATA'!BP191)</f>
        <v/>
      </c>
      <c r="AL205" s="1431" t="str">
        <f>IF('Historical DATA'!BQ191="","",'Historical DATA'!BQ191)</f>
        <v/>
      </c>
      <c r="AM205" s="1433" t="str">
        <f>IF('Historical DATA'!BR191="","",'Historical DATA'!BR191)</f>
        <v/>
      </c>
      <c r="AO205" s="1448" t="str">
        <f>IF('Historical DATA'!BS191="","",'Historical DATA'!BS191)</f>
        <v/>
      </c>
      <c r="AP205" s="1438" t="str">
        <f>IF('Historical DATA'!BT191="","",'Historical DATA'!BT191)</f>
        <v/>
      </c>
      <c r="AQ205" s="1438" t="str">
        <f>IF('Historical DATA'!BU191="","",'Historical DATA'!BU191)</f>
        <v/>
      </c>
      <c r="AR205" s="1439" t="str">
        <f>IF('Historical DATA'!BV191="","",'Historical DATA'!BV191)</f>
        <v/>
      </c>
    </row>
    <row r="206" spans="2:44">
      <c r="B206" s="1653" t="str">
        <f>IF('Historical DATA'!B192="","",'Historical DATA'!B192)</f>
        <v/>
      </c>
      <c r="D206" s="1437" t="str">
        <f>IF('Historical DATA'!AO192="","",'Historical DATA'!AO192)</f>
        <v/>
      </c>
      <c r="E206" s="1431" t="str">
        <f>IF('Historical DATA'!AP192="","",'Historical DATA'!AP192)</f>
        <v/>
      </c>
      <c r="F206" s="1433" t="str">
        <f>IF('Historical DATA'!AQ192="","",'Historical DATA'!AQ192)</f>
        <v/>
      </c>
      <c r="H206" s="1447" t="str">
        <f>IF('Historical DATA'!AR192="","",'Historical DATA'!AR192)</f>
        <v/>
      </c>
      <c r="I206" s="1431" t="str">
        <f>IF('Historical DATA'!AS192="","",'Historical DATA'!AS192)</f>
        <v/>
      </c>
      <c r="J206" s="1431" t="str">
        <f>IF('Historical DATA'!AT192="","",'Historical DATA'!AT192)</f>
        <v/>
      </c>
      <c r="K206" s="1431" t="str">
        <f>IF('Historical DATA'!AU192="","",'Historical DATA'!AU192)</f>
        <v/>
      </c>
      <c r="L206" s="1450" t="str">
        <f>IF('Historical DATA'!AV192="","",'Historical DATA'!AV192)</f>
        <v/>
      </c>
      <c r="N206" s="1445" t="str">
        <f>IF('Historical DATA'!AW192="","",'Historical DATA'!AW192)</f>
        <v/>
      </c>
      <c r="O206" s="1436" t="str">
        <f>IF('Historical DATA'!AX192="","",'Historical DATA'!AX192)</f>
        <v/>
      </c>
      <c r="P206" s="1435" t="str">
        <f>IF('Historical DATA'!AY192="","",'Historical DATA'!AY192)</f>
        <v/>
      </c>
      <c r="R206" s="1434" t="str">
        <f>IF('Historical DATA'!AZ192="","",'Historical DATA'!AZ192)</f>
        <v/>
      </c>
      <c r="S206" s="1436" t="str">
        <f>IF('Historical DATA'!BA192="","",'Historical DATA'!BA192)</f>
        <v/>
      </c>
      <c r="T206" s="1435" t="str">
        <f>IF('Historical DATA'!BB192="","",'Historical DATA'!BB192)</f>
        <v/>
      </c>
      <c r="V206" s="1434" t="str">
        <f>IF('Historical DATA'!BC192="","",'Historical DATA'!BC192)</f>
        <v/>
      </c>
      <c r="W206" s="1436" t="str">
        <f>IF('Historical DATA'!BD192="","",'Historical DATA'!BD192)</f>
        <v/>
      </c>
      <c r="X206" s="1436" t="str">
        <f>IF('Historical DATA'!BE192="","",'Historical DATA'!BE192)</f>
        <v/>
      </c>
      <c r="Y206" s="1435" t="str">
        <f>IF('Historical DATA'!BF192="","",'Historical DATA'!BF192)</f>
        <v/>
      </c>
      <c r="Z206" s="1435" t="str">
        <f>IF('Historical DATA'!BG192="","",'Historical DATA'!BG192)</f>
        <v/>
      </c>
      <c r="AB206" s="1434" t="str">
        <f>IF('Historical DATA'!BH192="","",'Historical DATA'!BH192)</f>
        <v/>
      </c>
      <c r="AC206" s="1436" t="str">
        <f>IF('Historical DATA'!BI192="","",'Historical DATA'!BI192)</f>
        <v/>
      </c>
      <c r="AD206" s="1436" t="str">
        <f>IF('Historical DATA'!BJ192="","",'Historical DATA'!BJ192)</f>
        <v/>
      </c>
      <c r="AE206" s="1435" t="str">
        <f>IF('Historical DATA'!BK192="","",'Historical DATA'!BK192)</f>
        <v/>
      </c>
      <c r="AF206" s="1435" t="str">
        <f>IF('Historical DATA'!BL192="","",'Historical DATA'!BL192)</f>
        <v/>
      </c>
      <c r="AG206" s="1435" t="str">
        <f>IF('Historical DATA'!BM192="","",'Historical DATA'!BM192)</f>
        <v/>
      </c>
      <c r="AH206" s="1435" t="str">
        <f>IF('Historical DATA'!BN192="","",'Historical DATA'!BN192)</f>
        <v/>
      </c>
      <c r="AI206" s="1435" t="str">
        <f>IF('Historical DATA'!BO192="","",'Historical DATA'!BO192)</f>
        <v/>
      </c>
      <c r="AK206" s="1437" t="str">
        <f>IF('Historical DATA'!BP192="","",'Historical DATA'!BP192)</f>
        <v/>
      </c>
      <c r="AL206" s="1431" t="str">
        <f>IF('Historical DATA'!BQ192="","",'Historical DATA'!BQ192)</f>
        <v/>
      </c>
      <c r="AM206" s="1433" t="str">
        <f>IF('Historical DATA'!BR192="","",'Historical DATA'!BR192)</f>
        <v/>
      </c>
      <c r="AO206" s="1448" t="str">
        <f>IF('Historical DATA'!BS192="","",'Historical DATA'!BS192)</f>
        <v/>
      </c>
      <c r="AP206" s="1438" t="str">
        <f>IF('Historical DATA'!BT192="","",'Historical DATA'!BT192)</f>
        <v/>
      </c>
      <c r="AQ206" s="1438" t="str">
        <f>IF('Historical DATA'!BU192="","",'Historical DATA'!BU192)</f>
        <v/>
      </c>
      <c r="AR206" s="1439" t="str">
        <f>IF('Historical DATA'!BV192="","",'Historical DATA'!BV192)</f>
        <v/>
      </c>
    </row>
    <row r="207" spans="2:44">
      <c r="B207" s="1653" t="str">
        <f>IF('Historical DATA'!B193="","",'Historical DATA'!B193)</f>
        <v/>
      </c>
      <c r="D207" s="1437" t="str">
        <f>IF('Historical DATA'!AO193="","",'Historical DATA'!AO193)</f>
        <v/>
      </c>
      <c r="E207" s="1431" t="str">
        <f>IF('Historical DATA'!AP193="","",'Historical DATA'!AP193)</f>
        <v/>
      </c>
      <c r="F207" s="1433" t="str">
        <f>IF('Historical DATA'!AQ193="","",'Historical DATA'!AQ193)</f>
        <v/>
      </c>
      <c r="H207" s="1447" t="str">
        <f>IF('Historical DATA'!AR193="","",'Historical DATA'!AR193)</f>
        <v/>
      </c>
      <c r="I207" s="1431" t="str">
        <f>IF('Historical DATA'!AS193="","",'Historical DATA'!AS193)</f>
        <v/>
      </c>
      <c r="J207" s="1431" t="str">
        <f>IF('Historical DATA'!AT193="","",'Historical DATA'!AT193)</f>
        <v/>
      </c>
      <c r="K207" s="1431" t="str">
        <f>IF('Historical DATA'!AU193="","",'Historical DATA'!AU193)</f>
        <v/>
      </c>
      <c r="L207" s="1450" t="str">
        <f>IF('Historical DATA'!AV193="","",'Historical DATA'!AV193)</f>
        <v/>
      </c>
      <c r="N207" s="1445" t="str">
        <f>IF('Historical DATA'!AW193="","",'Historical DATA'!AW193)</f>
        <v/>
      </c>
      <c r="O207" s="1436" t="str">
        <f>IF('Historical DATA'!AX193="","",'Historical DATA'!AX193)</f>
        <v/>
      </c>
      <c r="P207" s="1435" t="str">
        <f>IF('Historical DATA'!AY193="","",'Historical DATA'!AY193)</f>
        <v/>
      </c>
      <c r="R207" s="1434" t="str">
        <f>IF('Historical DATA'!AZ193="","",'Historical DATA'!AZ193)</f>
        <v/>
      </c>
      <c r="S207" s="1436" t="str">
        <f>IF('Historical DATA'!BA193="","",'Historical DATA'!BA193)</f>
        <v/>
      </c>
      <c r="T207" s="1435" t="str">
        <f>IF('Historical DATA'!BB193="","",'Historical DATA'!BB193)</f>
        <v/>
      </c>
      <c r="V207" s="1434" t="str">
        <f>IF('Historical DATA'!BC193="","",'Historical DATA'!BC193)</f>
        <v/>
      </c>
      <c r="W207" s="1436" t="str">
        <f>IF('Historical DATA'!BD193="","",'Historical DATA'!BD193)</f>
        <v/>
      </c>
      <c r="X207" s="1436" t="str">
        <f>IF('Historical DATA'!BE193="","",'Historical DATA'!BE193)</f>
        <v/>
      </c>
      <c r="Y207" s="1435" t="str">
        <f>IF('Historical DATA'!BF193="","",'Historical DATA'!BF193)</f>
        <v/>
      </c>
      <c r="Z207" s="1435" t="str">
        <f>IF('Historical DATA'!BG193="","",'Historical DATA'!BG193)</f>
        <v/>
      </c>
      <c r="AB207" s="1434" t="str">
        <f>IF('Historical DATA'!BH193="","",'Historical DATA'!BH193)</f>
        <v/>
      </c>
      <c r="AC207" s="1436" t="str">
        <f>IF('Historical DATA'!BI193="","",'Historical DATA'!BI193)</f>
        <v/>
      </c>
      <c r="AD207" s="1436" t="str">
        <f>IF('Historical DATA'!BJ193="","",'Historical DATA'!BJ193)</f>
        <v/>
      </c>
      <c r="AE207" s="1435" t="str">
        <f>IF('Historical DATA'!BK193="","",'Historical DATA'!BK193)</f>
        <v/>
      </c>
      <c r="AF207" s="1435" t="str">
        <f>IF('Historical DATA'!BL193="","",'Historical DATA'!BL193)</f>
        <v/>
      </c>
      <c r="AG207" s="1435" t="str">
        <f>IF('Historical DATA'!BM193="","",'Historical DATA'!BM193)</f>
        <v/>
      </c>
      <c r="AH207" s="1435" t="str">
        <f>IF('Historical DATA'!BN193="","",'Historical DATA'!BN193)</f>
        <v/>
      </c>
      <c r="AI207" s="1435" t="str">
        <f>IF('Historical DATA'!BO193="","",'Historical DATA'!BO193)</f>
        <v/>
      </c>
      <c r="AK207" s="1437" t="str">
        <f>IF('Historical DATA'!BP193="","",'Historical DATA'!BP193)</f>
        <v/>
      </c>
      <c r="AL207" s="1431" t="str">
        <f>IF('Historical DATA'!BQ193="","",'Historical DATA'!BQ193)</f>
        <v/>
      </c>
      <c r="AM207" s="1433" t="str">
        <f>IF('Historical DATA'!BR193="","",'Historical DATA'!BR193)</f>
        <v/>
      </c>
      <c r="AO207" s="1448" t="str">
        <f>IF('Historical DATA'!BS193="","",'Historical DATA'!BS193)</f>
        <v/>
      </c>
      <c r="AP207" s="1438" t="str">
        <f>IF('Historical DATA'!BT193="","",'Historical DATA'!BT193)</f>
        <v/>
      </c>
      <c r="AQ207" s="1438" t="str">
        <f>IF('Historical DATA'!BU193="","",'Historical DATA'!BU193)</f>
        <v/>
      </c>
      <c r="AR207" s="1439" t="str">
        <f>IF('Historical DATA'!BV193="","",'Historical DATA'!BV193)</f>
        <v/>
      </c>
    </row>
    <row r="208" spans="2:44">
      <c r="B208" s="1653" t="str">
        <f>IF('Historical DATA'!B194="","",'Historical DATA'!B194)</f>
        <v/>
      </c>
      <c r="D208" s="1437" t="str">
        <f>IF('Historical DATA'!AO194="","",'Historical DATA'!AO194)</f>
        <v/>
      </c>
      <c r="E208" s="1431" t="str">
        <f>IF('Historical DATA'!AP194="","",'Historical DATA'!AP194)</f>
        <v/>
      </c>
      <c r="F208" s="1433" t="str">
        <f>IF('Historical DATA'!AQ194="","",'Historical DATA'!AQ194)</f>
        <v/>
      </c>
      <c r="H208" s="1447" t="str">
        <f>IF('Historical DATA'!AR194="","",'Historical DATA'!AR194)</f>
        <v/>
      </c>
      <c r="I208" s="1431" t="str">
        <f>IF('Historical DATA'!AS194="","",'Historical DATA'!AS194)</f>
        <v/>
      </c>
      <c r="J208" s="1431" t="str">
        <f>IF('Historical DATA'!AT194="","",'Historical DATA'!AT194)</f>
        <v/>
      </c>
      <c r="K208" s="1431" t="str">
        <f>IF('Historical DATA'!AU194="","",'Historical DATA'!AU194)</f>
        <v/>
      </c>
      <c r="L208" s="1450" t="str">
        <f>IF('Historical DATA'!AV194="","",'Historical DATA'!AV194)</f>
        <v/>
      </c>
      <c r="N208" s="1445" t="str">
        <f>IF('Historical DATA'!AW194="","",'Historical DATA'!AW194)</f>
        <v/>
      </c>
      <c r="O208" s="1436" t="str">
        <f>IF('Historical DATA'!AX194="","",'Historical DATA'!AX194)</f>
        <v/>
      </c>
      <c r="P208" s="1435" t="str">
        <f>IF('Historical DATA'!AY194="","",'Historical DATA'!AY194)</f>
        <v/>
      </c>
      <c r="R208" s="1434" t="str">
        <f>IF('Historical DATA'!AZ194="","",'Historical DATA'!AZ194)</f>
        <v/>
      </c>
      <c r="S208" s="1436" t="str">
        <f>IF('Historical DATA'!BA194="","",'Historical DATA'!BA194)</f>
        <v/>
      </c>
      <c r="T208" s="1435" t="str">
        <f>IF('Historical DATA'!BB194="","",'Historical DATA'!BB194)</f>
        <v/>
      </c>
      <c r="V208" s="1434" t="str">
        <f>IF('Historical DATA'!BC194="","",'Historical DATA'!BC194)</f>
        <v/>
      </c>
      <c r="W208" s="1436" t="str">
        <f>IF('Historical DATA'!BD194="","",'Historical DATA'!BD194)</f>
        <v/>
      </c>
      <c r="X208" s="1436" t="str">
        <f>IF('Historical DATA'!BE194="","",'Historical DATA'!BE194)</f>
        <v/>
      </c>
      <c r="Y208" s="1435" t="str">
        <f>IF('Historical DATA'!BF194="","",'Historical DATA'!BF194)</f>
        <v/>
      </c>
      <c r="Z208" s="1435" t="str">
        <f>IF('Historical DATA'!BG194="","",'Historical DATA'!BG194)</f>
        <v/>
      </c>
      <c r="AB208" s="1434" t="str">
        <f>IF('Historical DATA'!BH194="","",'Historical DATA'!BH194)</f>
        <v/>
      </c>
      <c r="AC208" s="1436" t="str">
        <f>IF('Historical DATA'!BI194="","",'Historical DATA'!BI194)</f>
        <v/>
      </c>
      <c r="AD208" s="1436" t="str">
        <f>IF('Historical DATA'!BJ194="","",'Historical DATA'!BJ194)</f>
        <v/>
      </c>
      <c r="AE208" s="1435" t="str">
        <f>IF('Historical DATA'!BK194="","",'Historical DATA'!BK194)</f>
        <v/>
      </c>
      <c r="AF208" s="1435" t="str">
        <f>IF('Historical DATA'!BL194="","",'Historical DATA'!BL194)</f>
        <v/>
      </c>
      <c r="AG208" s="1435" t="str">
        <f>IF('Historical DATA'!BM194="","",'Historical DATA'!BM194)</f>
        <v/>
      </c>
      <c r="AH208" s="1435" t="str">
        <f>IF('Historical DATA'!BN194="","",'Historical DATA'!BN194)</f>
        <v/>
      </c>
      <c r="AI208" s="1435" t="str">
        <f>IF('Historical DATA'!BO194="","",'Historical DATA'!BO194)</f>
        <v/>
      </c>
      <c r="AK208" s="1437" t="str">
        <f>IF('Historical DATA'!BP194="","",'Historical DATA'!BP194)</f>
        <v/>
      </c>
      <c r="AL208" s="1431" t="str">
        <f>IF('Historical DATA'!BQ194="","",'Historical DATA'!BQ194)</f>
        <v/>
      </c>
      <c r="AM208" s="1433" t="str">
        <f>IF('Historical DATA'!BR194="","",'Historical DATA'!BR194)</f>
        <v/>
      </c>
      <c r="AO208" s="1448" t="str">
        <f>IF('Historical DATA'!BS194="","",'Historical DATA'!BS194)</f>
        <v/>
      </c>
      <c r="AP208" s="1438" t="str">
        <f>IF('Historical DATA'!BT194="","",'Historical DATA'!BT194)</f>
        <v/>
      </c>
      <c r="AQ208" s="1438" t="str">
        <f>IF('Historical DATA'!BU194="","",'Historical DATA'!BU194)</f>
        <v/>
      </c>
      <c r="AR208" s="1439" t="str">
        <f>IF('Historical DATA'!BV194="","",'Historical DATA'!BV194)</f>
        <v/>
      </c>
    </row>
    <row r="209" spans="2:44">
      <c r="B209" s="1653" t="str">
        <f>IF('Historical DATA'!B195="","",'Historical DATA'!B195)</f>
        <v/>
      </c>
      <c r="D209" s="1437" t="str">
        <f>IF('Historical DATA'!AO195="","",'Historical DATA'!AO195)</f>
        <v/>
      </c>
      <c r="E209" s="1431" t="str">
        <f>IF('Historical DATA'!AP195="","",'Historical DATA'!AP195)</f>
        <v/>
      </c>
      <c r="F209" s="1433" t="str">
        <f>IF('Historical DATA'!AQ195="","",'Historical DATA'!AQ195)</f>
        <v/>
      </c>
      <c r="H209" s="1447" t="str">
        <f>IF('Historical DATA'!AR195="","",'Historical DATA'!AR195)</f>
        <v/>
      </c>
      <c r="I209" s="1431" t="str">
        <f>IF('Historical DATA'!AS195="","",'Historical DATA'!AS195)</f>
        <v/>
      </c>
      <c r="J209" s="1431" t="str">
        <f>IF('Historical DATA'!AT195="","",'Historical DATA'!AT195)</f>
        <v/>
      </c>
      <c r="K209" s="1431" t="str">
        <f>IF('Historical DATA'!AU195="","",'Historical DATA'!AU195)</f>
        <v/>
      </c>
      <c r="L209" s="1450" t="str">
        <f>IF('Historical DATA'!AV195="","",'Historical DATA'!AV195)</f>
        <v/>
      </c>
      <c r="N209" s="1445" t="str">
        <f>IF('Historical DATA'!AW195="","",'Historical DATA'!AW195)</f>
        <v/>
      </c>
      <c r="O209" s="1436" t="str">
        <f>IF('Historical DATA'!AX195="","",'Historical DATA'!AX195)</f>
        <v/>
      </c>
      <c r="P209" s="1435" t="str">
        <f>IF('Historical DATA'!AY195="","",'Historical DATA'!AY195)</f>
        <v/>
      </c>
      <c r="R209" s="1434" t="str">
        <f>IF('Historical DATA'!AZ195="","",'Historical DATA'!AZ195)</f>
        <v/>
      </c>
      <c r="S209" s="1436" t="str">
        <f>IF('Historical DATA'!BA195="","",'Historical DATA'!BA195)</f>
        <v/>
      </c>
      <c r="T209" s="1435" t="str">
        <f>IF('Historical DATA'!BB195="","",'Historical DATA'!BB195)</f>
        <v/>
      </c>
      <c r="V209" s="1434" t="str">
        <f>IF('Historical DATA'!BC195="","",'Historical DATA'!BC195)</f>
        <v/>
      </c>
      <c r="W209" s="1436" t="str">
        <f>IF('Historical DATA'!BD195="","",'Historical DATA'!BD195)</f>
        <v/>
      </c>
      <c r="X209" s="1436" t="str">
        <f>IF('Historical DATA'!BE195="","",'Historical DATA'!BE195)</f>
        <v/>
      </c>
      <c r="Y209" s="1435" t="str">
        <f>IF('Historical DATA'!BF195="","",'Historical DATA'!BF195)</f>
        <v/>
      </c>
      <c r="Z209" s="1435" t="str">
        <f>IF('Historical DATA'!BG195="","",'Historical DATA'!BG195)</f>
        <v/>
      </c>
      <c r="AB209" s="1434" t="str">
        <f>IF('Historical DATA'!BH195="","",'Historical DATA'!BH195)</f>
        <v/>
      </c>
      <c r="AC209" s="1436" t="str">
        <f>IF('Historical DATA'!BI195="","",'Historical DATA'!BI195)</f>
        <v/>
      </c>
      <c r="AD209" s="1436" t="str">
        <f>IF('Historical DATA'!BJ195="","",'Historical DATA'!BJ195)</f>
        <v/>
      </c>
      <c r="AE209" s="1435" t="str">
        <f>IF('Historical DATA'!BK195="","",'Historical DATA'!BK195)</f>
        <v/>
      </c>
      <c r="AF209" s="1435" t="str">
        <f>IF('Historical DATA'!BL195="","",'Historical DATA'!BL195)</f>
        <v/>
      </c>
      <c r="AG209" s="1435" t="str">
        <f>IF('Historical DATA'!BM195="","",'Historical DATA'!BM195)</f>
        <v/>
      </c>
      <c r="AH209" s="1435" t="str">
        <f>IF('Historical DATA'!BN195="","",'Historical DATA'!BN195)</f>
        <v/>
      </c>
      <c r="AI209" s="1435" t="str">
        <f>IF('Historical DATA'!BO195="","",'Historical DATA'!BO195)</f>
        <v/>
      </c>
      <c r="AK209" s="1437" t="str">
        <f>IF('Historical DATA'!BP195="","",'Historical DATA'!BP195)</f>
        <v/>
      </c>
      <c r="AL209" s="1431" t="str">
        <f>IF('Historical DATA'!BQ195="","",'Historical DATA'!BQ195)</f>
        <v/>
      </c>
      <c r="AM209" s="1433" t="str">
        <f>IF('Historical DATA'!BR195="","",'Historical DATA'!BR195)</f>
        <v/>
      </c>
      <c r="AO209" s="1448" t="str">
        <f>IF('Historical DATA'!BS195="","",'Historical DATA'!BS195)</f>
        <v/>
      </c>
      <c r="AP209" s="1438" t="str">
        <f>IF('Historical DATA'!BT195="","",'Historical DATA'!BT195)</f>
        <v/>
      </c>
      <c r="AQ209" s="1438" t="str">
        <f>IF('Historical DATA'!BU195="","",'Historical DATA'!BU195)</f>
        <v/>
      </c>
      <c r="AR209" s="1439" t="str">
        <f>IF('Historical DATA'!BV195="","",'Historical DATA'!BV195)</f>
        <v/>
      </c>
    </row>
    <row r="210" spans="2:44">
      <c r="B210" s="1653" t="str">
        <f>IF('Historical DATA'!B196="","",'Historical DATA'!B196)</f>
        <v/>
      </c>
      <c r="D210" s="1437" t="str">
        <f>IF('Historical DATA'!AO196="","",'Historical DATA'!AO196)</f>
        <v/>
      </c>
      <c r="E210" s="1431" t="str">
        <f>IF('Historical DATA'!AP196="","",'Historical DATA'!AP196)</f>
        <v/>
      </c>
      <c r="F210" s="1433" t="str">
        <f>IF('Historical DATA'!AQ196="","",'Historical DATA'!AQ196)</f>
        <v/>
      </c>
      <c r="H210" s="1447" t="str">
        <f>IF('Historical DATA'!AR196="","",'Historical DATA'!AR196)</f>
        <v/>
      </c>
      <c r="I210" s="1431" t="str">
        <f>IF('Historical DATA'!AS196="","",'Historical DATA'!AS196)</f>
        <v/>
      </c>
      <c r="J210" s="1431" t="str">
        <f>IF('Historical DATA'!AT196="","",'Historical DATA'!AT196)</f>
        <v/>
      </c>
      <c r="K210" s="1431" t="str">
        <f>IF('Historical DATA'!AU196="","",'Historical DATA'!AU196)</f>
        <v/>
      </c>
      <c r="L210" s="1450" t="str">
        <f>IF('Historical DATA'!AV196="","",'Historical DATA'!AV196)</f>
        <v/>
      </c>
      <c r="N210" s="1445" t="str">
        <f>IF('Historical DATA'!AW196="","",'Historical DATA'!AW196)</f>
        <v/>
      </c>
      <c r="O210" s="1436" t="str">
        <f>IF('Historical DATA'!AX196="","",'Historical DATA'!AX196)</f>
        <v/>
      </c>
      <c r="P210" s="1435" t="str">
        <f>IF('Historical DATA'!AY196="","",'Historical DATA'!AY196)</f>
        <v/>
      </c>
      <c r="R210" s="1434" t="str">
        <f>IF('Historical DATA'!AZ196="","",'Historical DATA'!AZ196)</f>
        <v/>
      </c>
      <c r="S210" s="1436" t="str">
        <f>IF('Historical DATA'!BA196="","",'Historical DATA'!BA196)</f>
        <v/>
      </c>
      <c r="T210" s="1435" t="str">
        <f>IF('Historical DATA'!BB196="","",'Historical DATA'!BB196)</f>
        <v/>
      </c>
      <c r="V210" s="1434" t="str">
        <f>IF('Historical DATA'!BC196="","",'Historical DATA'!BC196)</f>
        <v/>
      </c>
      <c r="W210" s="1436" t="str">
        <f>IF('Historical DATA'!BD196="","",'Historical DATA'!BD196)</f>
        <v/>
      </c>
      <c r="X210" s="1436" t="str">
        <f>IF('Historical DATA'!BE196="","",'Historical DATA'!BE196)</f>
        <v/>
      </c>
      <c r="Y210" s="1435" t="str">
        <f>IF('Historical DATA'!BF196="","",'Historical DATA'!BF196)</f>
        <v/>
      </c>
      <c r="Z210" s="1435" t="str">
        <f>IF('Historical DATA'!BG196="","",'Historical DATA'!BG196)</f>
        <v/>
      </c>
      <c r="AB210" s="1434" t="str">
        <f>IF('Historical DATA'!BH196="","",'Historical DATA'!BH196)</f>
        <v/>
      </c>
      <c r="AC210" s="1436" t="str">
        <f>IF('Historical DATA'!BI196="","",'Historical DATA'!BI196)</f>
        <v/>
      </c>
      <c r="AD210" s="1436" t="str">
        <f>IF('Historical DATA'!BJ196="","",'Historical DATA'!BJ196)</f>
        <v/>
      </c>
      <c r="AE210" s="1435" t="str">
        <f>IF('Historical DATA'!BK196="","",'Historical DATA'!BK196)</f>
        <v/>
      </c>
      <c r="AF210" s="1435" t="str">
        <f>IF('Historical DATA'!BL196="","",'Historical DATA'!BL196)</f>
        <v/>
      </c>
      <c r="AG210" s="1435" t="str">
        <f>IF('Historical DATA'!BM196="","",'Historical DATA'!BM196)</f>
        <v/>
      </c>
      <c r="AH210" s="1435" t="str">
        <f>IF('Historical DATA'!BN196="","",'Historical DATA'!BN196)</f>
        <v/>
      </c>
      <c r="AI210" s="1435" t="str">
        <f>IF('Historical DATA'!BO196="","",'Historical DATA'!BO196)</f>
        <v/>
      </c>
      <c r="AK210" s="1437" t="str">
        <f>IF('Historical DATA'!BP196="","",'Historical DATA'!BP196)</f>
        <v/>
      </c>
      <c r="AL210" s="1431" t="str">
        <f>IF('Historical DATA'!BQ196="","",'Historical DATA'!BQ196)</f>
        <v/>
      </c>
      <c r="AM210" s="1433" t="str">
        <f>IF('Historical DATA'!BR196="","",'Historical DATA'!BR196)</f>
        <v/>
      </c>
      <c r="AO210" s="1448" t="str">
        <f>IF('Historical DATA'!BS196="","",'Historical DATA'!BS196)</f>
        <v/>
      </c>
      <c r="AP210" s="1438" t="str">
        <f>IF('Historical DATA'!BT196="","",'Historical DATA'!BT196)</f>
        <v/>
      </c>
      <c r="AQ210" s="1438" t="str">
        <f>IF('Historical DATA'!BU196="","",'Historical DATA'!BU196)</f>
        <v/>
      </c>
      <c r="AR210" s="1439" t="str">
        <f>IF('Historical DATA'!BV196="","",'Historical DATA'!BV196)</f>
        <v/>
      </c>
    </row>
    <row r="211" spans="2:44">
      <c r="B211" s="1653" t="str">
        <f>IF('Historical DATA'!B197="","",'Historical DATA'!B197)</f>
        <v/>
      </c>
      <c r="D211" s="1437" t="str">
        <f>IF('Historical DATA'!AO197="","",'Historical DATA'!AO197)</f>
        <v/>
      </c>
      <c r="E211" s="1431" t="str">
        <f>IF('Historical DATA'!AP197="","",'Historical DATA'!AP197)</f>
        <v/>
      </c>
      <c r="F211" s="1433" t="str">
        <f>IF('Historical DATA'!AQ197="","",'Historical DATA'!AQ197)</f>
        <v/>
      </c>
      <c r="H211" s="1447" t="str">
        <f>IF('Historical DATA'!AR197="","",'Historical DATA'!AR197)</f>
        <v/>
      </c>
      <c r="I211" s="1431" t="str">
        <f>IF('Historical DATA'!AS197="","",'Historical DATA'!AS197)</f>
        <v/>
      </c>
      <c r="J211" s="1431" t="str">
        <f>IF('Historical DATA'!AT197="","",'Historical DATA'!AT197)</f>
        <v/>
      </c>
      <c r="K211" s="1431" t="str">
        <f>IF('Historical DATA'!AU197="","",'Historical DATA'!AU197)</f>
        <v/>
      </c>
      <c r="L211" s="1450" t="str">
        <f>IF('Historical DATA'!AV197="","",'Historical DATA'!AV197)</f>
        <v/>
      </c>
      <c r="N211" s="1445" t="str">
        <f>IF('Historical DATA'!AW197="","",'Historical DATA'!AW197)</f>
        <v/>
      </c>
      <c r="O211" s="1436" t="str">
        <f>IF('Historical DATA'!AX197="","",'Historical DATA'!AX197)</f>
        <v/>
      </c>
      <c r="P211" s="1435" t="str">
        <f>IF('Historical DATA'!AY197="","",'Historical DATA'!AY197)</f>
        <v/>
      </c>
      <c r="R211" s="1434" t="str">
        <f>IF('Historical DATA'!AZ197="","",'Historical DATA'!AZ197)</f>
        <v/>
      </c>
      <c r="S211" s="1436" t="str">
        <f>IF('Historical DATA'!BA197="","",'Historical DATA'!BA197)</f>
        <v/>
      </c>
      <c r="T211" s="1435" t="str">
        <f>IF('Historical DATA'!BB197="","",'Historical DATA'!BB197)</f>
        <v/>
      </c>
      <c r="V211" s="1434" t="str">
        <f>IF('Historical DATA'!BC197="","",'Historical DATA'!BC197)</f>
        <v/>
      </c>
      <c r="W211" s="1436" t="str">
        <f>IF('Historical DATA'!BD197="","",'Historical DATA'!BD197)</f>
        <v/>
      </c>
      <c r="X211" s="1436" t="str">
        <f>IF('Historical DATA'!BE197="","",'Historical DATA'!BE197)</f>
        <v/>
      </c>
      <c r="Y211" s="1435" t="str">
        <f>IF('Historical DATA'!BF197="","",'Historical DATA'!BF197)</f>
        <v/>
      </c>
      <c r="Z211" s="1435" t="str">
        <f>IF('Historical DATA'!BG197="","",'Historical DATA'!BG197)</f>
        <v/>
      </c>
      <c r="AB211" s="1434" t="str">
        <f>IF('Historical DATA'!BH197="","",'Historical DATA'!BH197)</f>
        <v/>
      </c>
      <c r="AC211" s="1436" t="str">
        <f>IF('Historical DATA'!BI197="","",'Historical DATA'!BI197)</f>
        <v/>
      </c>
      <c r="AD211" s="1436" t="str">
        <f>IF('Historical DATA'!BJ197="","",'Historical DATA'!BJ197)</f>
        <v/>
      </c>
      <c r="AE211" s="1435" t="str">
        <f>IF('Historical DATA'!BK197="","",'Historical DATA'!BK197)</f>
        <v/>
      </c>
      <c r="AF211" s="1435" t="str">
        <f>IF('Historical DATA'!BL197="","",'Historical DATA'!BL197)</f>
        <v/>
      </c>
      <c r="AG211" s="1435" t="str">
        <f>IF('Historical DATA'!BM197="","",'Historical DATA'!BM197)</f>
        <v/>
      </c>
      <c r="AH211" s="1435" t="str">
        <f>IF('Historical DATA'!BN197="","",'Historical DATA'!BN197)</f>
        <v/>
      </c>
      <c r="AI211" s="1435" t="str">
        <f>IF('Historical DATA'!BO197="","",'Historical DATA'!BO197)</f>
        <v/>
      </c>
      <c r="AK211" s="1437" t="str">
        <f>IF('Historical DATA'!BP197="","",'Historical DATA'!BP197)</f>
        <v/>
      </c>
      <c r="AL211" s="1431" t="str">
        <f>IF('Historical DATA'!BQ197="","",'Historical DATA'!BQ197)</f>
        <v/>
      </c>
      <c r="AM211" s="1433" t="str">
        <f>IF('Historical DATA'!BR197="","",'Historical DATA'!BR197)</f>
        <v/>
      </c>
      <c r="AO211" s="1448" t="str">
        <f>IF('Historical DATA'!BS197="","",'Historical DATA'!BS197)</f>
        <v/>
      </c>
      <c r="AP211" s="1438" t="str">
        <f>IF('Historical DATA'!BT197="","",'Historical DATA'!BT197)</f>
        <v/>
      </c>
      <c r="AQ211" s="1438" t="str">
        <f>IF('Historical DATA'!BU197="","",'Historical DATA'!BU197)</f>
        <v/>
      </c>
      <c r="AR211" s="1439" t="str">
        <f>IF('Historical DATA'!BV197="","",'Historical DATA'!BV197)</f>
        <v/>
      </c>
    </row>
    <row r="212" spans="2:44">
      <c r="B212" s="1653" t="str">
        <f>IF('Historical DATA'!B198="","",'Historical DATA'!B198)</f>
        <v/>
      </c>
      <c r="D212" s="1437" t="str">
        <f>IF('Historical DATA'!AO198="","",'Historical DATA'!AO198)</f>
        <v/>
      </c>
      <c r="E212" s="1431" t="str">
        <f>IF('Historical DATA'!AP198="","",'Historical DATA'!AP198)</f>
        <v/>
      </c>
      <c r="F212" s="1433" t="str">
        <f>IF('Historical DATA'!AQ198="","",'Historical DATA'!AQ198)</f>
        <v/>
      </c>
      <c r="H212" s="1447" t="str">
        <f>IF('Historical DATA'!AR198="","",'Historical DATA'!AR198)</f>
        <v/>
      </c>
      <c r="I212" s="1431" t="str">
        <f>IF('Historical DATA'!AS198="","",'Historical DATA'!AS198)</f>
        <v/>
      </c>
      <c r="J212" s="1431" t="str">
        <f>IF('Historical DATA'!AT198="","",'Historical DATA'!AT198)</f>
        <v/>
      </c>
      <c r="K212" s="1431" t="str">
        <f>IF('Historical DATA'!AU198="","",'Historical DATA'!AU198)</f>
        <v/>
      </c>
      <c r="L212" s="1450" t="str">
        <f>IF('Historical DATA'!AV198="","",'Historical DATA'!AV198)</f>
        <v/>
      </c>
      <c r="N212" s="1445" t="str">
        <f>IF('Historical DATA'!AW198="","",'Historical DATA'!AW198)</f>
        <v/>
      </c>
      <c r="O212" s="1436" t="str">
        <f>IF('Historical DATA'!AX198="","",'Historical DATA'!AX198)</f>
        <v/>
      </c>
      <c r="P212" s="1435" t="str">
        <f>IF('Historical DATA'!AY198="","",'Historical DATA'!AY198)</f>
        <v/>
      </c>
      <c r="R212" s="1434" t="str">
        <f>IF('Historical DATA'!AZ198="","",'Historical DATA'!AZ198)</f>
        <v/>
      </c>
      <c r="S212" s="1436" t="str">
        <f>IF('Historical DATA'!BA198="","",'Historical DATA'!BA198)</f>
        <v/>
      </c>
      <c r="T212" s="1435" t="str">
        <f>IF('Historical DATA'!BB198="","",'Historical DATA'!BB198)</f>
        <v/>
      </c>
      <c r="V212" s="1434" t="str">
        <f>IF('Historical DATA'!BC198="","",'Historical DATA'!BC198)</f>
        <v/>
      </c>
      <c r="W212" s="1436" t="str">
        <f>IF('Historical DATA'!BD198="","",'Historical DATA'!BD198)</f>
        <v/>
      </c>
      <c r="X212" s="1436" t="str">
        <f>IF('Historical DATA'!BE198="","",'Historical DATA'!BE198)</f>
        <v/>
      </c>
      <c r="Y212" s="1435" t="str">
        <f>IF('Historical DATA'!BF198="","",'Historical DATA'!BF198)</f>
        <v/>
      </c>
      <c r="Z212" s="1435" t="str">
        <f>IF('Historical DATA'!BG198="","",'Historical DATA'!BG198)</f>
        <v/>
      </c>
      <c r="AB212" s="1434" t="str">
        <f>IF('Historical DATA'!BH198="","",'Historical DATA'!BH198)</f>
        <v/>
      </c>
      <c r="AC212" s="1436" t="str">
        <f>IF('Historical DATA'!BI198="","",'Historical DATA'!BI198)</f>
        <v/>
      </c>
      <c r="AD212" s="1436" t="str">
        <f>IF('Historical DATA'!BJ198="","",'Historical DATA'!BJ198)</f>
        <v/>
      </c>
      <c r="AE212" s="1435" t="str">
        <f>IF('Historical DATA'!BK198="","",'Historical DATA'!BK198)</f>
        <v/>
      </c>
      <c r="AF212" s="1435" t="str">
        <f>IF('Historical DATA'!BL198="","",'Historical DATA'!BL198)</f>
        <v/>
      </c>
      <c r="AG212" s="1435" t="str">
        <f>IF('Historical DATA'!BM198="","",'Historical DATA'!BM198)</f>
        <v/>
      </c>
      <c r="AH212" s="1435" t="str">
        <f>IF('Historical DATA'!BN198="","",'Historical DATA'!BN198)</f>
        <v/>
      </c>
      <c r="AI212" s="1435" t="str">
        <f>IF('Historical DATA'!BO198="","",'Historical DATA'!BO198)</f>
        <v/>
      </c>
      <c r="AK212" s="1437" t="str">
        <f>IF('Historical DATA'!BP198="","",'Historical DATA'!BP198)</f>
        <v/>
      </c>
      <c r="AL212" s="1431" t="str">
        <f>IF('Historical DATA'!BQ198="","",'Historical DATA'!BQ198)</f>
        <v/>
      </c>
      <c r="AM212" s="1433" t="str">
        <f>IF('Historical DATA'!BR198="","",'Historical DATA'!BR198)</f>
        <v/>
      </c>
      <c r="AO212" s="1448" t="str">
        <f>IF('Historical DATA'!BS198="","",'Historical DATA'!BS198)</f>
        <v/>
      </c>
      <c r="AP212" s="1438" t="str">
        <f>IF('Historical DATA'!BT198="","",'Historical DATA'!BT198)</f>
        <v/>
      </c>
      <c r="AQ212" s="1438" t="str">
        <f>IF('Historical DATA'!BU198="","",'Historical DATA'!BU198)</f>
        <v/>
      </c>
      <c r="AR212" s="1439" t="str">
        <f>IF('Historical DATA'!BV198="","",'Historical DATA'!BV198)</f>
        <v/>
      </c>
    </row>
    <row r="213" spans="2:44">
      <c r="B213" s="1653" t="str">
        <f>IF('Historical DATA'!B199="","",'Historical DATA'!B199)</f>
        <v/>
      </c>
      <c r="D213" s="1437" t="str">
        <f>IF('Historical DATA'!AO199="","",'Historical DATA'!AO199)</f>
        <v/>
      </c>
      <c r="E213" s="1431" t="str">
        <f>IF('Historical DATA'!AP199="","",'Historical DATA'!AP199)</f>
        <v/>
      </c>
      <c r="F213" s="1433" t="str">
        <f>IF('Historical DATA'!AQ199="","",'Historical DATA'!AQ199)</f>
        <v/>
      </c>
      <c r="H213" s="1447" t="str">
        <f>IF('Historical DATA'!AR199="","",'Historical DATA'!AR199)</f>
        <v/>
      </c>
      <c r="I213" s="1431" t="str">
        <f>IF('Historical DATA'!AS199="","",'Historical DATA'!AS199)</f>
        <v/>
      </c>
      <c r="J213" s="1431" t="str">
        <f>IF('Historical DATA'!AT199="","",'Historical DATA'!AT199)</f>
        <v/>
      </c>
      <c r="K213" s="1431" t="str">
        <f>IF('Historical DATA'!AU199="","",'Historical DATA'!AU199)</f>
        <v/>
      </c>
      <c r="L213" s="1450" t="str">
        <f>IF('Historical DATA'!AV199="","",'Historical DATA'!AV199)</f>
        <v/>
      </c>
      <c r="N213" s="1445" t="str">
        <f>IF('Historical DATA'!AW199="","",'Historical DATA'!AW199)</f>
        <v/>
      </c>
      <c r="O213" s="1436" t="str">
        <f>IF('Historical DATA'!AX199="","",'Historical DATA'!AX199)</f>
        <v/>
      </c>
      <c r="P213" s="1435" t="str">
        <f>IF('Historical DATA'!AY199="","",'Historical DATA'!AY199)</f>
        <v/>
      </c>
      <c r="R213" s="1434" t="str">
        <f>IF('Historical DATA'!AZ199="","",'Historical DATA'!AZ199)</f>
        <v/>
      </c>
      <c r="S213" s="1436" t="str">
        <f>IF('Historical DATA'!BA199="","",'Historical DATA'!BA199)</f>
        <v/>
      </c>
      <c r="T213" s="1435" t="str">
        <f>IF('Historical DATA'!BB199="","",'Historical DATA'!BB199)</f>
        <v/>
      </c>
      <c r="V213" s="1434" t="str">
        <f>IF('Historical DATA'!BC199="","",'Historical DATA'!BC199)</f>
        <v/>
      </c>
      <c r="W213" s="1436" t="str">
        <f>IF('Historical DATA'!BD199="","",'Historical DATA'!BD199)</f>
        <v/>
      </c>
      <c r="X213" s="1436" t="str">
        <f>IF('Historical DATA'!BE199="","",'Historical DATA'!BE199)</f>
        <v/>
      </c>
      <c r="Y213" s="1435" t="str">
        <f>IF('Historical DATA'!BF199="","",'Historical DATA'!BF199)</f>
        <v/>
      </c>
      <c r="Z213" s="1435" t="str">
        <f>IF('Historical DATA'!BG199="","",'Historical DATA'!BG199)</f>
        <v/>
      </c>
      <c r="AB213" s="1434" t="str">
        <f>IF('Historical DATA'!BH199="","",'Historical DATA'!BH199)</f>
        <v/>
      </c>
      <c r="AC213" s="1436" t="str">
        <f>IF('Historical DATA'!BI199="","",'Historical DATA'!BI199)</f>
        <v/>
      </c>
      <c r="AD213" s="1436" t="str">
        <f>IF('Historical DATA'!BJ199="","",'Historical DATA'!BJ199)</f>
        <v/>
      </c>
      <c r="AE213" s="1435" t="str">
        <f>IF('Historical DATA'!BK199="","",'Historical DATA'!BK199)</f>
        <v/>
      </c>
      <c r="AF213" s="1435" t="str">
        <f>IF('Historical DATA'!BL199="","",'Historical DATA'!BL199)</f>
        <v/>
      </c>
      <c r="AG213" s="1435" t="str">
        <f>IF('Historical DATA'!BM199="","",'Historical DATA'!BM199)</f>
        <v/>
      </c>
      <c r="AH213" s="1435" t="str">
        <f>IF('Historical DATA'!BN199="","",'Historical DATA'!BN199)</f>
        <v/>
      </c>
      <c r="AI213" s="1435" t="str">
        <f>IF('Historical DATA'!BO199="","",'Historical DATA'!BO199)</f>
        <v/>
      </c>
      <c r="AK213" s="1437" t="str">
        <f>IF('Historical DATA'!BP199="","",'Historical DATA'!BP199)</f>
        <v/>
      </c>
      <c r="AL213" s="1431" t="str">
        <f>IF('Historical DATA'!BQ199="","",'Historical DATA'!BQ199)</f>
        <v/>
      </c>
      <c r="AM213" s="1433" t="str">
        <f>IF('Historical DATA'!BR199="","",'Historical DATA'!BR199)</f>
        <v/>
      </c>
      <c r="AO213" s="1448" t="str">
        <f>IF('Historical DATA'!BS199="","",'Historical DATA'!BS199)</f>
        <v/>
      </c>
      <c r="AP213" s="1438" t="str">
        <f>IF('Historical DATA'!BT199="","",'Historical DATA'!BT199)</f>
        <v/>
      </c>
      <c r="AQ213" s="1438" t="str">
        <f>IF('Historical DATA'!BU199="","",'Historical DATA'!BU199)</f>
        <v/>
      </c>
      <c r="AR213" s="1439" t="str">
        <f>IF('Historical DATA'!BV199="","",'Historical DATA'!BV199)</f>
        <v/>
      </c>
    </row>
    <row r="214" spans="2:44">
      <c r="B214" s="1653" t="str">
        <f>IF('Historical DATA'!B200="","",'Historical DATA'!B200)</f>
        <v/>
      </c>
      <c r="D214" s="1437" t="str">
        <f>IF('Historical DATA'!AO200="","",'Historical DATA'!AO200)</f>
        <v/>
      </c>
      <c r="E214" s="1431" t="str">
        <f>IF('Historical DATA'!AP200="","",'Historical DATA'!AP200)</f>
        <v/>
      </c>
      <c r="F214" s="1433" t="str">
        <f>IF('Historical DATA'!AQ200="","",'Historical DATA'!AQ200)</f>
        <v/>
      </c>
      <c r="H214" s="1447" t="str">
        <f>IF('Historical DATA'!AR200="","",'Historical DATA'!AR200)</f>
        <v/>
      </c>
      <c r="I214" s="1431" t="str">
        <f>IF('Historical DATA'!AS200="","",'Historical DATA'!AS200)</f>
        <v/>
      </c>
      <c r="J214" s="1431" t="str">
        <f>IF('Historical DATA'!AT200="","",'Historical DATA'!AT200)</f>
        <v/>
      </c>
      <c r="K214" s="1431" t="str">
        <f>IF('Historical DATA'!AU200="","",'Historical DATA'!AU200)</f>
        <v/>
      </c>
      <c r="L214" s="1450" t="str">
        <f>IF('Historical DATA'!AV200="","",'Historical DATA'!AV200)</f>
        <v/>
      </c>
      <c r="N214" s="1445" t="str">
        <f>IF('Historical DATA'!AW200="","",'Historical DATA'!AW200)</f>
        <v/>
      </c>
      <c r="O214" s="1436" t="str">
        <f>IF('Historical DATA'!AX200="","",'Historical DATA'!AX200)</f>
        <v/>
      </c>
      <c r="P214" s="1435" t="str">
        <f>IF('Historical DATA'!AY200="","",'Historical DATA'!AY200)</f>
        <v/>
      </c>
      <c r="R214" s="1434" t="str">
        <f>IF('Historical DATA'!AZ200="","",'Historical DATA'!AZ200)</f>
        <v/>
      </c>
      <c r="S214" s="1436" t="str">
        <f>IF('Historical DATA'!BA200="","",'Historical DATA'!BA200)</f>
        <v/>
      </c>
      <c r="T214" s="1435" t="str">
        <f>IF('Historical DATA'!BB200="","",'Historical DATA'!BB200)</f>
        <v/>
      </c>
      <c r="V214" s="1434" t="str">
        <f>IF('Historical DATA'!BC200="","",'Historical DATA'!BC200)</f>
        <v/>
      </c>
      <c r="W214" s="1436" t="str">
        <f>IF('Historical DATA'!BD200="","",'Historical DATA'!BD200)</f>
        <v/>
      </c>
      <c r="X214" s="1436" t="str">
        <f>IF('Historical DATA'!BE200="","",'Historical DATA'!BE200)</f>
        <v/>
      </c>
      <c r="Y214" s="1435" t="str">
        <f>IF('Historical DATA'!BF200="","",'Historical DATA'!BF200)</f>
        <v/>
      </c>
      <c r="Z214" s="1435" t="str">
        <f>IF('Historical DATA'!BG200="","",'Historical DATA'!BG200)</f>
        <v/>
      </c>
      <c r="AB214" s="1434" t="str">
        <f>IF('Historical DATA'!BH200="","",'Historical DATA'!BH200)</f>
        <v/>
      </c>
      <c r="AC214" s="1436" t="str">
        <f>IF('Historical DATA'!BI200="","",'Historical DATA'!BI200)</f>
        <v/>
      </c>
      <c r="AD214" s="1436" t="str">
        <f>IF('Historical DATA'!BJ200="","",'Historical DATA'!BJ200)</f>
        <v/>
      </c>
      <c r="AE214" s="1435" t="str">
        <f>IF('Historical DATA'!BK200="","",'Historical DATA'!BK200)</f>
        <v/>
      </c>
      <c r="AF214" s="1435" t="str">
        <f>IF('Historical DATA'!BL200="","",'Historical DATA'!BL200)</f>
        <v/>
      </c>
      <c r="AG214" s="1435" t="str">
        <f>IF('Historical DATA'!BM200="","",'Historical DATA'!BM200)</f>
        <v/>
      </c>
      <c r="AH214" s="1435" t="str">
        <f>IF('Historical DATA'!BN200="","",'Historical DATA'!BN200)</f>
        <v/>
      </c>
      <c r="AI214" s="1435" t="str">
        <f>IF('Historical DATA'!BO200="","",'Historical DATA'!BO200)</f>
        <v/>
      </c>
      <c r="AK214" s="1437" t="str">
        <f>IF('Historical DATA'!BP200="","",'Historical DATA'!BP200)</f>
        <v/>
      </c>
      <c r="AL214" s="1431" t="str">
        <f>IF('Historical DATA'!BQ200="","",'Historical DATA'!BQ200)</f>
        <v/>
      </c>
      <c r="AM214" s="1433" t="str">
        <f>IF('Historical DATA'!BR200="","",'Historical DATA'!BR200)</f>
        <v/>
      </c>
      <c r="AO214" s="1448" t="str">
        <f>IF('Historical DATA'!BS200="","",'Historical DATA'!BS200)</f>
        <v/>
      </c>
      <c r="AP214" s="1438" t="str">
        <f>IF('Historical DATA'!BT200="","",'Historical DATA'!BT200)</f>
        <v/>
      </c>
      <c r="AQ214" s="1438" t="str">
        <f>IF('Historical DATA'!BU200="","",'Historical DATA'!BU200)</f>
        <v/>
      </c>
      <c r="AR214" s="1439" t="str">
        <f>IF('Historical DATA'!BV200="","",'Historical DATA'!BV200)</f>
        <v/>
      </c>
    </row>
    <row r="215" spans="2:44">
      <c r="B215" s="1653" t="str">
        <f>IF('Historical DATA'!B201="","",'Historical DATA'!B201)</f>
        <v/>
      </c>
      <c r="D215" s="1437" t="str">
        <f>IF('Historical DATA'!AO201="","",'Historical DATA'!AO201)</f>
        <v/>
      </c>
      <c r="E215" s="1431" t="str">
        <f>IF('Historical DATA'!AP201="","",'Historical DATA'!AP201)</f>
        <v/>
      </c>
      <c r="F215" s="1433" t="str">
        <f>IF('Historical DATA'!AQ201="","",'Historical DATA'!AQ201)</f>
        <v/>
      </c>
      <c r="H215" s="1447" t="str">
        <f>IF('Historical DATA'!AR201="","",'Historical DATA'!AR201)</f>
        <v/>
      </c>
      <c r="I215" s="1431" t="str">
        <f>IF('Historical DATA'!AS201="","",'Historical DATA'!AS201)</f>
        <v/>
      </c>
      <c r="J215" s="1431" t="str">
        <f>IF('Historical DATA'!AT201="","",'Historical DATA'!AT201)</f>
        <v/>
      </c>
      <c r="K215" s="1431" t="str">
        <f>IF('Historical DATA'!AU201="","",'Historical DATA'!AU201)</f>
        <v/>
      </c>
      <c r="L215" s="1450" t="str">
        <f>IF('Historical DATA'!AV201="","",'Historical DATA'!AV201)</f>
        <v/>
      </c>
      <c r="N215" s="1445" t="str">
        <f>IF('Historical DATA'!AW201="","",'Historical DATA'!AW201)</f>
        <v/>
      </c>
      <c r="O215" s="1436" t="str">
        <f>IF('Historical DATA'!AX201="","",'Historical DATA'!AX201)</f>
        <v/>
      </c>
      <c r="P215" s="1435" t="str">
        <f>IF('Historical DATA'!AY201="","",'Historical DATA'!AY201)</f>
        <v/>
      </c>
      <c r="R215" s="1434" t="str">
        <f>IF('Historical DATA'!AZ201="","",'Historical DATA'!AZ201)</f>
        <v/>
      </c>
      <c r="S215" s="1436" t="str">
        <f>IF('Historical DATA'!BA201="","",'Historical DATA'!BA201)</f>
        <v/>
      </c>
      <c r="T215" s="1435" t="str">
        <f>IF('Historical DATA'!BB201="","",'Historical DATA'!BB201)</f>
        <v/>
      </c>
      <c r="V215" s="1434" t="str">
        <f>IF('Historical DATA'!BC201="","",'Historical DATA'!BC201)</f>
        <v/>
      </c>
      <c r="W215" s="1436" t="str">
        <f>IF('Historical DATA'!BD201="","",'Historical DATA'!BD201)</f>
        <v/>
      </c>
      <c r="X215" s="1436" t="str">
        <f>IF('Historical DATA'!BE201="","",'Historical DATA'!BE201)</f>
        <v/>
      </c>
      <c r="Y215" s="1435" t="str">
        <f>IF('Historical DATA'!BF201="","",'Historical DATA'!BF201)</f>
        <v/>
      </c>
      <c r="Z215" s="1435" t="str">
        <f>IF('Historical DATA'!BG201="","",'Historical DATA'!BG201)</f>
        <v/>
      </c>
      <c r="AB215" s="1434" t="str">
        <f>IF('Historical DATA'!BH201="","",'Historical DATA'!BH201)</f>
        <v/>
      </c>
      <c r="AC215" s="1436" t="str">
        <f>IF('Historical DATA'!BI201="","",'Historical DATA'!BI201)</f>
        <v/>
      </c>
      <c r="AD215" s="1436" t="str">
        <f>IF('Historical DATA'!BJ201="","",'Historical DATA'!BJ201)</f>
        <v/>
      </c>
      <c r="AE215" s="1435" t="str">
        <f>IF('Historical DATA'!BK201="","",'Historical DATA'!BK201)</f>
        <v/>
      </c>
      <c r="AF215" s="1435" t="str">
        <f>IF('Historical DATA'!BL201="","",'Historical DATA'!BL201)</f>
        <v/>
      </c>
      <c r="AG215" s="1435" t="str">
        <f>IF('Historical DATA'!BM201="","",'Historical DATA'!BM201)</f>
        <v/>
      </c>
      <c r="AH215" s="1435" t="str">
        <f>IF('Historical DATA'!BN201="","",'Historical DATA'!BN201)</f>
        <v/>
      </c>
      <c r="AI215" s="1435" t="str">
        <f>IF('Historical DATA'!BO201="","",'Historical DATA'!BO201)</f>
        <v/>
      </c>
      <c r="AK215" s="1437" t="str">
        <f>IF('Historical DATA'!BP201="","",'Historical DATA'!BP201)</f>
        <v/>
      </c>
      <c r="AL215" s="1431" t="str">
        <f>IF('Historical DATA'!BQ201="","",'Historical DATA'!BQ201)</f>
        <v/>
      </c>
      <c r="AM215" s="1433" t="str">
        <f>IF('Historical DATA'!BR201="","",'Historical DATA'!BR201)</f>
        <v/>
      </c>
      <c r="AO215" s="1448" t="str">
        <f>IF('Historical DATA'!BS201="","",'Historical DATA'!BS201)</f>
        <v/>
      </c>
      <c r="AP215" s="1438" t="str">
        <f>IF('Historical DATA'!BT201="","",'Historical DATA'!BT201)</f>
        <v/>
      </c>
      <c r="AQ215" s="1438" t="str">
        <f>IF('Historical DATA'!BU201="","",'Historical DATA'!BU201)</f>
        <v/>
      </c>
      <c r="AR215" s="1439" t="str">
        <f>IF('Historical DATA'!BV201="","",'Historical DATA'!BV201)</f>
        <v/>
      </c>
    </row>
    <row r="216" spans="2:44">
      <c r="B216" s="1653" t="str">
        <f>IF('Historical DATA'!B202="","",'Historical DATA'!B202)</f>
        <v/>
      </c>
      <c r="D216" s="1437" t="str">
        <f>IF('Historical DATA'!AO202="","",'Historical DATA'!AO202)</f>
        <v/>
      </c>
      <c r="E216" s="1431" t="str">
        <f>IF('Historical DATA'!AP202="","",'Historical DATA'!AP202)</f>
        <v/>
      </c>
      <c r="F216" s="1433" t="str">
        <f>IF('Historical DATA'!AQ202="","",'Historical DATA'!AQ202)</f>
        <v/>
      </c>
      <c r="H216" s="1447" t="str">
        <f>IF('Historical DATA'!AR202="","",'Historical DATA'!AR202)</f>
        <v/>
      </c>
      <c r="I216" s="1431" t="str">
        <f>IF('Historical DATA'!AS202="","",'Historical DATA'!AS202)</f>
        <v/>
      </c>
      <c r="J216" s="1431" t="str">
        <f>IF('Historical DATA'!AT202="","",'Historical DATA'!AT202)</f>
        <v/>
      </c>
      <c r="K216" s="1431" t="str">
        <f>IF('Historical DATA'!AU202="","",'Historical DATA'!AU202)</f>
        <v/>
      </c>
      <c r="L216" s="1450" t="str">
        <f>IF('Historical DATA'!AV202="","",'Historical DATA'!AV202)</f>
        <v/>
      </c>
      <c r="N216" s="1445" t="str">
        <f>IF('Historical DATA'!AW202="","",'Historical DATA'!AW202)</f>
        <v/>
      </c>
      <c r="O216" s="1436" t="str">
        <f>IF('Historical DATA'!AX202="","",'Historical DATA'!AX202)</f>
        <v/>
      </c>
      <c r="P216" s="1435" t="str">
        <f>IF('Historical DATA'!AY202="","",'Historical DATA'!AY202)</f>
        <v/>
      </c>
      <c r="R216" s="1434" t="str">
        <f>IF('Historical DATA'!AZ202="","",'Historical DATA'!AZ202)</f>
        <v/>
      </c>
      <c r="S216" s="1436" t="str">
        <f>IF('Historical DATA'!BA202="","",'Historical DATA'!BA202)</f>
        <v/>
      </c>
      <c r="T216" s="1435" t="str">
        <f>IF('Historical DATA'!BB202="","",'Historical DATA'!BB202)</f>
        <v/>
      </c>
      <c r="V216" s="1434" t="str">
        <f>IF('Historical DATA'!BC202="","",'Historical DATA'!BC202)</f>
        <v/>
      </c>
      <c r="W216" s="1436" t="str">
        <f>IF('Historical DATA'!BD202="","",'Historical DATA'!BD202)</f>
        <v/>
      </c>
      <c r="X216" s="1436" t="str">
        <f>IF('Historical DATA'!BE202="","",'Historical DATA'!BE202)</f>
        <v/>
      </c>
      <c r="Y216" s="1435" t="str">
        <f>IF('Historical DATA'!BF202="","",'Historical DATA'!BF202)</f>
        <v/>
      </c>
      <c r="Z216" s="1435" t="str">
        <f>IF('Historical DATA'!BG202="","",'Historical DATA'!BG202)</f>
        <v/>
      </c>
      <c r="AB216" s="1434" t="str">
        <f>IF('Historical DATA'!BH202="","",'Historical DATA'!BH202)</f>
        <v/>
      </c>
      <c r="AC216" s="1436" t="str">
        <f>IF('Historical DATA'!BI202="","",'Historical DATA'!BI202)</f>
        <v/>
      </c>
      <c r="AD216" s="1436" t="str">
        <f>IF('Historical DATA'!BJ202="","",'Historical DATA'!BJ202)</f>
        <v/>
      </c>
      <c r="AE216" s="1435" t="str">
        <f>IF('Historical DATA'!BK202="","",'Historical DATA'!BK202)</f>
        <v/>
      </c>
      <c r="AF216" s="1435" t="str">
        <f>IF('Historical DATA'!BL202="","",'Historical DATA'!BL202)</f>
        <v/>
      </c>
      <c r="AG216" s="1435" t="str">
        <f>IF('Historical DATA'!BM202="","",'Historical DATA'!BM202)</f>
        <v/>
      </c>
      <c r="AH216" s="1435" t="str">
        <f>IF('Historical DATA'!BN202="","",'Historical DATA'!BN202)</f>
        <v/>
      </c>
      <c r="AI216" s="1435" t="str">
        <f>IF('Historical DATA'!BO202="","",'Historical DATA'!BO202)</f>
        <v/>
      </c>
      <c r="AK216" s="1437" t="str">
        <f>IF('Historical DATA'!BP202="","",'Historical DATA'!BP202)</f>
        <v/>
      </c>
      <c r="AL216" s="1431" t="str">
        <f>IF('Historical DATA'!BQ202="","",'Historical DATA'!BQ202)</f>
        <v/>
      </c>
      <c r="AM216" s="1433" t="str">
        <f>IF('Historical DATA'!BR202="","",'Historical DATA'!BR202)</f>
        <v/>
      </c>
      <c r="AO216" s="1448" t="str">
        <f>IF('Historical DATA'!BS202="","",'Historical DATA'!BS202)</f>
        <v/>
      </c>
      <c r="AP216" s="1438" t="str">
        <f>IF('Historical DATA'!BT202="","",'Historical DATA'!BT202)</f>
        <v/>
      </c>
      <c r="AQ216" s="1438" t="str">
        <f>IF('Historical DATA'!BU202="","",'Historical DATA'!BU202)</f>
        <v/>
      </c>
      <c r="AR216" s="1439" t="str">
        <f>IF('Historical DATA'!BV202="","",'Historical DATA'!BV202)</f>
        <v/>
      </c>
    </row>
    <row r="217" spans="2:44">
      <c r="B217" s="1653" t="str">
        <f>IF('Historical DATA'!B203="","",'Historical DATA'!B203)</f>
        <v/>
      </c>
      <c r="D217" s="1437" t="str">
        <f>IF('Historical DATA'!AO203="","",'Historical DATA'!AO203)</f>
        <v/>
      </c>
      <c r="E217" s="1431" t="str">
        <f>IF('Historical DATA'!AP203="","",'Historical DATA'!AP203)</f>
        <v/>
      </c>
      <c r="F217" s="1433" t="str">
        <f>IF('Historical DATA'!AQ203="","",'Historical DATA'!AQ203)</f>
        <v/>
      </c>
      <c r="H217" s="1447" t="str">
        <f>IF('Historical DATA'!AR203="","",'Historical DATA'!AR203)</f>
        <v/>
      </c>
      <c r="I217" s="1431" t="str">
        <f>IF('Historical DATA'!AS203="","",'Historical DATA'!AS203)</f>
        <v/>
      </c>
      <c r="J217" s="1431" t="str">
        <f>IF('Historical DATA'!AT203="","",'Historical DATA'!AT203)</f>
        <v/>
      </c>
      <c r="K217" s="1431" t="str">
        <f>IF('Historical DATA'!AU203="","",'Historical DATA'!AU203)</f>
        <v/>
      </c>
      <c r="L217" s="1450" t="str">
        <f>IF('Historical DATA'!AV203="","",'Historical DATA'!AV203)</f>
        <v/>
      </c>
      <c r="N217" s="1445" t="str">
        <f>IF('Historical DATA'!AW203="","",'Historical DATA'!AW203)</f>
        <v/>
      </c>
      <c r="O217" s="1436" t="str">
        <f>IF('Historical DATA'!AX203="","",'Historical DATA'!AX203)</f>
        <v/>
      </c>
      <c r="P217" s="1435" t="str">
        <f>IF('Historical DATA'!AY203="","",'Historical DATA'!AY203)</f>
        <v/>
      </c>
      <c r="R217" s="1434" t="str">
        <f>IF('Historical DATA'!AZ203="","",'Historical DATA'!AZ203)</f>
        <v/>
      </c>
      <c r="S217" s="1436" t="str">
        <f>IF('Historical DATA'!BA203="","",'Historical DATA'!BA203)</f>
        <v/>
      </c>
      <c r="T217" s="1435" t="str">
        <f>IF('Historical DATA'!BB203="","",'Historical DATA'!BB203)</f>
        <v/>
      </c>
      <c r="V217" s="1434" t="str">
        <f>IF('Historical DATA'!BC203="","",'Historical DATA'!BC203)</f>
        <v/>
      </c>
      <c r="W217" s="1436" t="str">
        <f>IF('Historical DATA'!BD203="","",'Historical DATA'!BD203)</f>
        <v/>
      </c>
      <c r="X217" s="1436" t="str">
        <f>IF('Historical DATA'!BE203="","",'Historical DATA'!BE203)</f>
        <v/>
      </c>
      <c r="Y217" s="1435" t="str">
        <f>IF('Historical DATA'!BF203="","",'Historical DATA'!BF203)</f>
        <v/>
      </c>
      <c r="Z217" s="1435" t="str">
        <f>IF('Historical DATA'!BG203="","",'Historical DATA'!BG203)</f>
        <v/>
      </c>
      <c r="AB217" s="1434" t="str">
        <f>IF('Historical DATA'!BH203="","",'Historical DATA'!BH203)</f>
        <v/>
      </c>
      <c r="AC217" s="1436" t="str">
        <f>IF('Historical DATA'!BI203="","",'Historical DATA'!BI203)</f>
        <v/>
      </c>
      <c r="AD217" s="1436" t="str">
        <f>IF('Historical DATA'!BJ203="","",'Historical DATA'!BJ203)</f>
        <v/>
      </c>
      <c r="AE217" s="1435" t="str">
        <f>IF('Historical DATA'!BK203="","",'Historical DATA'!BK203)</f>
        <v/>
      </c>
      <c r="AF217" s="1435" t="str">
        <f>IF('Historical DATA'!BL203="","",'Historical DATA'!BL203)</f>
        <v/>
      </c>
      <c r="AG217" s="1435" t="str">
        <f>IF('Historical DATA'!BM203="","",'Historical DATA'!BM203)</f>
        <v/>
      </c>
      <c r="AH217" s="1435" t="str">
        <f>IF('Historical DATA'!BN203="","",'Historical DATA'!BN203)</f>
        <v/>
      </c>
      <c r="AI217" s="1435" t="str">
        <f>IF('Historical DATA'!BO203="","",'Historical DATA'!BO203)</f>
        <v/>
      </c>
      <c r="AK217" s="1437" t="str">
        <f>IF('Historical DATA'!BP203="","",'Historical DATA'!BP203)</f>
        <v/>
      </c>
      <c r="AL217" s="1431" t="str">
        <f>IF('Historical DATA'!BQ203="","",'Historical DATA'!BQ203)</f>
        <v/>
      </c>
      <c r="AM217" s="1433" t="str">
        <f>IF('Historical DATA'!BR203="","",'Historical DATA'!BR203)</f>
        <v/>
      </c>
      <c r="AO217" s="1448" t="str">
        <f>IF('Historical DATA'!BS203="","",'Historical DATA'!BS203)</f>
        <v/>
      </c>
      <c r="AP217" s="1438" t="str">
        <f>IF('Historical DATA'!BT203="","",'Historical DATA'!BT203)</f>
        <v/>
      </c>
      <c r="AQ217" s="1438" t="str">
        <f>IF('Historical DATA'!BU203="","",'Historical DATA'!BU203)</f>
        <v/>
      </c>
      <c r="AR217" s="1439" t="str">
        <f>IF('Historical DATA'!BV203="","",'Historical DATA'!BV203)</f>
        <v/>
      </c>
    </row>
    <row r="218" spans="2:44">
      <c r="B218" s="1653" t="str">
        <f>IF('Historical DATA'!B204="","",'Historical DATA'!B204)</f>
        <v/>
      </c>
      <c r="D218" s="1437" t="str">
        <f>IF('Historical DATA'!AO204="","",'Historical DATA'!AO204)</f>
        <v/>
      </c>
      <c r="E218" s="1431" t="str">
        <f>IF('Historical DATA'!AP204="","",'Historical DATA'!AP204)</f>
        <v/>
      </c>
      <c r="F218" s="1433" t="str">
        <f>IF('Historical DATA'!AQ204="","",'Historical DATA'!AQ204)</f>
        <v/>
      </c>
      <c r="H218" s="1447" t="str">
        <f>IF('Historical DATA'!AR204="","",'Historical DATA'!AR204)</f>
        <v/>
      </c>
      <c r="I218" s="1431" t="str">
        <f>IF('Historical DATA'!AS204="","",'Historical DATA'!AS204)</f>
        <v/>
      </c>
      <c r="J218" s="1431" t="str">
        <f>IF('Historical DATA'!AT204="","",'Historical DATA'!AT204)</f>
        <v/>
      </c>
      <c r="K218" s="1431" t="str">
        <f>IF('Historical DATA'!AU204="","",'Historical DATA'!AU204)</f>
        <v/>
      </c>
      <c r="L218" s="1450" t="str">
        <f>IF('Historical DATA'!AV204="","",'Historical DATA'!AV204)</f>
        <v/>
      </c>
      <c r="N218" s="1445" t="str">
        <f>IF('Historical DATA'!AW204="","",'Historical DATA'!AW204)</f>
        <v/>
      </c>
      <c r="O218" s="1436" t="str">
        <f>IF('Historical DATA'!AX204="","",'Historical DATA'!AX204)</f>
        <v/>
      </c>
      <c r="P218" s="1435" t="str">
        <f>IF('Historical DATA'!AY204="","",'Historical DATA'!AY204)</f>
        <v/>
      </c>
      <c r="R218" s="1434" t="str">
        <f>IF('Historical DATA'!AZ204="","",'Historical DATA'!AZ204)</f>
        <v/>
      </c>
      <c r="S218" s="1436" t="str">
        <f>IF('Historical DATA'!BA204="","",'Historical DATA'!BA204)</f>
        <v/>
      </c>
      <c r="T218" s="1435" t="str">
        <f>IF('Historical DATA'!BB204="","",'Historical DATA'!BB204)</f>
        <v/>
      </c>
      <c r="V218" s="1434" t="str">
        <f>IF('Historical DATA'!BC204="","",'Historical DATA'!BC204)</f>
        <v/>
      </c>
      <c r="W218" s="1436" t="str">
        <f>IF('Historical DATA'!BD204="","",'Historical DATA'!BD204)</f>
        <v/>
      </c>
      <c r="X218" s="1436" t="str">
        <f>IF('Historical DATA'!BE204="","",'Historical DATA'!BE204)</f>
        <v/>
      </c>
      <c r="Y218" s="1435" t="str">
        <f>IF('Historical DATA'!BF204="","",'Historical DATA'!BF204)</f>
        <v/>
      </c>
      <c r="Z218" s="1435" t="str">
        <f>IF('Historical DATA'!BG204="","",'Historical DATA'!BG204)</f>
        <v/>
      </c>
      <c r="AB218" s="1434" t="str">
        <f>IF('Historical DATA'!BH204="","",'Historical DATA'!BH204)</f>
        <v/>
      </c>
      <c r="AC218" s="1436" t="str">
        <f>IF('Historical DATA'!BI204="","",'Historical DATA'!BI204)</f>
        <v/>
      </c>
      <c r="AD218" s="1436" t="str">
        <f>IF('Historical DATA'!BJ204="","",'Historical DATA'!BJ204)</f>
        <v/>
      </c>
      <c r="AE218" s="1435" t="str">
        <f>IF('Historical DATA'!BK204="","",'Historical DATA'!BK204)</f>
        <v/>
      </c>
      <c r="AF218" s="1435" t="str">
        <f>IF('Historical DATA'!BL204="","",'Historical DATA'!BL204)</f>
        <v/>
      </c>
      <c r="AG218" s="1435" t="str">
        <f>IF('Historical DATA'!BM204="","",'Historical DATA'!BM204)</f>
        <v/>
      </c>
      <c r="AH218" s="1435" t="str">
        <f>IF('Historical DATA'!BN204="","",'Historical DATA'!BN204)</f>
        <v/>
      </c>
      <c r="AI218" s="1435" t="str">
        <f>IF('Historical DATA'!BO204="","",'Historical DATA'!BO204)</f>
        <v/>
      </c>
      <c r="AK218" s="1437" t="str">
        <f>IF('Historical DATA'!BP204="","",'Historical DATA'!BP204)</f>
        <v/>
      </c>
      <c r="AL218" s="1431" t="str">
        <f>IF('Historical DATA'!BQ204="","",'Historical DATA'!BQ204)</f>
        <v/>
      </c>
      <c r="AM218" s="1433" t="str">
        <f>IF('Historical DATA'!BR204="","",'Historical DATA'!BR204)</f>
        <v/>
      </c>
      <c r="AO218" s="1448" t="str">
        <f>IF('Historical DATA'!BS204="","",'Historical DATA'!BS204)</f>
        <v/>
      </c>
      <c r="AP218" s="1438" t="str">
        <f>IF('Historical DATA'!BT204="","",'Historical DATA'!BT204)</f>
        <v/>
      </c>
      <c r="AQ218" s="1438" t="str">
        <f>IF('Historical DATA'!BU204="","",'Historical DATA'!BU204)</f>
        <v/>
      </c>
      <c r="AR218" s="1439" t="str">
        <f>IF('Historical DATA'!BV204="","",'Historical DATA'!BV204)</f>
        <v/>
      </c>
    </row>
    <row r="219" spans="2:44">
      <c r="B219" s="1653" t="str">
        <f>IF('Historical DATA'!B205="","",'Historical DATA'!B205)</f>
        <v/>
      </c>
      <c r="D219" s="1437" t="str">
        <f>IF('Historical DATA'!AO205="","",'Historical DATA'!AO205)</f>
        <v/>
      </c>
      <c r="E219" s="1431" t="str">
        <f>IF('Historical DATA'!AP205="","",'Historical DATA'!AP205)</f>
        <v/>
      </c>
      <c r="F219" s="1433" t="str">
        <f>IF('Historical DATA'!AQ205="","",'Historical DATA'!AQ205)</f>
        <v/>
      </c>
      <c r="H219" s="1447" t="str">
        <f>IF('Historical DATA'!AR205="","",'Historical DATA'!AR205)</f>
        <v/>
      </c>
      <c r="I219" s="1431" t="str">
        <f>IF('Historical DATA'!AS205="","",'Historical DATA'!AS205)</f>
        <v/>
      </c>
      <c r="J219" s="1431" t="str">
        <f>IF('Historical DATA'!AT205="","",'Historical DATA'!AT205)</f>
        <v/>
      </c>
      <c r="K219" s="1431" t="str">
        <f>IF('Historical DATA'!AU205="","",'Historical DATA'!AU205)</f>
        <v/>
      </c>
      <c r="L219" s="1450" t="str">
        <f>IF('Historical DATA'!AV205="","",'Historical DATA'!AV205)</f>
        <v/>
      </c>
      <c r="N219" s="1445" t="str">
        <f>IF('Historical DATA'!AW205="","",'Historical DATA'!AW205)</f>
        <v/>
      </c>
      <c r="O219" s="1436" t="str">
        <f>IF('Historical DATA'!AX205="","",'Historical DATA'!AX205)</f>
        <v/>
      </c>
      <c r="P219" s="1435" t="str">
        <f>IF('Historical DATA'!AY205="","",'Historical DATA'!AY205)</f>
        <v/>
      </c>
      <c r="R219" s="1434" t="str">
        <f>IF('Historical DATA'!AZ205="","",'Historical DATA'!AZ205)</f>
        <v/>
      </c>
      <c r="S219" s="1436" t="str">
        <f>IF('Historical DATA'!BA205="","",'Historical DATA'!BA205)</f>
        <v/>
      </c>
      <c r="T219" s="1435" t="str">
        <f>IF('Historical DATA'!BB205="","",'Historical DATA'!BB205)</f>
        <v/>
      </c>
      <c r="V219" s="1434" t="str">
        <f>IF('Historical DATA'!BC205="","",'Historical DATA'!BC205)</f>
        <v/>
      </c>
      <c r="W219" s="1436" t="str">
        <f>IF('Historical DATA'!BD205="","",'Historical DATA'!BD205)</f>
        <v/>
      </c>
      <c r="X219" s="1436" t="str">
        <f>IF('Historical DATA'!BE205="","",'Historical DATA'!BE205)</f>
        <v/>
      </c>
      <c r="Y219" s="1435" t="str">
        <f>IF('Historical DATA'!BF205="","",'Historical DATA'!BF205)</f>
        <v/>
      </c>
      <c r="Z219" s="1435" t="str">
        <f>IF('Historical DATA'!BG205="","",'Historical DATA'!BG205)</f>
        <v/>
      </c>
      <c r="AB219" s="1434" t="str">
        <f>IF('Historical DATA'!BH205="","",'Historical DATA'!BH205)</f>
        <v/>
      </c>
      <c r="AC219" s="1436" t="str">
        <f>IF('Historical DATA'!BI205="","",'Historical DATA'!BI205)</f>
        <v/>
      </c>
      <c r="AD219" s="1436" t="str">
        <f>IF('Historical DATA'!BJ205="","",'Historical DATA'!BJ205)</f>
        <v/>
      </c>
      <c r="AE219" s="1435" t="str">
        <f>IF('Historical DATA'!BK205="","",'Historical DATA'!BK205)</f>
        <v/>
      </c>
      <c r="AF219" s="1435" t="str">
        <f>IF('Historical DATA'!BL205="","",'Historical DATA'!BL205)</f>
        <v/>
      </c>
      <c r="AG219" s="1435" t="str">
        <f>IF('Historical DATA'!BM205="","",'Historical DATA'!BM205)</f>
        <v/>
      </c>
      <c r="AH219" s="1435" t="str">
        <f>IF('Historical DATA'!BN205="","",'Historical DATA'!BN205)</f>
        <v/>
      </c>
      <c r="AI219" s="1435" t="str">
        <f>IF('Historical DATA'!BO205="","",'Historical DATA'!BO205)</f>
        <v/>
      </c>
      <c r="AK219" s="1437" t="str">
        <f>IF('Historical DATA'!BP205="","",'Historical DATA'!BP205)</f>
        <v/>
      </c>
      <c r="AL219" s="1431" t="str">
        <f>IF('Historical DATA'!BQ205="","",'Historical DATA'!BQ205)</f>
        <v/>
      </c>
      <c r="AM219" s="1433" t="str">
        <f>IF('Historical DATA'!BR205="","",'Historical DATA'!BR205)</f>
        <v/>
      </c>
      <c r="AO219" s="1448" t="str">
        <f>IF('Historical DATA'!BS205="","",'Historical DATA'!BS205)</f>
        <v/>
      </c>
      <c r="AP219" s="1438" t="str">
        <f>IF('Historical DATA'!BT205="","",'Historical DATA'!BT205)</f>
        <v/>
      </c>
      <c r="AQ219" s="1438" t="str">
        <f>IF('Historical DATA'!BU205="","",'Historical DATA'!BU205)</f>
        <v/>
      </c>
      <c r="AR219" s="1439" t="str">
        <f>IF('Historical DATA'!BV205="","",'Historical DATA'!BV205)</f>
        <v/>
      </c>
    </row>
    <row r="220" spans="2:44">
      <c r="B220" s="1653" t="str">
        <f>IF('Historical DATA'!B206="","",'Historical DATA'!B206)</f>
        <v/>
      </c>
      <c r="D220" s="1437" t="str">
        <f>IF('Historical DATA'!AO206="","",'Historical DATA'!AO206)</f>
        <v/>
      </c>
      <c r="E220" s="1431" t="str">
        <f>IF('Historical DATA'!AP206="","",'Historical DATA'!AP206)</f>
        <v/>
      </c>
      <c r="F220" s="1433" t="str">
        <f>IF('Historical DATA'!AQ206="","",'Historical DATA'!AQ206)</f>
        <v/>
      </c>
      <c r="H220" s="1447" t="str">
        <f>IF('Historical DATA'!AR206="","",'Historical DATA'!AR206)</f>
        <v/>
      </c>
      <c r="I220" s="1431" t="str">
        <f>IF('Historical DATA'!AS206="","",'Historical DATA'!AS206)</f>
        <v/>
      </c>
      <c r="J220" s="1431" t="str">
        <f>IF('Historical DATA'!AT206="","",'Historical DATA'!AT206)</f>
        <v/>
      </c>
      <c r="K220" s="1431" t="str">
        <f>IF('Historical DATA'!AU206="","",'Historical DATA'!AU206)</f>
        <v/>
      </c>
      <c r="L220" s="1450" t="str">
        <f>IF('Historical DATA'!AV206="","",'Historical DATA'!AV206)</f>
        <v/>
      </c>
      <c r="N220" s="1445" t="str">
        <f>IF('Historical DATA'!AW206="","",'Historical DATA'!AW206)</f>
        <v/>
      </c>
      <c r="O220" s="1436" t="str">
        <f>IF('Historical DATA'!AX206="","",'Historical DATA'!AX206)</f>
        <v/>
      </c>
      <c r="P220" s="1435" t="str">
        <f>IF('Historical DATA'!AY206="","",'Historical DATA'!AY206)</f>
        <v/>
      </c>
      <c r="R220" s="1434" t="str">
        <f>IF('Historical DATA'!AZ206="","",'Historical DATA'!AZ206)</f>
        <v/>
      </c>
      <c r="S220" s="1436" t="str">
        <f>IF('Historical DATA'!BA206="","",'Historical DATA'!BA206)</f>
        <v/>
      </c>
      <c r="T220" s="1435" t="str">
        <f>IF('Historical DATA'!BB206="","",'Historical DATA'!BB206)</f>
        <v/>
      </c>
      <c r="V220" s="1434" t="str">
        <f>IF('Historical DATA'!BC206="","",'Historical DATA'!BC206)</f>
        <v/>
      </c>
      <c r="W220" s="1436" t="str">
        <f>IF('Historical DATA'!BD206="","",'Historical DATA'!BD206)</f>
        <v/>
      </c>
      <c r="X220" s="1436" t="str">
        <f>IF('Historical DATA'!BE206="","",'Historical DATA'!BE206)</f>
        <v/>
      </c>
      <c r="Y220" s="1435" t="str">
        <f>IF('Historical DATA'!BF206="","",'Historical DATA'!BF206)</f>
        <v/>
      </c>
      <c r="Z220" s="1435" t="str">
        <f>IF('Historical DATA'!BG206="","",'Historical DATA'!BG206)</f>
        <v/>
      </c>
      <c r="AB220" s="1434" t="str">
        <f>IF('Historical DATA'!BH206="","",'Historical DATA'!BH206)</f>
        <v/>
      </c>
      <c r="AC220" s="1436" t="str">
        <f>IF('Historical DATA'!BI206="","",'Historical DATA'!BI206)</f>
        <v/>
      </c>
      <c r="AD220" s="1436" t="str">
        <f>IF('Historical DATA'!BJ206="","",'Historical DATA'!BJ206)</f>
        <v/>
      </c>
      <c r="AE220" s="1435" t="str">
        <f>IF('Historical DATA'!BK206="","",'Historical DATA'!BK206)</f>
        <v/>
      </c>
      <c r="AF220" s="1435" t="str">
        <f>IF('Historical DATA'!BL206="","",'Historical DATA'!BL206)</f>
        <v/>
      </c>
      <c r="AG220" s="1435" t="str">
        <f>IF('Historical DATA'!BM206="","",'Historical DATA'!BM206)</f>
        <v/>
      </c>
      <c r="AH220" s="1435" t="str">
        <f>IF('Historical DATA'!BN206="","",'Historical DATA'!BN206)</f>
        <v/>
      </c>
      <c r="AI220" s="1435" t="str">
        <f>IF('Historical DATA'!BO206="","",'Historical DATA'!BO206)</f>
        <v/>
      </c>
      <c r="AK220" s="1437" t="str">
        <f>IF('Historical DATA'!BP206="","",'Historical DATA'!BP206)</f>
        <v/>
      </c>
      <c r="AL220" s="1431" t="str">
        <f>IF('Historical DATA'!BQ206="","",'Historical DATA'!BQ206)</f>
        <v/>
      </c>
      <c r="AM220" s="1433" t="str">
        <f>IF('Historical DATA'!BR206="","",'Historical DATA'!BR206)</f>
        <v/>
      </c>
      <c r="AO220" s="1448" t="str">
        <f>IF('Historical DATA'!BS206="","",'Historical DATA'!BS206)</f>
        <v/>
      </c>
      <c r="AP220" s="1438" t="str">
        <f>IF('Historical DATA'!BT206="","",'Historical DATA'!BT206)</f>
        <v/>
      </c>
      <c r="AQ220" s="1438" t="str">
        <f>IF('Historical DATA'!BU206="","",'Historical DATA'!BU206)</f>
        <v/>
      </c>
      <c r="AR220" s="1439" t="str">
        <f>IF('Historical DATA'!BV206="","",'Historical DATA'!BV206)</f>
        <v/>
      </c>
    </row>
    <row r="221" spans="2:44">
      <c r="B221" s="1653" t="str">
        <f>IF('Historical DATA'!B207="","",'Historical DATA'!B207)</f>
        <v/>
      </c>
      <c r="D221" s="1437" t="str">
        <f>IF('Historical DATA'!AO207="","",'Historical DATA'!AO207)</f>
        <v/>
      </c>
      <c r="E221" s="1431" t="str">
        <f>IF('Historical DATA'!AP207="","",'Historical DATA'!AP207)</f>
        <v/>
      </c>
      <c r="F221" s="1433" t="str">
        <f>IF('Historical DATA'!AQ207="","",'Historical DATA'!AQ207)</f>
        <v/>
      </c>
      <c r="H221" s="1447" t="str">
        <f>IF('Historical DATA'!AR207="","",'Historical DATA'!AR207)</f>
        <v/>
      </c>
      <c r="I221" s="1431" t="str">
        <f>IF('Historical DATA'!AS207="","",'Historical DATA'!AS207)</f>
        <v/>
      </c>
      <c r="J221" s="1431" t="str">
        <f>IF('Historical DATA'!AT207="","",'Historical DATA'!AT207)</f>
        <v/>
      </c>
      <c r="K221" s="1431" t="str">
        <f>IF('Historical DATA'!AU207="","",'Historical DATA'!AU207)</f>
        <v/>
      </c>
      <c r="L221" s="1450" t="str">
        <f>IF('Historical DATA'!AV207="","",'Historical DATA'!AV207)</f>
        <v/>
      </c>
      <c r="N221" s="1445" t="str">
        <f>IF('Historical DATA'!AW207="","",'Historical DATA'!AW207)</f>
        <v/>
      </c>
      <c r="O221" s="1436" t="str">
        <f>IF('Historical DATA'!AX207="","",'Historical DATA'!AX207)</f>
        <v/>
      </c>
      <c r="P221" s="1435" t="str">
        <f>IF('Historical DATA'!AY207="","",'Historical DATA'!AY207)</f>
        <v/>
      </c>
      <c r="R221" s="1434" t="str">
        <f>IF('Historical DATA'!AZ207="","",'Historical DATA'!AZ207)</f>
        <v/>
      </c>
      <c r="S221" s="1436" t="str">
        <f>IF('Historical DATA'!BA207="","",'Historical DATA'!BA207)</f>
        <v/>
      </c>
      <c r="T221" s="1435" t="str">
        <f>IF('Historical DATA'!BB207="","",'Historical DATA'!BB207)</f>
        <v/>
      </c>
      <c r="V221" s="1434" t="str">
        <f>IF('Historical DATA'!BC207="","",'Historical DATA'!BC207)</f>
        <v/>
      </c>
      <c r="W221" s="1436" t="str">
        <f>IF('Historical DATA'!BD207="","",'Historical DATA'!BD207)</f>
        <v/>
      </c>
      <c r="X221" s="1436" t="str">
        <f>IF('Historical DATA'!BE207="","",'Historical DATA'!BE207)</f>
        <v/>
      </c>
      <c r="Y221" s="1435" t="str">
        <f>IF('Historical DATA'!BF207="","",'Historical DATA'!BF207)</f>
        <v/>
      </c>
      <c r="Z221" s="1435" t="str">
        <f>IF('Historical DATA'!BG207="","",'Historical DATA'!BG207)</f>
        <v/>
      </c>
      <c r="AB221" s="1434" t="str">
        <f>IF('Historical DATA'!BH207="","",'Historical DATA'!BH207)</f>
        <v/>
      </c>
      <c r="AC221" s="1436" t="str">
        <f>IF('Historical DATA'!BI207="","",'Historical DATA'!BI207)</f>
        <v/>
      </c>
      <c r="AD221" s="1436" t="str">
        <f>IF('Historical DATA'!BJ207="","",'Historical DATA'!BJ207)</f>
        <v/>
      </c>
      <c r="AE221" s="1435" t="str">
        <f>IF('Historical DATA'!BK207="","",'Historical DATA'!BK207)</f>
        <v/>
      </c>
      <c r="AF221" s="1435" t="str">
        <f>IF('Historical DATA'!BL207="","",'Historical DATA'!BL207)</f>
        <v/>
      </c>
      <c r="AG221" s="1435" t="str">
        <f>IF('Historical DATA'!BM207="","",'Historical DATA'!BM207)</f>
        <v/>
      </c>
      <c r="AH221" s="1435" t="str">
        <f>IF('Historical DATA'!BN207="","",'Historical DATA'!BN207)</f>
        <v/>
      </c>
      <c r="AI221" s="1435" t="str">
        <f>IF('Historical DATA'!BO207="","",'Historical DATA'!BO207)</f>
        <v/>
      </c>
      <c r="AK221" s="1437" t="str">
        <f>IF('Historical DATA'!BP207="","",'Historical DATA'!BP207)</f>
        <v/>
      </c>
      <c r="AL221" s="1431" t="str">
        <f>IF('Historical DATA'!BQ207="","",'Historical DATA'!BQ207)</f>
        <v/>
      </c>
      <c r="AM221" s="1433" t="str">
        <f>IF('Historical DATA'!BR207="","",'Historical DATA'!BR207)</f>
        <v/>
      </c>
      <c r="AO221" s="1448" t="str">
        <f>IF('Historical DATA'!BS207="","",'Historical DATA'!BS207)</f>
        <v/>
      </c>
      <c r="AP221" s="1438" t="str">
        <f>IF('Historical DATA'!BT207="","",'Historical DATA'!BT207)</f>
        <v/>
      </c>
      <c r="AQ221" s="1438" t="str">
        <f>IF('Historical DATA'!BU207="","",'Historical DATA'!BU207)</f>
        <v/>
      </c>
      <c r="AR221" s="1439" t="str">
        <f>IF('Historical DATA'!BV207="","",'Historical DATA'!BV207)</f>
        <v/>
      </c>
    </row>
    <row r="222" spans="2:44">
      <c r="H222" s="1449"/>
      <c r="N222" s="1449"/>
    </row>
  </sheetData>
  <mergeCells count="12">
    <mergeCell ref="B11:W11"/>
    <mergeCell ref="D14:F14"/>
    <mergeCell ref="V14:Y14"/>
    <mergeCell ref="N14:P14"/>
    <mergeCell ref="H14:L14"/>
    <mergeCell ref="AK14:AM14"/>
    <mergeCell ref="B14:B16"/>
    <mergeCell ref="R14:T14"/>
    <mergeCell ref="AO14:AR14"/>
    <mergeCell ref="AB15:AE15"/>
    <mergeCell ref="AF15:AI15"/>
    <mergeCell ref="AB14:AI14"/>
  </mergeCells>
  <pageMargins left="0.7" right="0.7" top="0.75" bottom="0.75" header="0.3" footer="0.3"/>
  <pageSetup paperSize="9" scale="11" orientation="portrait" r:id="rId1"/>
  <colBreaks count="1" manualBreakCount="1">
    <brk id="4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zoomScale="85" zoomScaleNormal="85" workbookViewId="0">
      <selection activeCell="S18" sqref="S18"/>
    </sheetView>
  </sheetViews>
  <sheetFormatPr defaultColWidth="21.453125" defaultRowHeight="12.5"/>
  <cols>
    <col min="1" max="1" width="6.1796875" style="234" customWidth="1"/>
    <col min="2" max="2" width="24.453125" style="234" customWidth="1"/>
    <col min="3" max="3" width="4.453125" style="234" customWidth="1"/>
    <col min="4" max="4" width="17.26953125" style="234" customWidth="1"/>
    <col min="5" max="5" width="22.26953125" style="234" customWidth="1"/>
    <col min="6" max="6" width="16.26953125" style="234" customWidth="1"/>
    <col min="7" max="7" width="18.81640625" style="234" customWidth="1"/>
    <col min="8" max="8" width="15.81640625" style="234" customWidth="1"/>
    <col min="9" max="9" width="12.7265625" style="1219" bestFit="1" customWidth="1"/>
    <col min="10" max="10" width="19.81640625" style="234" customWidth="1"/>
    <col min="11" max="11" width="23.26953125" style="234" customWidth="1"/>
    <col min="12" max="12" width="7.453125" style="234" customWidth="1"/>
    <col min="13" max="13" width="17.26953125" style="234" customWidth="1"/>
    <col min="14" max="14" width="22.26953125" style="234" customWidth="1"/>
    <col min="15" max="15" width="16.26953125" style="234" customWidth="1"/>
    <col min="16" max="16" width="18.81640625" style="234" customWidth="1"/>
    <col min="17" max="17" width="15.81640625" style="234" customWidth="1"/>
    <col min="18" max="18" width="12.7265625" style="1219" bestFit="1" customWidth="1"/>
    <col min="19" max="19" width="19.81640625" style="234" customWidth="1"/>
    <col min="20" max="20" width="23.26953125" style="234" customWidth="1"/>
    <col min="21" max="21" width="7.453125" style="234" customWidth="1"/>
    <col min="22" max="27" width="16" style="234" customWidth="1"/>
    <col min="28" max="29" width="18.81640625" style="234" customWidth="1"/>
    <col min="30" max="16384" width="21.453125" style="234"/>
  </cols>
  <sheetData>
    <row r="3" spans="2:29" ht="15" customHeight="1">
      <c r="D3" s="37"/>
      <c r="E3" s="37"/>
      <c r="F3" s="37"/>
      <c r="G3" s="37"/>
      <c r="H3" s="37"/>
      <c r="I3" s="1361"/>
      <c r="M3" s="37"/>
      <c r="N3" s="37"/>
      <c r="O3" s="37"/>
      <c r="P3" s="37"/>
      <c r="Q3" s="37"/>
      <c r="R3" s="1361"/>
    </row>
    <row r="4" spans="2:29" ht="15" customHeight="1">
      <c r="D4" s="37"/>
      <c r="E4" s="37"/>
      <c r="F4" s="38"/>
      <c r="M4" s="37"/>
      <c r="N4" s="37"/>
      <c r="O4" s="38"/>
      <c r="AB4" s="1213" t="s">
        <v>99</v>
      </c>
      <c r="AC4" s="1213">
        <f>'00 - Cover'!F17</f>
        <v>45991</v>
      </c>
    </row>
    <row r="5" spans="2:29" ht="15" customHeight="1">
      <c r="D5" s="37"/>
      <c r="E5" s="37"/>
      <c r="F5" s="38"/>
      <c r="M5" s="37"/>
      <c r="N5" s="37"/>
      <c r="O5" s="38"/>
      <c r="AB5" s="1213" t="s">
        <v>4</v>
      </c>
      <c r="AC5" s="1213">
        <f>'00 - Cover'!F19</f>
        <v>46009</v>
      </c>
    </row>
    <row r="6" spans="2:29" ht="12.75" customHeight="1">
      <c r="D6" s="37"/>
      <c r="E6" s="37"/>
      <c r="F6" s="38"/>
      <c r="M6" s="37"/>
      <c r="N6" s="37"/>
      <c r="O6" s="38"/>
      <c r="AB6" s="1213" t="s">
        <v>5</v>
      </c>
      <c r="AC6" s="1213">
        <f>'00 - Cover'!F20</f>
        <v>46020</v>
      </c>
    </row>
    <row r="7" spans="2:29" ht="13">
      <c r="D7" s="37"/>
      <c r="E7" s="37"/>
      <c r="F7" s="37"/>
      <c r="G7" s="37"/>
      <c r="H7" s="37"/>
      <c r="I7" s="1361"/>
      <c r="J7" s="82"/>
      <c r="K7" s="82"/>
      <c r="M7" s="37"/>
      <c r="N7" s="37"/>
      <c r="O7" s="37"/>
      <c r="P7" s="37"/>
      <c r="Q7" s="37"/>
      <c r="R7" s="1361"/>
      <c r="S7" s="82"/>
      <c r="T7" s="82"/>
    </row>
    <row r="10" spans="2:29" ht="15.5">
      <c r="D10" s="1970" t="s">
        <v>639</v>
      </c>
      <c r="E10" s="1971"/>
      <c r="F10" s="1971"/>
      <c r="G10" s="1971"/>
      <c r="H10" s="1971"/>
      <c r="I10" s="1971"/>
      <c r="J10" s="1971"/>
      <c r="K10" s="1971"/>
      <c r="L10" s="1971"/>
      <c r="M10" s="1971"/>
      <c r="N10" s="1971"/>
      <c r="O10" s="1971"/>
      <c r="P10" s="1971"/>
      <c r="Q10" s="1971"/>
      <c r="R10" s="1971"/>
      <c r="S10" s="1971"/>
      <c r="T10" s="1971"/>
      <c r="U10" s="1971"/>
      <c r="V10" s="1971"/>
      <c r="W10" s="1971"/>
      <c r="X10" s="1971"/>
      <c r="Y10" s="1971"/>
      <c r="Z10" s="1971"/>
      <c r="AA10" s="1971"/>
      <c r="AB10" s="1971"/>
      <c r="AC10" s="1971"/>
    </row>
    <row r="11" spans="2:29">
      <c r="D11" s="319"/>
      <c r="E11" s="320"/>
      <c r="F11" s="321"/>
      <c r="G11" s="321"/>
      <c r="H11" s="321"/>
      <c r="I11" s="1362"/>
      <c r="J11" s="322"/>
      <c r="K11" s="322"/>
      <c r="M11" s="319"/>
      <c r="N11" s="320"/>
      <c r="O11" s="321"/>
      <c r="P11" s="321"/>
      <c r="Q11" s="321"/>
      <c r="R11" s="1362"/>
      <c r="S11" s="322"/>
      <c r="T11" s="322"/>
    </row>
    <row r="12" spans="2:29">
      <c r="D12" s="319"/>
      <c r="E12" s="320"/>
      <c r="F12" s="321"/>
      <c r="G12" s="321"/>
      <c r="H12" s="321"/>
      <c r="I12" s="1362"/>
      <c r="J12" s="1974"/>
      <c r="K12" s="322"/>
      <c r="M12" s="319"/>
      <c r="N12" s="320"/>
      <c r="O12" s="321"/>
      <c r="P12" s="321"/>
      <c r="Q12" s="321"/>
      <c r="R12" s="1362"/>
      <c r="S12" s="1974"/>
      <c r="T12" s="322"/>
    </row>
    <row r="13" spans="2:29">
      <c r="D13" s="319"/>
      <c r="E13" s="320"/>
      <c r="F13" s="321"/>
      <c r="G13" s="321"/>
      <c r="H13" s="321"/>
      <c r="I13" s="1362"/>
      <c r="J13" s="1975"/>
      <c r="K13" s="322"/>
      <c r="M13" s="319"/>
      <c r="N13" s="320"/>
      <c r="O13" s="321"/>
      <c r="P13" s="321"/>
      <c r="Q13" s="321"/>
      <c r="R13" s="1362"/>
      <c r="S13" s="1975"/>
      <c r="T13" s="322"/>
    </row>
    <row r="14" spans="2:29" ht="15.5">
      <c r="B14" s="1961" t="s">
        <v>5</v>
      </c>
      <c r="D14" s="323" t="s">
        <v>118</v>
      </c>
      <c r="E14" s="324"/>
      <c r="F14" s="324"/>
      <c r="G14" s="325"/>
      <c r="H14" s="326"/>
      <c r="I14" s="1363"/>
      <c r="J14" s="328"/>
      <c r="K14" s="329" t="s">
        <v>144</v>
      </c>
      <c r="M14" s="323" t="s">
        <v>2053</v>
      </c>
      <c r="N14" s="324"/>
      <c r="O14" s="324"/>
      <c r="P14" s="325"/>
      <c r="Q14" s="326"/>
      <c r="R14" s="1363"/>
      <c r="S14" s="328"/>
      <c r="T14" s="329" t="s">
        <v>144</v>
      </c>
      <c r="V14" s="323" t="s">
        <v>119</v>
      </c>
      <c r="W14" s="324"/>
      <c r="X14" s="324"/>
      <c r="Y14" s="325"/>
      <c r="Z14" s="326"/>
      <c r="AA14" s="327"/>
      <c r="AB14" s="328"/>
      <c r="AC14" s="329" t="s">
        <v>144</v>
      </c>
    </row>
    <row r="15" spans="2:29" ht="12.75" customHeight="1">
      <c r="B15" s="1962"/>
      <c r="D15" s="1976" t="s">
        <v>145</v>
      </c>
      <c r="E15" s="1976" t="s">
        <v>146</v>
      </c>
      <c r="F15" s="1977" t="s">
        <v>147</v>
      </c>
      <c r="G15" s="1977"/>
      <c r="H15" s="1977"/>
      <c r="I15" s="1981" t="s">
        <v>1076</v>
      </c>
      <c r="J15" s="1976" t="s">
        <v>149</v>
      </c>
      <c r="K15" s="1976" t="s">
        <v>150</v>
      </c>
      <c r="M15" s="1976" t="s">
        <v>145</v>
      </c>
      <c r="N15" s="1976" t="s">
        <v>146</v>
      </c>
      <c r="O15" s="1977" t="s">
        <v>147</v>
      </c>
      <c r="P15" s="1977"/>
      <c r="Q15" s="1977"/>
      <c r="R15" s="1981" t="s">
        <v>1076</v>
      </c>
      <c r="S15" s="1976" t="s">
        <v>149</v>
      </c>
      <c r="T15" s="1976" t="s">
        <v>150</v>
      </c>
      <c r="V15" s="1972" t="s">
        <v>145</v>
      </c>
      <c r="W15" s="1972" t="s">
        <v>146</v>
      </c>
      <c r="X15" s="1978" t="s">
        <v>147</v>
      </c>
      <c r="Y15" s="1979"/>
      <c r="Z15" s="1980"/>
      <c r="AA15" s="1983" t="s">
        <v>1076</v>
      </c>
      <c r="AB15" s="1972" t="s">
        <v>149</v>
      </c>
      <c r="AC15" s="1972" t="s">
        <v>154</v>
      </c>
    </row>
    <row r="16" spans="2:29" ht="20.25" customHeight="1">
      <c r="B16" s="1963"/>
      <c r="D16" s="1976"/>
      <c r="E16" s="1976"/>
      <c r="F16" s="330" t="s">
        <v>151</v>
      </c>
      <c r="G16" s="330" t="s">
        <v>152</v>
      </c>
      <c r="H16" s="330" t="s">
        <v>153</v>
      </c>
      <c r="I16" s="1982"/>
      <c r="J16" s="1976"/>
      <c r="K16" s="1976"/>
      <c r="M16" s="1976"/>
      <c r="N16" s="1976"/>
      <c r="O16" s="330" t="s">
        <v>151</v>
      </c>
      <c r="P16" s="330" t="s">
        <v>152</v>
      </c>
      <c r="Q16" s="330" t="s">
        <v>153</v>
      </c>
      <c r="R16" s="1982"/>
      <c r="S16" s="1976"/>
      <c r="T16" s="1976"/>
      <c r="V16" s="1973"/>
      <c r="W16" s="1973"/>
      <c r="X16" s="337" t="s">
        <v>151</v>
      </c>
      <c r="Y16" s="337" t="s">
        <v>152</v>
      </c>
      <c r="Z16" s="337" t="s">
        <v>153</v>
      </c>
      <c r="AA16" s="1984"/>
      <c r="AB16" s="1973"/>
      <c r="AC16" s="1973"/>
    </row>
    <row r="17" spans="2:71">
      <c r="B17" s="1432">
        <f>'00 - Cover'!F20</f>
        <v>46020</v>
      </c>
      <c r="D17" s="331">
        <f>'11 - Notes Follow-up'!H26</f>
        <v>77732</v>
      </c>
      <c r="E17" s="332">
        <f>'11 - Notes Follow-up'!J26</f>
        <v>89169.55</v>
      </c>
      <c r="F17" s="333">
        <f>'00 - Cover'!F22</f>
        <v>45988</v>
      </c>
      <c r="G17" s="333">
        <f>'00 - Cover'!F20</f>
        <v>46020</v>
      </c>
      <c r="H17" s="334">
        <f>IFERROR(G17-F17,"N/A")</f>
        <v>32</v>
      </c>
      <c r="I17" s="1365">
        <v>6.0000000000000001E-3</v>
      </c>
      <c r="J17" s="1770">
        <f>ROUND(E17*(I17)*H17/365,2)</f>
        <v>46.91</v>
      </c>
      <c r="K17" s="335">
        <f>J17*D17</f>
        <v>3646408.1199999996</v>
      </c>
      <c r="M17" s="331">
        <f>'11 - Notes Follow-up'!P25</f>
        <v>40340</v>
      </c>
      <c r="N17" s="332">
        <f>'11 - Notes Follow-up'!R26</f>
        <v>99029.1</v>
      </c>
      <c r="O17" s="333">
        <f>+F17</f>
        <v>45988</v>
      </c>
      <c r="P17" s="333">
        <f t="shared" ref="P17:Q17" si="0">+G17</f>
        <v>46020</v>
      </c>
      <c r="Q17" s="1851">
        <f t="shared" si="0"/>
        <v>32</v>
      </c>
      <c r="R17" s="1365">
        <v>6.0000000000000001E-3</v>
      </c>
      <c r="S17" s="1770">
        <f>ROUND(N17*(R17)*Q17/365,2)</f>
        <v>52.09</v>
      </c>
      <c r="T17" s="335">
        <f>S17*M17</f>
        <v>2101310.6</v>
      </c>
      <c r="V17" s="331">
        <f>'11 - Notes Follow-up'!X26</f>
        <v>5808</v>
      </c>
      <c r="W17" s="332">
        <f>'11 - Notes Follow-up'!Y26</f>
        <v>99011.900000000009</v>
      </c>
      <c r="X17" s="333">
        <f>F17</f>
        <v>45988</v>
      </c>
      <c r="Y17" s="333">
        <f>'00 - Cover'!F20</f>
        <v>46020</v>
      </c>
      <c r="Z17" s="334">
        <f>IFERROR(Y17-X17,"N/A")</f>
        <v>32</v>
      </c>
      <c r="AA17" s="1365">
        <v>1.4999999999999999E-2</v>
      </c>
      <c r="AB17" s="1770">
        <f>ROUND(W17*(AA17)*Z17/365,2)</f>
        <v>130.21</v>
      </c>
      <c r="AC17" s="335">
        <f>AB17*V17</f>
        <v>756259.68</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45988</v>
      </c>
      <c r="D18" s="331">
        <f>IF('Historical DATA'!BW4="","",'Historical DATA'!BW4)</f>
        <v>77732</v>
      </c>
      <c r="E18" s="332">
        <f>IF('Historical DATA'!BX4="","",'Historical DATA'!BX4)</f>
        <v>90043.790000000008</v>
      </c>
      <c r="F18" s="333">
        <f>IF('Historical DATA'!BY4="","",'Historical DATA'!BY4)</f>
        <v>45957</v>
      </c>
      <c r="G18" s="333">
        <f>IF('Historical DATA'!BZ4="","",'Historical DATA'!BZ4)</f>
        <v>45988</v>
      </c>
      <c r="H18" s="334">
        <f>IF('Historical DATA'!CA4="","",'Historical DATA'!CA4)</f>
        <v>31</v>
      </c>
      <c r="I18" s="1365">
        <f>IF('Historical DATA'!CB4="","",'Historical DATA'!CB4)</f>
        <v>6.0000000000000001E-3</v>
      </c>
      <c r="J18" s="1364">
        <f>IF('Historical DATA'!CC4="","",'Historical DATA'!CC4)</f>
        <v>45.89</v>
      </c>
      <c r="K18" s="335">
        <f>IF('Historical DATA'!CD4="","",'Historical DATA'!CD4)</f>
        <v>3567121.48</v>
      </c>
      <c r="M18" s="331">
        <f>IF('Historical DATA'!CE4="","",'Historical DATA'!CE4)</f>
        <v>40340</v>
      </c>
      <c r="N18" s="331">
        <f>IF('Historical DATA'!CF4="","",'Historical DATA'!CF4)</f>
        <v>100000</v>
      </c>
      <c r="O18" s="333">
        <f>IF('Historical DATA'!CG4="","",'Historical DATA'!CG4)</f>
        <v>45957</v>
      </c>
      <c r="P18" s="333">
        <f>IF('Historical DATA'!CH4="","",'Historical DATA'!CH4)</f>
        <v>45988</v>
      </c>
      <c r="Q18" s="1851">
        <f>IF('Historical DATA'!CI4="","",'Historical DATA'!CI4)</f>
        <v>31</v>
      </c>
      <c r="R18" s="1365">
        <f>IF('Historical DATA'!CJ4="","",'Historical DATA'!CJ4)</f>
        <v>6.0000000000000001E-3</v>
      </c>
      <c r="S18" s="1860">
        <f>IF('Historical DATA'!CK4="","",'Historical DATA'!CK4)</f>
        <v>50.96</v>
      </c>
      <c r="T18" s="1859">
        <f>IF('Historical DATA'!CL4="","",'Historical DATA'!CL4)</f>
        <v>2055726.4000000001</v>
      </c>
      <c r="V18" s="331">
        <f>IF('Historical DATA'!CM4="","",'Historical DATA'!CM4)</f>
        <v>5808</v>
      </c>
      <c r="W18" s="332">
        <f>IF('Historical DATA'!CN4="","",'Historical DATA'!CN4)</f>
        <v>100000</v>
      </c>
      <c r="X18" s="333">
        <f>IF('Historical DATA'!CO4="","",'Historical DATA'!CO4)</f>
        <v>45957</v>
      </c>
      <c r="Y18" s="333">
        <f>IF('Historical DATA'!CP4="","",'Historical DATA'!CP4)</f>
        <v>45988</v>
      </c>
      <c r="Z18" s="334">
        <f>IF('Historical DATA'!CQ4="","",'Historical DATA'!CQ4)</f>
        <v>31</v>
      </c>
      <c r="AA18" s="1365">
        <f>IF('Historical DATA'!CR4="","",'Historical DATA'!CR4)</f>
        <v>1.4999999999999999E-2</v>
      </c>
      <c r="AB18" s="1364">
        <f>IF('Historical DATA'!CS4="","",'Historical DATA'!CS4)</f>
        <v>127.4</v>
      </c>
      <c r="AC18" s="335">
        <f>IF('Historical DATA'!CT4="","",'Historical DATA'!CT4)</f>
        <v>739939.20000000007</v>
      </c>
    </row>
    <row r="19" spans="2:71">
      <c r="B19" s="137">
        <f>IF('Historical DATA'!B5="","",'Historical DATA'!B5)</f>
        <v>45957</v>
      </c>
      <c r="D19" s="331">
        <f>IF('Historical DATA'!BW5="","",'Historical DATA'!BW5)</f>
        <v>77732</v>
      </c>
      <c r="E19" s="332">
        <f>IF('Historical DATA'!BX5="","",'Historical DATA'!BX5)</f>
        <v>90815.010000000009</v>
      </c>
      <c r="F19" s="333">
        <f>IF('Historical DATA'!BY5="","",'Historical DATA'!BY5)</f>
        <v>45929</v>
      </c>
      <c r="G19" s="333">
        <f>IF('Historical DATA'!BZ5="","",'Historical DATA'!BZ5)</f>
        <v>45957</v>
      </c>
      <c r="H19" s="334">
        <f>IF('Historical DATA'!CA5="","",'Historical DATA'!CA5)</f>
        <v>28</v>
      </c>
      <c r="I19" s="1365">
        <f>IF('Historical DATA'!CB5="","",'Historical DATA'!CB5)</f>
        <v>6.0000000000000001E-3</v>
      </c>
      <c r="J19" s="1364">
        <f>IF('Historical DATA'!CC5="","",'Historical DATA'!CC5)</f>
        <v>41.8</v>
      </c>
      <c r="K19" s="335">
        <f>IF('Historical DATA'!CD5="","",'Historical DATA'!CD5)</f>
        <v>3249197.5999999996</v>
      </c>
      <c r="M19" s="331">
        <f>IF('Historical DATA'!CE5="","",'Historical DATA'!CE5)</f>
        <v>40340</v>
      </c>
      <c r="N19" s="331">
        <f>IF('Historical DATA'!CF5="","",'Historical DATA'!CF5)</f>
        <v>0</v>
      </c>
      <c r="O19" s="331">
        <f>IF('Historical DATA'!CG5="","",'Historical DATA'!CG5)</f>
        <v>45929</v>
      </c>
      <c r="P19" s="331">
        <f>IF('Historical DATA'!CH5="","",'Historical DATA'!CH5)</f>
        <v>45957</v>
      </c>
      <c r="Q19" s="331">
        <f>IF('Historical DATA'!CI5="","",'Historical DATA'!CI5)</f>
        <v>28</v>
      </c>
      <c r="R19" s="1365">
        <f>IF('Historical DATA'!CJ5="","",'Historical DATA'!CJ5)</f>
        <v>6.0000000000000001E-3</v>
      </c>
      <c r="S19" s="331">
        <f>IF('Historical DATA'!CK5="","",'Historical DATA'!CK5)</f>
        <v>0</v>
      </c>
      <c r="T19" s="1861">
        <f>IF('Historical DATA'!CL5="","",'Historical DATA'!CL5)</f>
        <v>0</v>
      </c>
      <c r="V19" s="331">
        <f>IF('Historical DATA'!CM5="","",'Historical DATA'!CM5)</f>
        <v>4092</v>
      </c>
      <c r="W19" s="332">
        <f>IF('Historical DATA'!CN5="","",'Historical DATA'!CN5)</f>
        <v>90796.33</v>
      </c>
      <c r="X19" s="333">
        <f>IF('Historical DATA'!CO5="","",'Historical DATA'!CO5)</f>
        <v>45929</v>
      </c>
      <c r="Y19" s="333">
        <f>IF('Historical DATA'!CP5="","",'Historical DATA'!CP5)</f>
        <v>45957</v>
      </c>
      <c r="Z19" s="334">
        <f>IF('Historical DATA'!CQ5="","",'Historical DATA'!CQ5)</f>
        <v>28</v>
      </c>
      <c r="AA19" s="1365">
        <f>IF('Historical DATA'!CR5="","",'Historical DATA'!CR5)</f>
        <v>1.4999999999999999E-2</v>
      </c>
      <c r="AB19" s="1364">
        <f>IF('Historical DATA'!CS5="","",'Historical DATA'!CS5)</f>
        <v>104.48</v>
      </c>
      <c r="AC19" s="335">
        <f>IF('Historical DATA'!CT5="","",'Historical DATA'!CT5)</f>
        <v>427532.16000000003</v>
      </c>
    </row>
    <row r="20" spans="2:71">
      <c r="B20" s="137">
        <f>IF('Historical DATA'!B6="","",'Historical DATA'!B6)</f>
        <v>45929</v>
      </c>
      <c r="D20" s="331">
        <f>IF('Historical DATA'!BW6="","",'Historical DATA'!BW6)</f>
        <v>77732</v>
      </c>
      <c r="E20" s="332">
        <f>IF('Historical DATA'!BX6="","",'Historical DATA'!BX6)</f>
        <v>91678.23000000001</v>
      </c>
      <c r="F20" s="333">
        <f>IF('Historical DATA'!BY6="","",'Historical DATA'!BY6)</f>
        <v>45896</v>
      </c>
      <c r="G20" s="333">
        <f>IF('Historical DATA'!BZ6="","",'Historical DATA'!BZ6)</f>
        <v>45929</v>
      </c>
      <c r="H20" s="334">
        <f>IF('Historical DATA'!CA6="","",'Historical DATA'!CA6)</f>
        <v>33</v>
      </c>
      <c r="I20" s="1365">
        <f>IF('Historical DATA'!CB6="","",'Historical DATA'!CB6)</f>
        <v>6.0000000000000001E-3</v>
      </c>
      <c r="J20" s="1364">
        <f>IF('Historical DATA'!CC6="","",'Historical DATA'!CC6)</f>
        <v>49.73</v>
      </c>
      <c r="K20" s="335">
        <f>IF('Historical DATA'!CD6="","",'Historical DATA'!CD6)</f>
        <v>3865612.36</v>
      </c>
      <c r="M20" s="331" t="str">
        <f>IF('Historical DATA'!CE6="","",'Historical DATA'!CE6)</f>
        <v/>
      </c>
      <c r="N20" s="331" t="str">
        <f>IF('Historical DATA'!CF6="","",'Historical DATA'!CF6)</f>
        <v/>
      </c>
      <c r="O20" s="331" t="str">
        <f>IF('Historical DATA'!CG6="","",'Historical DATA'!CG6)</f>
        <v/>
      </c>
      <c r="P20" s="331" t="str">
        <f>IF('Historical DATA'!CH6="","",'Historical DATA'!CH6)</f>
        <v/>
      </c>
      <c r="Q20" s="331" t="str">
        <f>IF('Historical DATA'!CI6="","",'Historical DATA'!CI6)</f>
        <v/>
      </c>
      <c r="R20" s="1365" t="str">
        <f>IF('Historical DATA'!CJ6="","",'Historical DATA'!CJ6)</f>
        <v/>
      </c>
      <c r="S20" s="331" t="str">
        <f>IF('Historical DATA'!CK6="","",'Historical DATA'!CK6)</f>
        <v/>
      </c>
      <c r="T20" s="331" t="str">
        <f>IF('Historical DATA'!CL6="","",'Historical DATA'!CL6)</f>
        <v/>
      </c>
      <c r="V20" s="331">
        <f>IF('Historical DATA'!CM6="","",'Historical DATA'!CM6)</f>
        <v>4092</v>
      </c>
      <c r="W20" s="332">
        <f>IF('Historical DATA'!CN6="","",'Historical DATA'!CN6)</f>
        <v>91659.37000000001</v>
      </c>
      <c r="X20" s="333">
        <f>IF('Historical DATA'!CO6="","",'Historical DATA'!CO6)</f>
        <v>45896</v>
      </c>
      <c r="Y20" s="333">
        <f>IF('Historical DATA'!CP6="","",'Historical DATA'!CP6)</f>
        <v>45929</v>
      </c>
      <c r="Z20" s="334">
        <f>IF('Historical DATA'!CQ6="","",'Historical DATA'!CQ6)</f>
        <v>33</v>
      </c>
      <c r="AA20" s="1365">
        <f>IF('Historical DATA'!CR6="","",'Historical DATA'!CR6)</f>
        <v>1.4999999999999999E-2</v>
      </c>
      <c r="AB20" s="1364">
        <f>IF('Historical DATA'!CS6="","",'Historical DATA'!CS6)</f>
        <v>124.31</v>
      </c>
      <c r="AC20" s="335">
        <f>IF('Historical DATA'!CT6="","",'Historical DATA'!CT6)</f>
        <v>508676.52</v>
      </c>
    </row>
    <row r="21" spans="2:71" ht="14.25" customHeight="1">
      <c r="B21" s="137">
        <f>IF('Historical DATA'!B7="","",'Historical DATA'!B7)</f>
        <v>45896</v>
      </c>
      <c r="D21" s="331">
        <f>IF('Historical DATA'!BW7="","",'Historical DATA'!BW7)</f>
        <v>77732</v>
      </c>
      <c r="E21" s="332">
        <f>IF('Historical DATA'!BX7="","",'Historical DATA'!BX7)</f>
        <v>92516.660000000018</v>
      </c>
      <c r="F21" s="333">
        <f>IF('Historical DATA'!BY7="","",'Historical DATA'!BY7)</f>
        <v>45866</v>
      </c>
      <c r="G21" s="333">
        <f>IF('Historical DATA'!BZ7="","",'Historical DATA'!BZ7)</f>
        <v>45896</v>
      </c>
      <c r="H21" s="334">
        <f>IF('Historical DATA'!CA7="","",'Historical DATA'!CA7)</f>
        <v>30</v>
      </c>
      <c r="I21" s="1365">
        <f>IF('Historical DATA'!CB7="","",'Historical DATA'!CB7)</f>
        <v>6.0000000000000001E-3</v>
      </c>
      <c r="J21" s="1364">
        <f>IF('Historical DATA'!CC7="","",'Historical DATA'!CC7)</f>
        <v>45.62</v>
      </c>
      <c r="K21" s="335">
        <f>IF('Historical DATA'!CD7="","",'Historical DATA'!CD7)</f>
        <v>3546133.84</v>
      </c>
      <c r="M21" s="331" t="str">
        <f>IF('Historical DATA'!CE7="","",'Historical DATA'!CE7)</f>
        <v/>
      </c>
      <c r="N21" s="331" t="str">
        <f>IF('Historical DATA'!CF7="","",'Historical DATA'!CF7)</f>
        <v/>
      </c>
      <c r="O21" s="331" t="str">
        <f>IF('Historical DATA'!CG7="","",'Historical DATA'!CG7)</f>
        <v/>
      </c>
      <c r="P21" s="331" t="str">
        <f>IF('Historical DATA'!CH7="","",'Historical DATA'!CH7)</f>
        <v/>
      </c>
      <c r="Q21" s="331" t="str">
        <f>IF('Historical DATA'!CI7="","",'Historical DATA'!CI7)</f>
        <v/>
      </c>
      <c r="R21" s="1365" t="str">
        <f>IF('Historical DATA'!CJ7="","",'Historical DATA'!CJ7)</f>
        <v/>
      </c>
      <c r="S21" s="331" t="str">
        <f>IF('Historical DATA'!CK7="","",'Historical DATA'!CK7)</f>
        <v/>
      </c>
      <c r="T21" s="331" t="str">
        <f>IF('Historical DATA'!CL7="","",'Historical DATA'!CL7)</f>
        <v/>
      </c>
      <c r="V21" s="331">
        <f>IF('Historical DATA'!CM7="","",'Historical DATA'!CM7)</f>
        <v>4092</v>
      </c>
      <c r="W21" s="332">
        <f>IF('Historical DATA'!CN7="","",'Historical DATA'!CN7)</f>
        <v>92497.62000000001</v>
      </c>
      <c r="X21" s="333">
        <f>IF('Historical DATA'!CO7="","",'Historical DATA'!CO7)</f>
        <v>45866</v>
      </c>
      <c r="Y21" s="333">
        <f>IF('Historical DATA'!CP7="","",'Historical DATA'!CP7)</f>
        <v>45896</v>
      </c>
      <c r="Z21" s="334">
        <f>IF('Historical DATA'!CQ7="","",'Historical DATA'!CQ7)</f>
        <v>30</v>
      </c>
      <c r="AA21" s="1365">
        <f>IF('Historical DATA'!CR7="","",'Historical DATA'!CR7)</f>
        <v>1.4999999999999999E-2</v>
      </c>
      <c r="AB21" s="1364">
        <f>IF('Historical DATA'!CS7="","",'Historical DATA'!CS7)</f>
        <v>114.04</v>
      </c>
      <c r="AC21" s="335">
        <f>IF('Historical DATA'!CT7="","",'Historical DATA'!CT7)</f>
        <v>466651.68000000005</v>
      </c>
    </row>
    <row r="22" spans="2:71" ht="14.25" customHeight="1">
      <c r="B22" s="137">
        <f>IF('Historical DATA'!B8="","",'Historical DATA'!B8)</f>
        <v>45866</v>
      </c>
      <c r="D22" s="331">
        <f>IF('Historical DATA'!BW8="","",'Historical DATA'!BW8)</f>
        <v>77732</v>
      </c>
      <c r="E22" s="332">
        <f>IF('Historical DATA'!BX8="","",'Historical DATA'!BX8)</f>
        <v>93313.150000000009</v>
      </c>
      <c r="F22" s="333">
        <f>IF('Historical DATA'!BY8="","",'Historical DATA'!BY8)</f>
        <v>45835</v>
      </c>
      <c r="G22" s="333">
        <f>IF('Historical DATA'!BZ8="","",'Historical DATA'!BZ8)</f>
        <v>45866</v>
      </c>
      <c r="H22" s="334">
        <f>IF('Historical DATA'!CA8="","",'Historical DATA'!CA8)</f>
        <v>31</v>
      </c>
      <c r="I22" s="1365">
        <f>IF('Historical DATA'!CB8="","",'Historical DATA'!CB8)</f>
        <v>6.0000000000000001E-3</v>
      </c>
      <c r="J22" s="1364">
        <f>IF('Historical DATA'!CC8="","",'Historical DATA'!CC8)</f>
        <v>47.55</v>
      </c>
      <c r="K22" s="335">
        <f>IF('Historical DATA'!CD8="","",'Historical DATA'!CD8)</f>
        <v>3696156.5999999996</v>
      </c>
      <c r="M22" s="331" t="str">
        <f>IF('Historical DATA'!CE8="","",'Historical DATA'!CE8)</f>
        <v/>
      </c>
      <c r="N22" s="331" t="str">
        <f>IF('Historical DATA'!CF8="","",'Historical DATA'!CF8)</f>
        <v/>
      </c>
      <c r="O22" s="331" t="str">
        <f>IF('Historical DATA'!CG8="","",'Historical DATA'!CG8)</f>
        <v/>
      </c>
      <c r="P22" s="331" t="str">
        <f>IF('Historical DATA'!CH8="","",'Historical DATA'!CH8)</f>
        <v/>
      </c>
      <c r="Q22" s="331" t="str">
        <f>IF('Historical DATA'!CI8="","",'Historical DATA'!CI8)</f>
        <v/>
      </c>
      <c r="R22" s="1365" t="str">
        <f>IF('Historical DATA'!CJ8="","",'Historical DATA'!CJ8)</f>
        <v/>
      </c>
      <c r="S22" s="331" t="str">
        <f>IF('Historical DATA'!CK8="","",'Historical DATA'!CK8)</f>
        <v/>
      </c>
      <c r="T22" s="331" t="str">
        <f>IF('Historical DATA'!CL8="","",'Historical DATA'!CL8)</f>
        <v/>
      </c>
      <c r="V22" s="331">
        <f>IF('Historical DATA'!CM8="","",'Historical DATA'!CM8)</f>
        <v>4092</v>
      </c>
      <c r="W22" s="332">
        <f>IF('Historical DATA'!CN8="","",'Historical DATA'!CN8)</f>
        <v>93293.94</v>
      </c>
      <c r="X22" s="333">
        <f>IF('Historical DATA'!CO8="","",'Historical DATA'!CO8)</f>
        <v>45835</v>
      </c>
      <c r="Y22" s="333">
        <f>IF('Historical DATA'!CP8="","",'Historical DATA'!CP8)</f>
        <v>45866</v>
      </c>
      <c r="Z22" s="334">
        <f>IF('Historical DATA'!CQ8="","",'Historical DATA'!CQ8)</f>
        <v>31</v>
      </c>
      <c r="AA22" s="1365">
        <f>IF('Historical DATA'!CR8="","",'Historical DATA'!CR8)</f>
        <v>1.4999999999999999E-2</v>
      </c>
      <c r="AB22" s="1364">
        <f>IF('Historical DATA'!CS8="","",'Historical DATA'!CS8)</f>
        <v>118.85</v>
      </c>
      <c r="AC22" s="335">
        <f>IF('Historical DATA'!CT8="","",'Historical DATA'!CT8)</f>
        <v>486334.19999999995</v>
      </c>
    </row>
    <row r="23" spans="2:71">
      <c r="B23" s="137">
        <f>IF('Historical DATA'!B9="","",'Historical DATA'!B9)</f>
        <v>45835</v>
      </c>
      <c r="D23" s="331">
        <f>IF('Historical DATA'!BW9="","",'Historical DATA'!BW9)</f>
        <v>77732</v>
      </c>
      <c r="E23" s="332">
        <f>IF('Historical DATA'!BX9="","",'Historical DATA'!BX9)</f>
        <v>94116.080000000016</v>
      </c>
      <c r="F23" s="333">
        <f>IF('Historical DATA'!BY9="","",'Historical DATA'!BY9)</f>
        <v>45804</v>
      </c>
      <c r="G23" s="333">
        <f>IF('Historical DATA'!BZ9="","",'Historical DATA'!BZ9)</f>
        <v>45835</v>
      </c>
      <c r="H23" s="334">
        <f>IF('Historical DATA'!CA9="","",'Historical DATA'!CA9)</f>
        <v>31</v>
      </c>
      <c r="I23" s="1365">
        <f>IF('Historical DATA'!CB9="","",'Historical DATA'!CB9)</f>
        <v>6.0000000000000001E-3</v>
      </c>
      <c r="J23" s="1364">
        <f>IF('Historical DATA'!CC9="","",'Historical DATA'!CC9)</f>
        <v>47.96</v>
      </c>
      <c r="K23" s="335">
        <f>IF('Historical DATA'!CD9="","",'Historical DATA'!CD9)</f>
        <v>3728026.72</v>
      </c>
      <c r="M23" s="331" t="str">
        <f>IF('Historical DATA'!CE9="","",'Historical DATA'!CE9)</f>
        <v/>
      </c>
      <c r="N23" s="331" t="str">
        <f>IF('Historical DATA'!CF9="","",'Historical DATA'!CF9)</f>
        <v/>
      </c>
      <c r="O23" s="331" t="str">
        <f>IF('Historical DATA'!CG9="","",'Historical DATA'!CG9)</f>
        <v/>
      </c>
      <c r="P23" s="331" t="str">
        <f>IF('Historical DATA'!CH9="","",'Historical DATA'!CH9)</f>
        <v/>
      </c>
      <c r="Q23" s="331" t="str">
        <f>IF('Historical DATA'!CI9="","",'Historical DATA'!CI9)</f>
        <v/>
      </c>
      <c r="R23" s="1365" t="str">
        <f>IF('Historical DATA'!CJ9="","",'Historical DATA'!CJ9)</f>
        <v/>
      </c>
      <c r="S23" s="331" t="str">
        <f>IF('Historical DATA'!CK9="","",'Historical DATA'!CK9)</f>
        <v/>
      </c>
      <c r="T23" s="331" t="str">
        <f>IF('Historical DATA'!CL9="","",'Historical DATA'!CL9)</f>
        <v/>
      </c>
      <c r="V23" s="331">
        <f>IF('Historical DATA'!CM9="","",'Historical DATA'!CM9)</f>
        <v>4092</v>
      </c>
      <c r="W23" s="332">
        <f>IF('Historical DATA'!CN9="","",'Historical DATA'!CN9)</f>
        <v>94096.709999999992</v>
      </c>
      <c r="X23" s="333">
        <f>IF('Historical DATA'!CO9="","",'Historical DATA'!CO9)</f>
        <v>45804</v>
      </c>
      <c r="Y23" s="333">
        <f>IF('Historical DATA'!CP9="","",'Historical DATA'!CP9)</f>
        <v>45835</v>
      </c>
      <c r="Z23" s="334">
        <f>IF('Historical DATA'!CQ9="","",'Historical DATA'!CQ9)</f>
        <v>31</v>
      </c>
      <c r="AA23" s="1365">
        <f>IF('Historical DATA'!CR9="","",'Historical DATA'!CR9)</f>
        <v>1.4999999999999999E-2</v>
      </c>
      <c r="AB23" s="1364">
        <f>IF('Historical DATA'!CS9="","",'Historical DATA'!CS9)</f>
        <v>119.87</v>
      </c>
      <c r="AC23" s="335">
        <f>IF('Historical DATA'!CT9="","",'Historical DATA'!CT9)</f>
        <v>490508.04000000004</v>
      </c>
    </row>
    <row r="24" spans="2:71">
      <c r="B24" s="137">
        <f>IF('Historical DATA'!B10="","",'Historical DATA'!B10)</f>
        <v>45804</v>
      </c>
      <c r="D24" s="331">
        <f>IF('Historical DATA'!BW10="","",'Historical DATA'!BW10)</f>
        <v>77732</v>
      </c>
      <c r="E24" s="332">
        <f>IF('Historical DATA'!BX10="","",'Historical DATA'!BX10)</f>
        <v>94870.270000000019</v>
      </c>
      <c r="F24" s="333">
        <f>IF('Historical DATA'!BY10="","",'Historical DATA'!BY10)</f>
        <v>45775</v>
      </c>
      <c r="G24" s="333">
        <f>IF('Historical DATA'!BZ10="","",'Historical DATA'!BZ10)</f>
        <v>45804</v>
      </c>
      <c r="H24" s="334">
        <f>IF('Historical DATA'!CA10="","",'Historical DATA'!CA10)</f>
        <v>29</v>
      </c>
      <c r="I24" s="1365">
        <f>IF('Historical DATA'!CB10="","",'Historical DATA'!CB10)</f>
        <v>6.0000000000000001E-3</v>
      </c>
      <c r="J24" s="1364">
        <f>IF('Historical DATA'!CC10="","",'Historical DATA'!CC10)</f>
        <v>45.22</v>
      </c>
      <c r="K24" s="335">
        <f>IF('Historical DATA'!CD10="","",'Historical DATA'!CD10)</f>
        <v>3515041.04</v>
      </c>
      <c r="M24" s="331" t="str">
        <f>IF('Historical DATA'!CE10="","",'Historical DATA'!CE10)</f>
        <v/>
      </c>
      <c r="N24" s="331" t="str">
        <f>IF('Historical DATA'!CF10="","",'Historical DATA'!CF10)</f>
        <v/>
      </c>
      <c r="O24" s="331" t="str">
        <f>IF('Historical DATA'!CG10="","",'Historical DATA'!CG10)</f>
        <v/>
      </c>
      <c r="P24" s="331" t="str">
        <f>IF('Historical DATA'!CH10="","",'Historical DATA'!CH10)</f>
        <v/>
      </c>
      <c r="Q24" s="331" t="str">
        <f>IF('Historical DATA'!CI10="","",'Historical DATA'!CI10)</f>
        <v/>
      </c>
      <c r="R24" s="1365" t="str">
        <f>IF('Historical DATA'!CJ10="","",'Historical DATA'!CJ10)</f>
        <v/>
      </c>
      <c r="S24" s="331" t="str">
        <f>IF('Historical DATA'!CK10="","",'Historical DATA'!CK10)</f>
        <v/>
      </c>
      <c r="T24" s="331" t="str">
        <f>IF('Historical DATA'!CL10="","",'Historical DATA'!CL10)</f>
        <v/>
      </c>
      <c r="V24" s="331">
        <f>IF('Historical DATA'!CM10="","",'Historical DATA'!CM10)</f>
        <v>4092</v>
      </c>
      <c r="W24" s="332">
        <f>IF('Historical DATA'!CN10="","",'Historical DATA'!CN10)</f>
        <v>94850.739999999991</v>
      </c>
      <c r="X24" s="333">
        <f>IF('Historical DATA'!CO10="","",'Historical DATA'!CO10)</f>
        <v>45775</v>
      </c>
      <c r="Y24" s="333">
        <f>IF('Historical DATA'!CP10="","",'Historical DATA'!CP10)</f>
        <v>45804</v>
      </c>
      <c r="Z24" s="334">
        <f>IF('Historical DATA'!CQ10="","",'Historical DATA'!CQ10)</f>
        <v>29</v>
      </c>
      <c r="AA24" s="1365">
        <f>IF('Historical DATA'!CR10="","",'Historical DATA'!CR10)</f>
        <v>1.4999999999999999E-2</v>
      </c>
      <c r="AB24" s="1364">
        <f>IF('Historical DATA'!CS10="","",'Historical DATA'!CS10)</f>
        <v>113.04</v>
      </c>
      <c r="AC24" s="335">
        <f>IF('Historical DATA'!CT10="","",'Historical DATA'!CT10)</f>
        <v>462559.68000000005</v>
      </c>
    </row>
    <row r="25" spans="2:71">
      <c r="B25" s="137">
        <f>IF('Historical DATA'!B11="","",'Historical DATA'!B11)</f>
        <v>45775</v>
      </c>
      <c r="D25" s="331">
        <f>IF('Historical DATA'!BW11="","",'Historical DATA'!BW11)</f>
        <v>77732</v>
      </c>
      <c r="E25" s="332">
        <f>IF('Historical DATA'!BX11="","",'Historical DATA'!BX11)</f>
        <v>95594.470000000016</v>
      </c>
      <c r="F25" s="333">
        <f>IF('Historical DATA'!BY11="","",'Historical DATA'!BY11)</f>
        <v>45743</v>
      </c>
      <c r="G25" s="333">
        <f>IF('Historical DATA'!BZ11="","",'Historical DATA'!BZ11)</f>
        <v>45775</v>
      </c>
      <c r="H25" s="334">
        <f>IF('Historical DATA'!CA11="","",'Historical DATA'!CA11)</f>
        <v>32</v>
      </c>
      <c r="I25" s="1365">
        <f>IF('Historical DATA'!CB11="","",'Historical DATA'!CB11)</f>
        <v>6.0000000000000001E-3</v>
      </c>
      <c r="J25" s="1364">
        <f>IF('Historical DATA'!CC11="","",'Historical DATA'!CC11)</f>
        <v>50.29</v>
      </c>
      <c r="K25" s="335">
        <f>IF('Historical DATA'!CD11="","",'Historical DATA'!CD11)</f>
        <v>3909142.28</v>
      </c>
      <c r="M25" s="331" t="str">
        <f>IF('Historical DATA'!CE11="","",'Historical DATA'!CE11)</f>
        <v/>
      </c>
      <c r="N25" s="331" t="str">
        <f>IF('Historical DATA'!CF11="","",'Historical DATA'!CF11)</f>
        <v/>
      </c>
      <c r="O25" s="331" t="str">
        <f>IF('Historical DATA'!CG11="","",'Historical DATA'!CG11)</f>
        <v/>
      </c>
      <c r="P25" s="331" t="str">
        <f>IF('Historical DATA'!CH11="","",'Historical DATA'!CH11)</f>
        <v/>
      </c>
      <c r="Q25" s="331" t="str">
        <f>IF('Historical DATA'!CI11="","",'Historical DATA'!CI11)</f>
        <v/>
      </c>
      <c r="R25" s="1365" t="str">
        <f>IF('Historical DATA'!CJ11="","",'Historical DATA'!CJ11)</f>
        <v/>
      </c>
      <c r="S25" s="331" t="str">
        <f>IF('Historical DATA'!CK11="","",'Historical DATA'!CK11)</f>
        <v/>
      </c>
      <c r="T25" s="331" t="str">
        <f>IF('Historical DATA'!CL11="","",'Historical DATA'!CL11)</f>
        <v/>
      </c>
      <c r="V25" s="331">
        <f>IF('Historical DATA'!CM11="","",'Historical DATA'!CM11)</f>
        <v>4092</v>
      </c>
      <c r="W25" s="332">
        <f>IF('Historical DATA'!CN11="","",'Historical DATA'!CN11)</f>
        <v>95574.790000000008</v>
      </c>
      <c r="X25" s="333">
        <f>IF('Historical DATA'!CO11="","",'Historical DATA'!CO11)</f>
        <v>45743</v>
      </c>
      <c r="Y25" s="333">
        <f>IF('Historical DATA'!CP11="","",'Historical DATA'!CP11)</f>
        <v>45775</v>
      </c>
      <c r="Z25" s="334">
        <f>IF('Historical DATA'!CQ11="","",'Historical DATA'!CQ11)</f>
        <v>32</v>
      </c>
      <c r="AA25" s="1365">
        <f>IF('Historical DATA'!CR11="","",'Historical DATA'!CR11)</f>
        <v>1.4999999999999999E-2</v>
      </c>
      <c r="AB25" s="1364">
        <f>IF('Historical DATA'!CS11="","",'Historical DATA'!CS11)</f>
        <v>125.69</v>
      </c>
      <c r="AC25" s="335">
        <f>IF('Historical DATA'!CT11="","",'Historical DATA'!CT11)</f>
        <v>514323.48</v>
      </c>
    </row>
    <row r="26" spans="2:71">
      <c r="B26" s="137">
        <f>IF('Historical DATA'!B12="","",'Historical DATA'!B12)</f>
        <v>45743</v>
      </c>
      <c r="C26" s="1457"/>
      <c r="D26" s="331">
        <f>IF('Historical DATA'!BW12="","",'Historical DATA'!BW12)</f>
        <v>77732</v>
      </c>
      <c r="E26" s="332">
        <f>IF('Historical DATA'!BX12="","",'Historical DATA'!BX12)</f>
        <v>96330.900000000009</v>
      </c>
      <c r="F26" s="333">
        <f>IF('Historical DATA'!BY12="","",'Historical DATA'!BY12)</f>
        <v>45715</v>
      </c>
      <c r="G26" s="333">
        <f>IF('Historical DATA'!BZ12="","",'Historical DATA'!BZ12)</f>
        <v>45743</v>
      </c>
      <c r="H26" s="334">
        <f>IF('Historical DATA'!CA12="","",'Historical DATA'!CA12)</f>
        <v>28</v>
      </c>
      <c r="I26" s="1365">
        <f>IF('Historical DATA'!CB12="","",'Historical DATA'!CB12)</f>
        <v>6.0000000000000001E-3</v>
      </c>
      <c r="J26" s="1364">
        <f>IF('Historical DATA'!CC12="","",'Historical DATA'!CC12)</f>
        <v>44.34</v>
      </c>
      <c r="K26" s="335">
        <f>IF('Historical DATA'!CD12="","",'Historical DATA'!CD12)</f>
        <v>3446636.8800000004</v>
      </c>
      <c r="M26" s="331" t="str">
        <f>IF('Historical DATA'!CE12="","",'Historical DATA'!CE12)</f>
        <v/>
      </c>
      <c r="N26" s="331" t="str">
        <f>IF('Historical DATA'!CF12="","",'Historical DATA'!CF12)</f>
        <v/>
      </c>
      <c r="O26" s="331" t="str">
        <f>IF('Historical DATA'!CG12="","",'Historical DATA'!CG12)</f>
        <v/>
      </c>
      <c r="P26" s="331" t="str">
        <f>IF('Historical DATA'!CH12="","",'Historical DATA'!CH12)</f>
        <v/>
      </c>
      <c r="Q26" s="331" t="str">
        <f>IF('Historical DATA'!CI12="","",'Historical DATA'!CI12)</f>
        <v/>
      </c>
      <c r="R26" s="1365" t="str">
        <f>IF('Historical DATA'!CJ12="","",'Historical DATA'!CJ12)</f>
        <v/>
      </c>
      <c r="S26" s="331" t="str">
        <f>IF('Historical DATA'!CK12="","",'Historical DATA'!CK12)</f>
        <v/>
      </c>
      <c r="T26" s="331" t="str">
        <f>IF('Historical DATA'!CL12="","",'Historical DATA'!CL12)</f>
        <v/>
      </c>
      <c r="V26" s="331">
        <f>IF('Historical DATA'!CM12="","",'Historical DATA'!CM12)</f>
        <v>4092</v>
      </c>
      <c r="W26" s="332">
        <f>IF('Historical DATA'!CN12="","",'Historical DATA'!CN12)</f>
        <v>96311.069999999992</v>
      </c>
      <c r="X26" s="333">
        <f>IF('Historical DATA'!CO12="","",'Historical DATA'!CO12)</f>
        <v>45715</v>
      </c>
      <c r="Y26" s="333">
        <f>IF('Historical DATA'!CP12="","",'Historical DATA'!CP12)</f>
        <v>45743</v>
      </c>
      <c r="Z26" s="334">
        <f>IF('Historical DATA'!CQ12="","",'Historical DATA'!CQ12)</f>
        <v>28</v>
      </c>
      <c r="AA26" s="1365">
        <f>IF('Historical DATA'!CR12="","",'Historical DATA'!CR12)</f>
        <v>1.4999999999999999E-2</v>
      </c>
      <c r="AB26" s="1364">
        <f>IF('Historical DATA'!CS12="","",'Historical DATA'!CS12)</f>
        <v>110.82</v>
      </c>
      <c r="AC26" s="335">
        <f>IF('Historical DATA'!CT12="","",'Historical DATA'!CT12)</f>
        <v>453475.43999999994</v>
      </c>
    </row>
    <row r="27" spans="2:71">
      <c r="B27" s="137">
        <f>IF('Historical DATA'!B13="","",'Historical DATA'!B13)</f>
        <v>45715</v>
      </c>
      <c r="C27" s="1457"/>
      <c r="D27" s="331">
        <f>IF('Historical DATA'!BW13="","",'Historical DATA'!BW13)</f>
        <v>77732</v>
      </c>
      <c r="E27" s="332">
        <f>IF('Historical DATA'!BX13="","",'Historical DATA'!BX13)</f>
        <v>97065.82</v>
      </c>
      <c r="F27" s="333">
        <f>IF('Historical DATA'!BY13="","",'Historical DATA'!BY13)</f>
        <v>45684</v>
      </c>
      <c r="G27" s="333">
        <f>IF('Historical DATA'!BZ13="","",'Historical DATA'!BZ13)</f>
        <v>45715</v>
      </c>
      <c r="H27" s="334">
        <f>IF('Historical DATA'!CA13="","",'Historical DATA'!CA13)</f>
        <v>31</v>
      </c>
      <c r="I27" s="1365">
        <f>IF('Historical DATA'!CB13="","",'Historical DATA'!CB13)</f>
        <v>6.0000000000000001E-3</v>
      </c>
      <c r="J27" s="1364">
        <f>IF('Historical DATA'!CC13="","",'Historical DATA'!CC13)</f>
        <v>49.46</v>
      </c>
      <c r="K27" s="335">
        <f>IF('Historical DATA'!CD13="","",'Historical DATA'!CD13)</f>
        <v>3844624.72</v>
      </c>
      <c r="M27" s="331" t="str">
        <f>IF('Historical DATA'!CE13="","",'Historical DATA'!CE13)</f>
        <v/>
      </c>
      <c r="N27" s="331" t="str">
        <f>IF('Historical DATA'!CF13="","",'Historical DATA'!CF13)</f>
        <v/>
      </c>
      <c r="O27" s="331" t="str">
        <f>IF('Historical DATA'!CG13="","",'Historical DATA'!CG13)</f>
        <v/>
      </c>
      <c r="P27" s="331" t="str">
        <f>IF('Historical DATA'!CH13="","",'Historical DATA'!CH13)</f>
        <v/>
      </c>
      <c r="Q27" s="331" t="str">
        <f>IF('Historical DATA'!CI13="","",'Historical DATA'!CI13)</f>
        <v/>
      </c>
      <c r="R27" s="1365" t="str">
        <f>IF('Historical DATA'!CJ13="","",'Historical DATA'!CJ13)</f>
        <v/>
      </c>
      <c r="S27" s="331" t="str">
        <f>IF('Historical DATA'!CK13="","",'Historical DATA'!CK13)</f>
        <v/>
      </c>
      <c r="T27" s="331" t="str">
        <f>IF('Historical DATA'!CL13="","",'Historical DATA'!CL13)</f>
        <v/>
      </c>
      <c r="V27" s="331">
        <f>IF('Historical DATA'!CM13="","",'Historical DATA'!CM13)</f>
        <v>4092</v>
      </c>
      <c r="W27" s="332">
        <f>IF('Historical DATA'!CN13="","",'Historical DATA'!CN13)</f>
        <v>97045.849999999991</v>
      </c>
      <c r="X27" s="333">
        <f>IF('Historical DATA'!CO13="","",'Historical DATA'!CO13)</f>
        <v>45684</v>
      </c>
      <c r="Y27" s="333">
        <f>IF('Historical DATA'!CP13="","",'Historical DATA'!CP13)</f>
        <v>45715</v>
      </c>
      <c r="Z27" s="334">
        <f>IF('Historical DATA'!CQ13="","",'Historical DATA'!CQ13)</f>
        <v>31</v>
      </c>
      <c r="AA27" s="1365">
        <f>IF('Historical DATA'!CR13="","",'Historical DATA'!CR13)</f>
        <v>1.4999999999999999E-2</v>
      </c>
      <c r="AB27" s="1364">
        <f>IF('Historical DATA'!CS13="","",'Historical DATA'!CS13)</f>
        <v>123.63</v>
      </c>
      <c r="AC27" s="335">
        <f>IF('Historical DATA'!CT13="","",'Historical DATA'!CT13)</f>
        <v>505893.95999999996</v>
      </c>
    </row>
    <row r="28" spans="2:71">
      <c r="B28" s="137">
        <f>IF('Historical DATA'!B14="","",'Historical DATA'!B14)</f>
        <v>45684</v>
      </c>
      <c r="C28" s="1457"/>
      <c r="D28" s="331">
        <f>IF('Historical DATA'!BW14="","",'Historical DATA'!BW14)</f>
        <v>77732</v>
      </c>
      <c r="E28" s="332">
        <f>IF('Historical DATA'!BX14="","",'Historical DATA'!BX14)</f>
        <v>98537.86</v>
      </c>
      <c r="F28" s="333">
        <f>IF('Historical DATA'!BY14="","",'Historical DATA'!BY14)</f>
        <v>45653</v>
      </c>
      <c r="G28" s="333">
        <f>IF('Historical DATA'!BZ14="","",'Historical DATA'!BZ14)</f>
        <v>45684</v>
      </c>
      <c r="H28" s="334">
        <f>IF('Historical DATA'!CA14="","",'Historical DATA'!CA14)</f>
        <v>31</v>
      </c>
      <c r="I28" s="1365">
        <f>IF('Historical DATA'!CB14="","",'Historical DATA'!CB14)</f>
        <v>6.0000000000000001E-3</v>
      </c>
      <c r="J28" s="1364">
        <f>IF('Historical DATA'!CC14="","",'Historical DATA'!CC14)</f>
        <v>50.21</v>
      </c>
      <c r="K28" s="335">
        <f>IF('Historical DATA'!CD14="","",'Historical DATA'!CD14)</f>
        <v>3902923.72</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5"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98517.58</v>
      </c>
      <c r="X28" s="333">
        <f>IF('Historical DATA'!CO14="","",'Historical DATA'!CO14)</f>
        <v>45653</v>
      </c>
      <c r="Y28" s="333">
        <f>IF('Historical DATA'!CP14="","",'Historical DATA'!CP14)</f>
        <v>45684</v>
      </c>
      <c r="Z28" s="334">
        <f>IF('Historical DATA'!CQ14="","",'Historical DATA'!CQ14)</f>
        <v>31</v>
      </c>
      <c r="AA28" s="1365">
        <f>IF('Historical DATA'!CR14="","",'Historical DATA'!CR14)</f>
        <v>1.4999999999999999E-2</v>
      </c>
      <c r="AB28" s="1364">
        <f>IF('Historical DATA'!CS14="","",'Historical DATA'!CS14)</f>
        <v>125.51</v>
      </c>
      <c r="AC28" s="335">
        <f>IF('Historical DATA'!CT14="","",'Historical DATA'!CT14)</f>
        <v>513586.92000000004</v>
      </c>
    </row>
    <row r="29" spans="2:71">
      <c r="B29" s="137">
        <f>IF('Historical DATA'!B15="","",'Historical DATA'!B15)</f>
        <v>45653</v>
      </c>
      <c r="C29" s="1457"/>
      <c r="D29" s="331">
        <f>IF('Historical DATA'!BW15="","",'Historical DATA'!BW15)</f>
        <v>77732</v>
      </c>
      <c r="E29" s="332">
        <f>IF('Historical DATA'!BX15="","",'Historical DATA'!BX15)</f>
        <v>99248.180000000008</v>
      </c>
      <c r="F29" s="333">
        <f>IF('Historical DATA'!BY15="","",'Historical DATA'!BY15)</f>
        <v>45623</v>
      </c>
      <c r="G29" s="333">
        <f>IF('Historical DATA'!BZ15="","",'Historical DATA'!BZ15)</f>
        <v>45653</v>
      </c>
      <c r="H29" s="334">
        <f>IF('Historical DATA'!CA15="","",'Historical DATA'!CA15)</f>
        <v>30</v>
      </c>
      <c r="I29" s="1365">
        <f>IF('Historical DATA'!CB15="","",'Historical DATA'!CB15)</f>
        <v>6.0000000000000001E-3</v>
      </c>
      <c r="J29" s="1364">
        <f>IF('Historical DATA'!CC15="","",'Historical DATA'!CC15)</f>
        <v>48.94</v>
      </c>
      <c r="K29" s="335">
        <f>IF('Historical DATA'!CD15="","",'Historical DATA'!CD15)</f>
        <v>3804204.0799999996</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5" t="str">
        <f>IF('Historical DATA'!CJ15="","",'Historical DATA'!CJ15)</f>
        <v/>
      </c>
      <c r="S29" s="331" t="str">
        <f>IF('Historical DATA'!CK15="","",'Historical DATA'!CK15)</f>
        <v/>
      </c>
      <c r="T29" s="331" t="str">
        <f>IF('Historical DATA'!CL15="","",'Historical DATA'!CL15)</f>
        <v/>
      </c>
      <c r="V29" s="331">
        <f>IF('Historical DATA'!CM15="","",'Historical DATA'!CM15)</f>
        <v>4092</v>
      </c>
      <c r="W29" s="332">
        <f>IF('Historical DATA'!CN15="","",'Historical DATA'!CN15)</f>
        <v>99227.75</v>
      </c>
      <c r="X29" s="333">
        <f>IF('Historical DATA'!CO15="","",'Historical DATA'!CO15)</f>
        <v>45623</v>
      </c>
      <c r="Y29" s="333">
        <f>IF('Historical DATA'!CP15="","",'Historical DATA'!CP15)</f>
        <v>45653</v>
      </c>
      <c r="Z29" s="334">
        <f>IF('Historical DATA'!CQ15="","",'Historical DATA'!CQ15)</f>
        <v>30</v>
      </c>
      <c r="AA29" s="1365">
        <f>IF('Historical DATA'!CR15="","",'Historical DATA'!CR15)</f>
        <v>1.4999999999999999E-2</v>
      </c>
      <c r="AB29" s="1364">
        <f>IF('Historical DATA'!CS15="","",'Historical DATA'!CS15)</f>
        <v>122.34</v>
      </c>
      <c r="AC29" s="335">
        <f>IF('Historical DATA'!CT15="","",'Historical DATA'!CT15)</f>
        <v>500615.28</v>
      </c>
    </row>
    <row r="30" spans="2:71">
      <c r="B30" s="137">
        <f>IF('Historical DATA'!B16="","",'Historical DATA'!B16)</f>
        <v>45623</v>
      </c>
      <c r="C30" s="1457"/>
      <c r="D30" s="331">
        <f>IF('Historical DATA'!BW16="","",'Historical DATA'!BW16)</f>
        <v>77732</v>
      </c>
      <c r="E30" s="332">
        <f>IF('Historical DATA'!BX16="","",'Historical DATA'!BX16)</f>
        <v>100000</v>
      </c>
      <c r="F30" s="333">
        <f>IF('Historical DATA'!BY16="","",'Historical DATA'!BY16)</f>
        <v>45588</v>
      </c>
      <c r="G30" s="333">
        <f>IF('Historical DATA'!BZ16="","",'Historical DATA'!BZ16)</f>
        <v>45623</v>
      </c>
      <c r="H30" s="334">
        <f>IF('Historical DATA'!CA16="","",'Historical DATA'!CA16)</f>
        <v>35</v>
      </c>
      <c r="I30" s="1365">
        <f>IF('Historical DATA'!CB16="","",'Historical DATA'!CB16)</f>
        <v>6.0000000000000001E-3</v>
      </c>
      <c r="J30" s="1364">
        <f>IF('Historical DATA'!CC16="","",'Historical DATA'!CC16)</f>
        <v>57.53</v>
      </c>
      <c r="K30" s="335">
        <f>IF('Historical DATA'!CD16="","",'Historical DATA'!CD16)</f>
        <v>4471921.96</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5" t="str">
        <f>IF('Historical DATA'!CJ16="","",'Historical DATA'!CJ16)</f>
        <v/>
      </c>
      <c r="S30" s="331" t="str">
        <f>IF('Historical DATA'!CK16="","",'Historical DATA'!CK16)</f>
        <v/>
      </c>
      <c r="T30" s="331" t="str">
        <f>IF('Historical DATA'!CL16="","",'Historical DATA'!CL16)</f>
        <v/>
      </c>
      <c r="V30" s="331">
        <f>IF('Historical DATA'!CM16="","",'Historical DATA'!CM16)</f>
        <v>4092</v>
      </c>
      <c r="W30" s="332">
        <f>IF('Historical DATA'!CN16="","",'Historical DATA'!CN16)</f>
        <v>100000</v>
      </c>
      <c r="X30" s="333">
        <f>IF('Historical DATA'!CO16="","",'Historical DATA'!CO16)</f>
        <v>45588</v>
      </c>
      <c r="Y30" s="333">
        <f>IF('Historical DATA'!CP16="","",'Historical DATA'!CP16)</f>
        <v>45623</v>
      </c>
      <c r="Z30" s="334">
        <f>IF('Historical DATA'!CQ16="","",'Historical DATA'!CQ16)</f>
        <v>35</v>
      </c>
      <c r="AA30" s="1365">
        <f>IF('Historical DATA'!CR16="","",'Historical DATA'!CR16)</f>
        <v>1.4999999999999999E-2</v>
      </c>
      <c r="AB30" s="1364">
        <f>IF('Historical DATA'!CS16="","",'Historical DATA'!CS16)</f>
        <v>143.84</v>
      </c>
      <c r="AC30" s="335">
        <f>IF('Historical DATA'!CT16="","",'Historical DATA'!CT16)</f>
        <v>588593.28</v>
      </c>
    </row>
    <row r="31" spans="2:71">
      <c r="B31" s="137">
        <f>IF('Historical DATA'!B17="","",'Historical DATA'!B17)</f>
        <v>45588</v>
      </c>
      <c r="C31" s="1457"/>
      <c r="D31" s="331" t="str">
        <f>IF('Historical DATA'!BW17="","",'Historical DATA'!BW17)</f>
        <v/>
      </c>
      <c r="E31" s="332" t="str">
        <f>IF('Historical DATA'!BX17="","",'Historical DATA'!BX17)</f>
        <v/>
      </c>
      <c r="F31" s="333" t="str">
        <f>IF('Historical DATA'!BY17="","",'Historical DATA'!BY17)</f>
        <v/>
      </c>
      <c r="G31" s="333" t="str">
        <f>IF('Historical DATA'!BZ17="","",'Historical DATA'!BZ17)</f>
        <v/>
      </c>
      <c r="H31" s="334" t="str">
        <f>IF('Historical DATA'!CA17="","",'Historical DATA'!CA17)</f>
        <v/>
      </c>
      <c r="I31" s="1365" t="str">
        <f>IF('Historical DATA'!CB17="","",'Historical DATA'!CB17)</f>
        <v/>
      </c>
      <c r="J31" s="1364" t="str">
        <f>IF('Historical DATA'!CC17="","",'Historical DATA'!CC17)</f>
        <v/>
      </c>
      <c r="K31" s="335" t="str">
        <f>IF('Historical DATA'!CD17="","",'Historical DATA'!CD17)</f>
        <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5" t="str">
        <f>IF('Historical DATA'!CJ17="","",'Historical DATA'!CJ17)</f>
        <v/>
      </c>
      <c r="S31" s="331" t="str">
        <f>IF('Historical DATA'!CK17="","",'Historical DATA'!CK17)</f>
        <v/>
      </c>
      <c r="T31" s="331" t="str">
        <f>IF('Historical DATA'!CL17="","",'Historical DATA'!CL17)</f>
        <v/>
      </c>
      <c r="V31" s="331" t="str">
        <f>IF('Historical DATA'!CM17="","",'Historical DATA'!CM17)</f>
        <v/>
      </c>
      <c r="W31" s="332" t="str">
        <f>IF('Historical DATA'!CN17="","",'Historical DATA'!CN17)</f>
        <v/>
      </c>
      <c r="X31" s="333" t="str">
        <f>IF('Historical DATA'!CO17="","",'Historical DATA'!CO17)</f>
        <v/>
      </c>
      <c r="Y31" s="333" t="str">
        <f>IF('Historical DATA'!CP17="","",'Historical DATA'!CP17)</f>
        <v/>
      </c>
      <c r="Z31" s="334" t="str">
        <f>IF('Historical DATA'!CQ17="","",'Historical DATA'!CQ17)</f>
        <v/>
      </c>
      <c r="AA31" s="1365" t="str">
        <f>IF('Historical DATA'!CR17="","",'Historical DATA'!CR17)</f>
        <v/>
      </c>
      <c r="AB31" s="1364" t="str">
        <f>IF('Historical DATA'!CS17="","",'Historical DATA'!CS17)</f>
        <v/>
      </c>
      <c r="AC31" s="335" t="str">
        <f>IF('Historical DATA'!CT17="","",'Historical DATA'!CT17)</f>
        <v/>
      </c>
    </row>
    <row r="32" spans="2:71">
      <c r="B32" s="137" t="str">
        <f>IF('Historical DATA'!B18="","",'Historical DATA'!B18)</f>
        <v/>
      </c>
      <c r="C32" s="1457"/>
      <c r="D32" s="331" t="str">
        <f>IF('Historical DATA'!BW18="","",'Historical DATA'!BW18)</f>
        <v/>
      </c>
      <c r="E32" s="332" t="str">
        <f>IF('Historical DATA'!BX18="","",'Historical DATA'!BX18)</f>
        <v/>
      </c>
      <c r="F32" s="333" t="str">
        <f>IF('Historical DATA'!BY18="","",'Historical DATA'!BY18)</f>
        <v/>
      </c>
      <c r="G32" s="333" t="str">
        <f>IF('Historical DATA'!BZ18="","",'Historical DATA'!BZ18)</f>
        <v/>
      </c>
      <c r="H32" s="334" t="str">
        <f>IF('Historical DATA'!CA18="","",'Historical DATA'!CA18)</f>
        <v/>
      </c>
      <c r="I32" s="1365" t="str">
        <f>IF('Historical DATA'!CB18="","",'Historical DATA'!CB18)</f>
        <v/>
      </c>
      <c r="J32" s="1364" t="str">
        <f>IF('Historical DATA'!CC18="","",'Historical DATA'!CC18)</f>
        <v/>
      </c>
      <c r="K32" s="335" t="str">
        <f>IF('Historical DATA'!CD18="","",'Historical DATA'!CD18)</f>
        <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5" t="str">
        <f>IF('Historical DATA'!CJ18="","",'Historical DATA'!CJ18)</f>
        <v/>
      </c>
      <c r="S32" s="331" t="str">
        <f>IF('Historical DATA'!CK18="","",'Historical DATA'!CK18)</f>
        <v/>
      </c>
      <c r="T32" s="331" t="str">
        <f>IF('Historical DATA'!CL18="","",'Historical DATA'!CL18)</f>
        <v/>
      </c>
      <c r="V32" s="331" t="str">
        <f>IF('Historical DATA'!CM18="","",'Historical DATA'!CM18)</f>
        <v/>
      </c>
      <c r="W32" s="332" t="str">
        <f>IF('Historical DATA'!CN18="","",'Historical DATA'!CN18)</f>
        <v/>
      </c>
      <c r="X32" s="333" t="str">
        <f>IF('Historical DATA'!CO18="","",'Historical DATA'!CO18)</f>
        <v/>
      </c>
      <c r="Y32" s="333" t="str">
        <f>IF('Historical DATA'!CP18="","",'Historical DATA'!CP18)</f>
        <v/>
      </c>
      <c r="Z32" s="334" t="str">
        <f>IF('Historical DATA'!CQ18="","",'Historical DATA'!CQ18)</f>
        <v/>
      </c>
      <c r="AA32" s="1365" t="str">
        <f>IF('Historical DATA'!CR18="","",'Historical DATA'!CR18)</f>
        <v/>
      </c>
      <c r="AB32" s="1364" t="str">
        <f>IF('Historical DATA'!CS18="","",'Historical DATA'!CS18)</f>
        <v/>
      </c>
      <c r="AC32" s="335" t="str">
        <f>IF('Historical DATA'!CT18="","",'Historical DATA'!CT18)</f>
        <v/>
      </c>
    </row>
    <row r="33" spans="2:29">
      <c r="B33" s="137" t="str">
        <f>IF('Historical DATA'!B19="","",'Historical DATA'!B19)</f>
        <v/>
      </c>
      <c r="C33" s="1457"/>
      <c r="D33" s="331" t="str">
        <f>IF('Historical DATA'!BW19="","",'Historical DATA'!BW19)</f>
        <v/>
      </c>
      <c r="E33" s="332" t="str">
        <f>IF('Historical DATA'!BX19="","",'Historical DATA'!BX19)</f>
        <v/>
      </c>
      <c r="F33" s="333" t="str">
        <f>IF('Historical DATA'!BY19="","",'Historical DATA'!BY19)</f>
        <v/>
      </c>
      <c r="G33" s="333" t="str">
        <f>IF('Historical DATA'!BZ19="","",'Historical DATA'!BZ19)</f>
        <v/>
      </c>
      <c r="H33" s="334" t="str">
        <f>IF('Historical DATA'!CA19="","",'Historical DATA'!CA19)</f>
        <v/>
      </c>
      <c r="I33" s="1365" t="str">
        <f>IF('Historical DATA'!CB19="","",'Historical DATA'!CB19)</f>
        <v/>
      </c>
      <c r="J33" s="1364" t="str">
        <f>IF('Historical DATA'!CC19="","",'Historical DATA'!CC19)</f>
        <v/>
      </c>
      <c r="K33" s="335" t="str">
        <f>IF('Historical DATA'!CD19="","",'Historical DATA'!CD19)</f>
        <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5" t="str">
        <f>IF('Historical DATA'!CJ19="","",'Historical DATA'!CJ19)</f>
        <v/>
      </c>
      <c r="S33" s="331" t="str">
        <f>IF('Historical DATA'!CK19="","",'Historical DATA'!CK19)</f>
        <v/>
      </c>
      <c r="T33" s="331" t="str">
        <f>IF('Historical DATA'!CL19="","",'Historical DATA'!CL19)</f>
        <v/>
      </c>
      <c r="V33" s="331" t="str">
        <f>IF('Historical DATA'!CM19="","",'Historical DATA'!CM19)</f>
        <v/>
      </c>
      <c r="W33" s="332" t="str">
        <f>IF('Historical DATA'!CN19="","",'Historical DATA'!CN19)</f>
        <v/>
      </c>
      <c r="X33" s="333" t="str">
        <f>IF('Historical DATA'!CO19="","",'Historical DATA'!CO19)</f>
        <v/>
      </c>
      <c r="Y33" s="333" t="str">
        <f>IF('Historical DATA'!CP19="","",'Historical DATA'!CP19)</f>
        <v/>
      </c>
      <c r="Z33" s="334" t="str">
        <f>IF('Historical DATA'!CQ19="","",'Historical DATA'!CQ19)</f>
        <v/>
      </c>
      <c r="AA33" s="1365" t="str">
        <f>IF('Historical DATA'!CR19="","",'Historical DATA'!CR19)</f>
        <v/>
      </c>
      <c r="AB33" s="1364" t="str">
        <f>IF('Historical DATA'!CS19="","",'Historical DATA'!CS19)</f>
        <v/>
      </c>
      <c r="AC33" s="335" t="str">
        <f>IF('Historical DATA'!CT19="","",'Historical DATA'!CT19)</f>
        <v/>
      </c>
    </row>
    <row r="34" spans="2:29">
      <c r="B34" s="137" t="str">
        <f>IF('Historical DATA'!B20="","",'Historical DATA'!B20)</f>
        <v/>
      </c>
      <c r="C34" s="1457"/>
      <c r="D34" s="331" t="str">
        <f>IF('Historical DATA'!BW20="","",'Historical DATA'!BW20)</f>
        <v/>
      </c>
      <c r="E34" s="332" t="str">
        <f>IF('Historical DATA'!BX20="","",'Historical DATA'!BX20)</f>
        <v/>
      </c>
      <c r="F34" s="333" t="str">
        <f>IF('Historical DATA'!BY20="","",'Historical DATA'!BY20)</f>
        <v/>
      </c>
      <c r="G34" s="333" t="str">
        <f>IF('Historical DATA'!BZ20="","",'Historical DATA'!BZ20)</f>
        <v/>
      </c>
      <c r="H34" s="334" t="str">
        <f>IF('Historical DATA'!CA20="","",'Historical DATA'!CA20)</f>
        <v/>
      </c>
      <c r="I34" s="1365" t="str">
        <f>IF('Historical DATA'!CB20="","",'Historical DATA'!CB20)</f>
        <v/>
      </c>
      <c r="J34" s="1364" t="str">
        <f>IF('Historical DATA'!CC20="","",'Historical DATA'!CC20)</f>
        <v/>
      </c>
      <c r="K34" s="335" t="str">
        <f>IF('Historical DATA'!CD20="","",'Historical DATA'!CD20)</f>
        <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5" t="str">
        <f>IF('Historical DATA'!CJ20="","",'Historical DATA'!CJ20)</f>
        <v/>
      </c>
      <c r="S34" s="331" t="str">
        <f>IF('Historical DATA'!CK20="","",'Historical DATA'!CK20)</f>
        <v/>
      </c>
      <c r="T34" s="331" t="str">
        <f>IF('Historical DATA'!CL20="","",'Historical DATA'!CL20)</f>
        <v/>
      </c>
      <c r="V34" s="331" t="str">
        <f>IF('Historical DATA'!CM20="","",'Historical DATA'!CM20)</f>
        <v/>
      </c>
      <c r="W34" s="332" t="str">
        <f>IF('Historical DATA'!CN20="","",'Historical DATA'!CN20)</f>
        <v/>
      </c>
      <c r="X34" s="333" t="str">
        <f>IF('Historical DATA'!CO20="","",'Historical DATA'!CO20)</f>
        <v/>
      </c>
      <c r="Y34" s="333" t="str">
        <f>IF('Historical DATA'!CP20="","",'Historical DATA'!CP20)</f>
        <v/>
      </c>
      <c r="Z34" s="334" t="str">
        <f>IF('Historical DATA'!CQ20="","",'Historical DATA'!CQ20)</f>
        <v/>
      </c>
      <c r="AA34" s="1365" t="str">
        <f>IF('Historical DATA'!CR20="","",'Historical DATA'!CR20)</f>
        <v/>
      </c>
      <c r="AB34" s="1364" t="str">
        <f>IF('Historical DATA'!CS20="","",'Historical DATA'!CS20)</f>
        <v/>
      </c>
      <c r="AC34" s="335" t="str">
        <f>IF('Historical DATA'!CT20="","",'Historical DATA'!CT20)</f>
        <v/>
      </c>
    </row>
    <row r="35" spans="2:29">
      <c r="B35" s="137" t="str">
        <f>IF('Historical DATA'!B21="","",'Historical DATA'!B21)</f>
        <v/>
      </c>
      <c r="C35" s="1457"/>
      <c r="D35" s="331" t="str">
        <f>IF('Historical DATA'!BW21="","",'Historical DATA'!BW21)</f>
        <v/>
      </c>
      <c r="E35" s="332" t="str">
        <f>IF('Historical DATA'!BX21="","",'Historical DATA'!BX21)</f>
        <v/>
      </c>
      <c r="F35" s="333" t="str">
        <f>IF('Historical DATA'!BY21="","",'Historical DATA'!BY21)</f>
        <v/>
      </c>
      <c r="G35" s="333" t="str">
        <f>IF('Historical DATA'!BZ21="","",'Historical DATA'!BZ21)</f>
        <v/>
      </c>
      <c r="H35" s="334" t="str">
        <f>IF('Historical DATA'!CA21="","",'Historical DATA'!CA21)</f>
        <v/>
      </c>
      <c r="I35" s="1365" t="str">
        <f>IF('Historical DATA'!CB21="","",'Historical DATA'!CB21)</f>
        <v/>
      </c>
      <c r="J35" s="1364" t="str">
        <f>IF('Historical DATA'!CC21="","",'Historical DATA'!CC21)</f>
        <v/>
      </c>
      <c r="K35" s="335" t="str">
        <f>IF('Historical DATA'!CD21="","",'Historical DATA'!CD21)</f>
        <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5" t="str">
        <f>IF('Historical DATA'!CJ21="","",'Historical DATA'!CJ21)</f>
        <v/>
      </c>
      <c r="S35" s="331" t="str">
        <f>IF('Historical DATA'!CK21="","",'Historical DATA'!CK21)</f>
        <v/>
      </c>
      <c r="T35" s="331" t="str">
        <f>IF('Historical DATA'!CL21="","",'Historical DATA'!CL21)</f>
        <v/>
      </c>
      <c r="V35" s="331" t="str">
        <f>IF('Historical DATA'!CM21="","",'Historical DATA'!CM21)</f>
        <v/>
      </c>
      <c r="W35" s="332" t="str">
        <f>IF('Historical DATA'!CN21="","",'Historical DATA'!CN21)</f>
        <v/>
      </c>
      <c r="X35" s="333" t="str">
        <f>IF('Historical DATA'!CO21="","",'Historical DATA'!CO21)</f>
        <v/>
      </c>
      <c r="Y35" s="333" t="str">
        <f>IF('Historical DATA'!CP21="","",'Historical DATA'!CP21)</f>
        <v/>
      </c>
      <c r="Z35" s="334" t="str">
        <f>IF('Historical DATA'!CQ21="","",'Historical DATA'!CQ21)</f>
        <v/>
      </c>
      <c r="AA35" s="1365" t="str">
        <f>IF('Historical DATA'!CR21="","",'Historical DATA'!CR21)</f>
        <v/>
      </c>
      <c r="AB35" s="1364" t="str">
        <f>IF('Historical DATA'!CS21="","",'Historical DATA'!CS21)</f>
        <v/>
      </c>
      <c r="AC35" s="335" t="str">
        <f>IF('Historical DATA'!CT21="","",'Historical DATA'!CT21)</f>
        <v/>
      </c>
    </row>
    <row r="36" spans="2:29">
      <c r="B36" s="137" t="str">
        <f>IF('Historical DATA'!B22="","",'Historical DATA'!B22)</f>
        <v/>
      </c>
      <c r="C36" s="1457"/>
      <c r="D36" s="331" t="str">
        <f>IF('Historical DATA'!BW22="","",'Historical DATA'!BW22)</f>
        <v/>
      </c>
      <c r="E36" s="332" t="str">
        <f>IF('Historical DATA'!BX22="","",'Historical DATA'!BX22)</f>
        <v/>
      </c>
      <c r="F36" s="333" t="str">
        <f>IF('Historical DATA'!BY22="","",'Historical DATA'!BY22)</f>
        <v/>
      </c>
      <c r="G36" s="333" t="str">
        <f>IF('Historical DATA'!BZ22="","",'Historical DATA'!BZ22)</f>
        <v/>
      </c>
      <c r="H36" s="334" t="str">
        <f>IF('Historical DATA'!CA22="","",'Historical DATA'!CA22)</f>
        <v/>
      </c>
      <c r="I36" s="1365" t="str">
        <f>IF('Historical DATA'!CB22="","",'Historical DATA'!CB22)</f>
        <v/>
      </c>
      <c r="J36" s="1364" t="str">
        <f>IF('Historical DATA'!CC22="","",'Historical DATA'!CC22)</f>
        <v/>
      </c>
      <c r="K36" s="335" t="str">
        <f>IF('Historical DATA'!CD22="","",'Historical DATA'!CD22)</f>
        <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5" t="str">
        <f>IF('Historical DATA'!CJ22="","",'Historical DATA'!CJ22)</f>
        <v/>
      </c>
      <c r="S36" s="331" t="str">
        <f>IF('Historical DATA'!CK22="","",'Historical DATA'!CK22)</f>
        <v/>
      </c>
      <c r="T36" s="331" t="str">
        <f>IF('Historical DATA'!CL22="","",'Historical DATA'!CL22)</f>
        <v/>
      </c>
      <c r="V36" s="331" t="str">
        <f>IF('Historical DATA'!CM22="","",'Historical DATA'!CM22)</f>
        <v/>
      </c>
      <c r="W36" s="332" t="str">
        <f>IF('Historical DATA'!CN22="","",'Historical DATA'!CN22)</f>
        <v/>
      </c>
      <c r="X36" s="333" t="str">
        <f>IF('Historical DATA'!CO22="","",'Historical DATA'!CO22)</f>
        <v/>
      </c>
      <c r="Y36" s="333" t="str">
        <f>IF('Historical DATA'!CP22="","",'Historical DATA'!CP22)</f>
        <v/>
      </c>
      <c r="Z36" s="334" t="str">
        <f>IF('Historical DATA'!CQ22="","",'Historical DATA'!CQ22)</f>
        <v/>
      </c>
      <c r="AA36" s="1365" t="str">
        <f>IF('Historical DATA'!CR22="","",'Historical DATA'!CR22)</f>
        <v/>
      </c>
      <c r="AB36" s="1364" t="str">
        <f>IF('Historical DATA'!CS22="","",'Historical DATA'!CS22)</f>
        <v/>
      </c>
      <c r="AC36" s="335" t="str">
        <f>IF('Historical DATA'!CT22="","",'Historical DATA'!CT22)</f>
        <v/>
      </c>
    </row>
    <row r="37" spans="2:29">
      <c r="B37" s="137" t="str">
        <f>IF('Historical DATA'!B23="","",'Historical DATA'!B23)</f>
        <v/>
      </c>
      <c r="C37" s="1457"/>
      <c r="D37" s="331" t="str">
        <f>IF('Historical DATA'!BW23="","",'Historical DATA'!BW23)</f>
        <v/>
      </c>
      <c r="E37" s="332" t="str">
        <f>IF('Historical DATA'!BX23="","",'Historical DATA'!BX23)</f>
        <v/>
      </c>
      <c r="F37" s="333" t="str">
        <f>IF('Historical DATA'!BY23="","",'Historical DATA'!BY23)</f>
        <v/>
      </c>
      <c r="G37" s="333" t="str">
        <f>IF('Historical DATA'!BZ23="","",'Historical DATA'!BZ23)</f>
        <v/>
      </c>
      <c r="H37" s="334" t="str">
        <f>IF('Historical DATA'!CA23="","",'Historical DATA'!CA23)</f>
        <v/>
      </c>
      <c r="I37" s="1365" t="str">
        <f>IF('Historical DATA'!CB23="","",'Historical DATA'!CB23)</f>
        <v/>
      </c>
      <c r="J37" s="1364" t="str">
        <f>IF('Historical DATA'!CC23="","",'Historical DATA'!CC23)</f>
        <v/>
      </c>
      <c r="K37" s="335" t="str">
        <f>IF('Historical DATA'!CD23="","",'Historical DATA'!CD23)</f>
        <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5" t="str">
        <f>IF('Historical DATA'!CJ23="","",'Historical DATA'!CJ23)</f>
        <v/>
      </c>
      <c r="S37" s="331" t="str">
        <f>IF('Historical DATA'!CK23="","",'Historical DATA'!CK23)</f>
        <v/>
      </c>
      <c r="T37" s="331" t="str">
        <f>IF('Historical DATA'!CL23="","",'Historical DATA'!CL23)</f>
        <v/>
      </c>
      <c r="V37" s="331" t="str">
        <f>IF('Historical DATA'!CM23="","",'Historical DATA'!CM23)</f>
        <v/>
      </c>
      <c r="W37" s="332" t="str">
        <f>IF('Historical DATA'!CN23="","",'Historical DATA'!CN23)</f>
        <v/>
      </c>
      <c r="X37" s="333" t="str">
        <f>IF('Historical DATA'!CO23="","",'Historical DATA'!CO23)</f>
        <v/>
      </c>
      <c r="Y37" s="333" t="str">
        <f>IF('Historical DATA'!CP23="","",'Historical DATA'!CP23)</f>
        <v/>
      </c>
      <c r="Z37" s="334" t="str">
        <f>IF('Historical DATA'!CQ23="","",'Historical DATA'!CQ23)</f>
        <v/>
      </c>
      <c r="AA37" s="1365" t="str">
        <f>IF('Historical DATA'!CR23="","",'Historical DATA'!CR23)</f>
        <v/>
      </c>
      <c r="AB37" s="1364" t="str">
        <f>IF('Historical DATA'!CS23="","",'Historical DATA'!CS23)</f>
        <v/>
      </c>
      <c r="AC37" s="335" t="str">
        <f>IF('Historical DATA'!CT23="","",'Historical DATA'!CT23)</f>
        <v/>
      </c>
    </row>
    <row r="38" spans="2:29">
      <c r="B38" s="137" t="str">
        <f>IF('Historical DATA'!B24="","",'Historical DATA'!B24)</f>
        <v/>
      </c>
      <c r="C38" s="1457"/>
      <c r="D38" s="331" t="str">
        <f>IF('Historical DATA'!BW24="","",'Historical DATA'!BW24)</f>
        <v/>
      </c>
      <c r="E38" s="332" t="str">
        <f>IF('Historical DATA'!BX24="","",'Historical DATA'!BX24)</f>
        <v/>
      </c>
      <c r="F38" s="333" t="str">
        <f>IF('Historical DATA'!BY24="","",'Historical DATA'!BY24)</f>
        <v/>
      </c>
      <c r="G38" s="333" t="str">
        <f>IF('Historical DATA'!BZ24="","",'Historical DATA'!BZ24)</f>
        <v/>
      </c>
      <c r="H38" s="334" t="str">
        <f>IF('Historical DATA'!CA24="","",'Historical DATA'!CA24)</f>
        <v/>
      </c>
      <c r="I38" s="1365" t="str">
        <f>IF('Historical DATA'!CB24="","",'Historical DATA'!CB24)</f>
        <v/>
      </c>
      <c r="J38" s="1364" t="str">
        <f>IF('Historical DATA'!CC24="","",'Historical DATA'!CC24)</f>
        <v/>
      </c>
      <c r="K38" s="335" t="str">
        <f>IF('Historical DATA'!CD24="","",'Historical DATA'!CD24)</f>
        <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5" t="str">
        <f>IF('Historical DATA'!CJ24="","",'Historical DATA'!CJ24)</f>
        <v/>
      </c>
      <c r="S38" s="331" t="str">
        <f>IF('Historical DATA'!CK24="","",'Historical DATA'!CK24)</f>
        <v/>
      </c>
      <c r="T38" s="331" t="str">
        <f>IF('Historical DATA'!CL24="","",'Historical DATA'!CL24)</f>
        <v/>
      </c>
      <c r="V38" s="331" t="str">
        <f>IF('Historical DATA'!CM24="","",'Historical DATA'!CM24)</f>
        <v/>
      </c>
      <c r="W38" s="332" t="str">
        <f>IF('Historical DATA'!CN24="","",'Historical DATA'!CN24)</f>
        <v/>
      </c>
      <c r="X38" s="333" t="str">
        <f>IF('Historical DATA'!CO24="","",'Historical DATA'!CO24)</f>
        <v/>
      </c>
      <c r="Y38" s="333" t="str">
        <f>IF('Historical DATA'!CP24="","",'Historical DATA'!CP24)</f>
        <v/>
      </c>
      <c r="Z38" s="334" t="str">
        <f>IF('Historical DATA'!CQ24="","",'Historical DATA'!CQ24)</f>
        <v/>
      </c>
      <c r="AA38" s="1365" t="str">
        <f>IF('Historical DATA'!CR24="","",'Historical DATA'!CR24)</f>
        <v/>
      </c>
      <c r="AB38" s="1364" t="str">
        <f>IF('Historical DATA'!CS24="","",'Historical DATA'!CS24)</f>
        <v/>
      </c>
      <c r="AC38" s="335" t="str">
        <f>IF('Historical DATA'!CT24="","",'Historical DATA'!CT24)</f>
        <v/>
      </c>
    </row>
    <row r="39" spans="2:29">
      <c r="B39" s="137" t="str">
        <f>IF('Historical DATA'!B25="","",'Historical DATA'!B25)</f>
        <v/>
      </c>
      <c r="C39" s="1457"/>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5" t="str">
        <f>IF('Historical DATA'!CB25="","",'Historical DATA'!CB25)</f>
        <v/>
      </c>
      <c r="J39" s="1364"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5"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5" t="str">
        <f>IF('Historical DATA'!CR25="","",'Historical DATA'!CR25)</f>
        <v/>
      </c>
      <c r="AB39" s="1364" t="str">
        <f>IF('Historical DATA'!CS25="","",'Historical DATA'!CS25)</f>
        <v/>
      </c>
      <c r="AC39" s="335" t="str">
        <f>IF('Historical DATA'!CT25="","",'Historical DATA'!CT25)</f>
        <v/>
      </c>
    </row>
    <row r="40" spans="2:29">
      <c r="B40" s="137" t="str">
        <f>IF('Historical DATA'!B26="","",'Historical DATA'!B26)</f>
        <v/>
      </c>
      <c r="C40" s="1457"/>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5" t="str">
        <f>IF('Historical DATA'!CB26="","",'Historical DATA'!CB26)</f>
        <v/>
      </c>
      <c r="J40" s="1364"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5"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5" t="str">
        <f>IF('Historical DATA'!CR26="","",'Historical DATA'!CR26)</f>
        <v/>
      </c>
      <c r="AB40" s="1364" t="str">
        <f>IF('Historical DATA'!CS26="","",'Historical DATA'!CS26)</f>
        <v/>
      </c>
      <c r="AC40" s="335" t="str">
        <f>IF('Historical DATA'!CT26="","",'Historical DATA'!CT26)</f>
        <v/>
      </c>
    </row>
    <row r="41" spans="2:29">
      <c r="B41" s="137" t="str">
        <f>IF('Historical DATA'!B27="","",'Historical DATA'!B27)</f>
        <v/>
      </c>
      <c r="C41" s="1457"/>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5" t="str">
        <f>IF('Historical DATA'!CB27="","",'Historical DATA'!CB27)</f>
        <v/>
      </c>
      <c r="J41" s="1364"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5"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5" t="str">
        <f>IF('Historical DATA'!CR27="","",'Historical DATA'!CR27)</f>
        <v/>
      </c>
      <c r="AB41" s="1364" t="str">
        <f>IF('Historical DATA'!CS27="","",'Historical DATA'!CS27)</f>
        <v/>
      </c>
      <c r="AC41" s="335" t="str">
        <f>IF('Historical DATA'!CT27="","",'Historical DATA'!CT27)</f>
        <v/>
      </c>
    </row>
    <row r="42" spans="2:29">
      <c r="B42" s="137" t="str">
        <f>IF('Historical DATA'!B28="","",'Historical DATA'!B28)</f>
        <v/>
      </c>
      <c r="C42" s="1457"/>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5" t="str">
        <f>IF('Historical DATA'!CB28="","",'Historical DATA'!CB28)</f>
        <v/>
      </c>
      <c r="J42" s="1364"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5"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5" t="str">
        <f>IF('Historical DATA'!CR28="","",'Historical DATA'!CR28)</f>
        <v/>
      </c>
      <c r="AB42" s="1364" t="str">
        <f>IF('Historical DATA'!CS28="","",'Historical DATA'!CS28)</f>
        <v/>
      </c>
      <c r="AC42" s="335" t="str">
        <f>IF('Historical DATA'!CT28="","",'Historical DATA'!CT28)</f>
        <v/>
      </c>
    </row>
    <row r="43" spans="2:29">
      <c r="B43" s="137" t="str">
        <f>IF('Historical DATA'!B29="","",'Historical DATA'!B29)</f>
        <v/>
      </c>
      <c r="C43" s="1457"/>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5" t="str">
        <f>IF('Historical DATA'!CB29="","",'Historical DATA'!CB29)</f>
        <v/>
      </c>
      <c r="J43" s="1364"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5"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5" t="str">
        <f>IF('Historical DATA'!CR29="","",'Historical DATA'!CR29)</f>
        <v/>
      </c>
      <c r="AB43" s="1364" t="str">
        <f>IF('Historical DATA'!CS29="","",'Historical DATA'!CS29)</f>
        <v/>
      </c>
      <c r="AC43" s="335" t="str">
        <f>IF('Historical DATA'!CT29="","",'Historical DATA'!CT29)</f>
        <v/>
      </c>
    </row>
    <row r="44" spans="2:29">
      <c r="B44" s="137" t="str">
        <f>IF('Historical DATA'!B30="","",'Historical DATA'!B30)</f>
        <v/>
      </c>
      <c r="C44" s="1457"/>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5" t="str">
        <f>IF('Historical DATA'!CB30="","",'Historical DATA'!CB30)</f>
        <v/>
      </c>
      <c r="J44" s="1364"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5"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5" t="str">
        <f>IF('Historical DATA'!CR30="","",'Historical DATA'!CR30)</f>
        <v/>
      </c>
      <c r="AB44" s="1364" t="str">
        <f>IF('Historical DATA'!CS30="","",'Historical DATA'!CS30)</f>
        <v/>
      </c>
      <c r="AC44" s="335" t="str">
        <f>IF('Historical DATA'!CT30="","",'Historical DATA'!CT30)</f>
        <v/>
      </c>
    </row>
    <row r="45" spans="2:29">
      <c r="B45" s="137" t="str">
        <f>IF('Historical DATA'!B31="","",'Historical DATA'!B31)</f>
        <v/>
      </c>
      <c r="C45" s="1457"/>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5" t="str">
        <f>IF('Historical DATA'!CB31="","",'Historical DATA'!CB31)</f>
        <v/>
      </c>
      <c r="J45" s="1364"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5"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5" t="str">
        <f>IF('Historical DATA'!CR31="","",'Historical DATA'!CR31)</f>
        <v/>
      </c>
      <c r="AB45" s="1364" t="str">
        <f>IF('Historical DATA'!CS31="","",'Historical DATA'!CS31)</f>
        <v/>
      </c>
      <c r="AC45" s="335" t="str">
        <f>IF('Historical DATA'!CT31="","",'Historical DATA'!CT31)</f>
        <v/>
      </c>
    </row>
    <row r="46" spans="2:29">
      <c r="B46" s="137" t="str">
        <f>IF('Historical DATA'!B32="","",'Historical DATA'!B32)</f>
        <v/>
      </c>
      <c r="C46" s="1457"/>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5" t="str">
        <f>IF('Historical DATA'!CB32="","",'Historical DATA'!CB32)</f>
        <v/>
      </c>
      <c r="J46" s="1364"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5"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5" t="str">
        <f>IF('Historical DATA'!CR32="","",'Historical DATA'!CR32)</f>
        <v/>
      </c>
      <c r="AB46" s="1364" t="str">
        <f>IF('Historical DATA'!CS32="","",'Historical DATA'!CS32)</f>
        <v/>
      </c>
      <c r="AC46" s="335" t="str">
        <f>IF('Historical DATA'!CT32="","",'Historical DATA'!CT32)</f>
        <v/>
      </c>
    </row>
    <row r="47" spans="2:29">
      <c r="B47" s="137" t="str">
        <f>IF('Historical DATA'!B33="","",'Historical DATA'!B33)</f>
        <v/>
      </c>
      <c r="C47" s="1457"/>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5" t="str">
        <f>IF('Historical DATA'!CB33="","",'Historical DATA'!CB33)</f>
        <v/>
      </c>
      <c r="J47" s="1364"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5"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5" t="str">
        <f>IF('Historical DATA'!CR33="","",'Historical DATA'!CR33)</f>
        <v/>
      </c>
      <c r="AB47" s="1364" t="str">
        <f>IF('Historical DATA'!CS33="","",'Historical DATA'!CS33)</f>
        <v/>
      </c>
      <c r="AC47" s="335" t="str">
        <f>IF('Historical DATA'!CT33="","",'Historical DATA'!CT33)</f>
        <v/>
      </c>
    </row>
    <row r="48" spans="2:29">
      <c r="B48" s="137" t="str">
        <f>IF('Historical DATA'!B34="","",'Historical DATA'!B34)</f>
        <v/>
      </c>
      <c r="C48" s="1457"/>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5" t="str">
        <f>IF('Historical DATA'!CB34="","",'Historical DATA'!CB34)</f>
        <v/>
      </c>
      <c r="J48" s="1364"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5"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5" t="str">
        <f>IF('Historical DATA'!CR34="","",'Historical DATA'!CR34)</f>
        <v/>
      </c>
      <c r="AB48" s="1364" t="str">
        <f>IF('Historical DATA'!CS34="","",'Historical DATA'!CS34)</f>
        <v/>
      </c>
      <c r="AC48" s="335" t="str">
        <f>IF('Historical DATA'!CT34="","",'Historical DATA'!CT34)</f>
        <v/>
      </c>
    </row>
    <row r="49" spans="2:29">
      <c r="B49" s="137" t="str">
        <f>IF('Historical DATA'!B35="","",'Historical DATA'!B35)</f>
        <v/>
      </c>
      <c r="C49" s="1457"/>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5" t="str">
        <f>IF('Historical DATA'!CB35="","",'Historical DATA'!CB35)</f>
        <v/>
      </c>
      <c r="J49" s="1364"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5"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5" t="str">
        <f>IF('Historical DATA'!CR35="","",'Historical DATA'!CR35)</f>
        <v/>
      </c>
      <c r="AB49" s="1364" t="str">
        <f>IF('Historical DATA'!CS35="","",'Historical DATA'!CS35)</f>
        <v/>
      </c>
      <c r="AC49" s="335" t="str">
        <f>IF('Historical DATA'!CT35="","",'Historical DATA'!CT35)</f>
        <v/>
      </c>
    </row>
    <row r="50" spans="2:29">
      <c r="B50" s="137" t="str">
        <f>IF('Historical DATA'!B36="","",'Historical DATA'!B36)</f>
        <v/>
      </c>
      <c r="C50" s="1457"/>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5" t="str">
        <f>IF('Historical DATA'!CB36="","",'Historical DATA'!CB36)</f>
        <v/>
      </c>
      <c r="J50" s="1364"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5"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5" t="str">
        <f>IF('Historical DATA'!CR36="","",'Historical DATA'!CR36)</f>
        <v/>
      </c>
      <c r="AB50" s="1364" t="str">
        <f>IF('Historical DATA'!CS36="","",'Historical DATA'!CS36)</f>
        <v/>
      </c>
      <c r="AC50" s="335" t="str">
        <f>IF('Historical DATA'!CT36="","",'Historical DATA'!CT36)</f>
        <v/>
      </c>
    </row>
    <row r="51" spans="2:29">
      <c r="B51" s="137" t="str">
        <f>IF('Historical DATA'!B37="","",'Historical DATA'!B37)</f>
        <v/>
      </c>
      <c r="C51" s="1457"/>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5" t="str">
        <f>IF('Historical DATA'!CB37="","",'Historical DATA'!CB37)</f>
        <v/>
      </c>
      <c r="J51" s="1364"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5"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5" t="str">
        <f>IF('Historical DATA'!CR37="","",'Historical DATA'!CR37)</f>
        <v/>
      </c>
      <c r="AB51" s="1364" t="str">
        <f>IF('Historical DATA'!CS37="","",'Historical DATA'!CS37)</f>
        <v/>
      </c>
      <c r="AC51" s="335" t="str">
        <f>IF('Historical DATA'!CT37="","",'Historical DATA'!CT37)</f>
        <v/>
      </c>
    </row>
    <row r="52" spans="2:29">
      <c r="B52" s="137" t="str">
        <f>IF('Historical DATA'!B38="","",'Historical DATA'!B38)</f>
        <v/>
      </c>
      <c r="C52" s="1457"/>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5" t="str">
        <f>IF('Historical DATA'!CB38="","",'Historical DATA'!CB38)</f>
        <v/>
      </c>
      <c r="J52" s="1364"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5"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5" t="str">
        <f>IF('Historical DATA'!CR38="","",'Historical DATA'!CR38)</f>
        <v/>
      </c>
      <c r="AB52" s="1364" t="str">
        <f>IF('Historical DATA'!CS38="","",'Historical DATA'!CS38)</f>
        <v/>
      </c>
      <c r="AC52" s="335" t="str">
        <f>IF('Historical DATA'!CT38="","",'Historical DATA'!CT38)</f>
        <v/>
      </c>
    </row>
    <row r="53" spans="2:29">
      <c r="B53" s="137" t="str">
        <f>IF('Historical DATA'!B39="","",'Historical DATA'!B39)</f>
        <v/>
      </c>
      <c r="C53" s="1457"/>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5" t="str">
        <f>IF('Historical DATA'!CB39="","",'Historical DATA'!CB39)</f>
        <v/>
      </c>
      <c r="J53" s="1364"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5"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5" t="str">
        <f>IF('Historical DATA'!CR39="","",'Historical DATA'!CR39)</f>
        <v/>
      </c>
      <c r="AB53" s="1364" t="str">
        <f>IF('Historical DATA'!CS39="","",'Historical DATA'!CS39)</f>
        <v/>
      </c>
      <c r="AC53" s="335" t="str">
        <f>IF('Historical DATA'!CT39="","",'Historical DATA'!CT39)</f>
        <v/>
      </c>
    </row>
    <row r="54" spans="2:29">
      <c r="B54" s="137" t="str">
        <f>IF('Historical DATA'!B40="","",'Historical DATA'!B40)</f>
        <v/>
      </c>
      <c r="C54" s="1457"/>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5" t="str">
        <f>IF('Historical DATA'!CB40="","",'Historical DATA'!CB40)</f>
        <v/>
      </c>
      <c r="J54" s="1364"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5"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5" t="str">
        <f>IF('Historical DATA'!CR40="","",'Historical DATA'!CR40)</f>
        <v/>
      </c>
      <c r="AB54" s="1364" t="str">
        <f>IF('Historical DATA'!CS40="","",'Historical DATA'!CS40)</f>
        <v/>
      </c>
      <c r="AC54" s="335" t="str">
        <f>IF('Historical DATA'!CT40="","",'Historical DATA'!CT40)</f>
        <v/>
      </c>
    </row>
    <row r="55" spans="2:29">
      <c r="B55" s="137" t="str">
        <f>IF('Historical DATA'!B41="","",'Historical DATA'!B41)</f>
        <v/>
      </c>
      <c r="C55" s="1457"/>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5" t="str">
        <f>IF('Historical DATA'!CB41="","",'Historical DATA'!CB41)</f>
        <v/>
      </c>
      <c r="J55" s="1364"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5"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5" t="str">
        <f>IF('Historical DATA'!CR41="","",'Historical DATA'!CR41)</f>
        <v/>
      </c>
      <c r="AB55" s="1364" t="str">
        <f>IF('Historical DATA'!CS41="","",'Historical DATA'!CS41)</f>
        <v/>
      </c>
      <c r="AC55" s="335" t="str">
        <f>IF('Historical DATA'!CT41="","",'Historical DATA'!CT41)</f>
        <v/>
      </c>
    </row>
    <row r="56" spans="2:29">
      <c r="B56" s="137" t="str">
        <f>IF('Historical DATA'!B42="","",'Historical DATA'!B42)</f>
        <v/>
      </c>
      <c r="C56" s="1457"/>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5" t="str">
        <f>IF('Historical DATA'!CB42="","",'Historical DATA'!CB42)</f>
        <v/>
      </c>
      <c r="J56" s="1364"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5"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5" t="str">
        <f>IF('Historical DATA'!CR42="","",'Historical DATA'!CR42)</f>
        <v/>
      </c>
      <c r="AB56" s="1364" t="str">
        <f>IF('Historical DATA'!CS42="","",'Historical DATA'!CS42)</f>
        <v/>
      </c>
      <c r="AC56" s="335" t="str">
        <f>IF('Historical DATA'!CT42="","",'Historical DATA'!CT42)</f>
        <v/>
      </c>
    </row>
    <row r="57" spans="2:29">
      <c r="B57" s="137" t="str">
        <f>IF('Historical DATA'!B43="","",'Historical DATA'!B43)</f>
        <v/>
      </c>
      <c r="C57" s="1457"/>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5" t="str">
        <f>IF('Historical DATA'!CB43="","",'Historical DATA'!CB43)</f>
        <v/>
      </c>
      <c r="J57" s="1364"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5"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5" t="str">
        <f>IF('Historical DATA'!CR43="","",'Historical DATA'!CR43)</f>
        <v/>
      </c>
      <c r="AB57" s="1364" t="str">
        <f>IF('Historical DATA'!CS43="","",'Historical DATA'!CS43)</f>
        <v/>
      </c>
      <c r="AC57" s="335" t="str">
        <f>IF('Historical DATA'!CT43="","",'Historical DATA'!CT43)</f>
        <v/>
      </c>
    </row>
    <row r="58" spans="2:29">
      <c r="B58" s="137" t="str">
        <f>IF('Historical DATA'!B44="","",'Historical DATA'!B44)</f>
        <v/>
      </c>
      <c r="C58" s="1457"/>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5" t="str">
        <f>IF('Historical DATA'!CB44="","",'Historical DATA'!CB44)</f>
        <v/>
      </c>
      <c r="J58" s="1364"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5"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5" t="str">
        <f>IF('Historical DATA'!CR44="","",'Historical DATA'!CR44)</f>
        <v/>
      </c>
      <c r="AB58" s="1364" t="str">
        <f>IF('Historical DATA'!CS44="","",'Historical DATA'!CS44)</f>
        <v/>
      </c>
      <c r="AC58" s="335" t="str">
        <f>IF('Historical DATA'!CT44="","",'Historical DATA'!CT44)</f>
        <v/>
      </c>
    </row>
    <row r="59" spans="2:29">
      <c r="B59" s="137" t="str">
        <f>IF('Historical DATA'!B45="","",'Historical DATA'!B45)</f>
        <v/>
      </c>
      <c r="C59" s="1457"/>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5" t="str">
        <f>IF('Historical DATA'!CB45="","",'Historical DATA'!CB45)</f>
        <v/>
      </c>
      <c r="J59" s="1364"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5"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5" t="str">
        <f>IF('Historical DATA'!CR45="","",'Historical DATA'!CR45)</f>
        <v/>
      </c>
      <c r="AB59" s="1364" t="str">
        <f>IF('Historical DATA'!CS45="","",'Historical DATA'!CS45)</f>
        <v/>
      </c>
      <c r="AC59" s="335" t="str">
        <f>IF('Historical DATA'!CT45="","",'Historical DATA'!CT45)</f>
        <v/>
      </c>
    </row>
    <row r="60" spans="2:29">
      <c r="B60" s="137" t="str">
        <f>IF('Historical DATA'!B46="","",'Historical DATA'!B46)</f>
        <v/>
      </c>
      <c r="C60" s="1457"/>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5" t="str">
        <f>IF('Historical DATA'!CB46="","",'Historical DATA'!CB46)</f>
        <v/>
      </c>
      <c r="J60" s="1364"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5"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5" t="str">
        <f>IF('Historical DATA'!CR46="","",'Historical DATA'!CR46)</f>
        <v/>
      </c>
      <c r="AB60" s="1364" t="str">
        <f>IF('Historical DATA'!CS46="","",'Historical DATA'!CS46)</f>
        <v/>
      </c>
      <c r="AC60" s="335" t="str">
        <f>IF('Historical DATA'!CT46="","",'Historical DATA'!CT46)</f>
        <v/>
      </c>
    </row>
    <row r="61" spans="2:29">
      <c r="B61" s="137" t="str">
        <f>IF('Historical DATA'!B47="","",'Historical DATA'!B47)</f>
        <v/>
      </c>
      <c r="C61" s="1457"/>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5" t="str">
        <f>IF('Historical DATA'!CB47="","",'Historical DATA'!CB47)</f>
        <v/>
      </c>
      <c r="J61" s="1364"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5"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5" t="str">
        <f>IF('Historical DATA'!CR47="","",'Historical DATA'!CR47)</f>
        <v/>
      </c>
      <c r="AB61" s="1364" t="str">
        <f>IF('Historical DATA'!CS47="","",'Historical DATA'!CS47)</f>
        <v/>
      </c>
      <c r="AC61" s="335" t="str">
        <f>IF('Historical DATA'!CT47="","",'Historical DATA'!CT47)</f>
        <v/>
      </c>
    </row>
    <row r="62" spans="2:29">
      <c r="B62" s="137" t="str">
        <f>IF('Historical DATA'!B48="","",'Historical DATA'!B48)</f>
        <v/>
      </c>
      <c r="C62" s="1457"/>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5" t="str">
        <f>IF('Historical DATA'!CB48="","",'Historical DATA'!CB48)</f>
        <v/>
      </c>
      <c r="J62" s="1364"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5"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5" t="str">
        <f>IF('Historical DATA'!CR48="","",'Historical DATA'!CR48)</f>
        <v/>
      </c>
      <c r="AB62" s="1364" t="str">
        <f>IF('Historical DATA'!CS48="","",'Historical DATA'!CS48)</f>
        <v/>
      </c>
      <c r="AC62" s="335" t="str">
        <f>IF('Historical DATA'!CT48="","",'Historical DATA'!CT48)</f>
        <v/>
      </c>
    </row>
    <row r="63" spans="2:29">
      <c r="B63" s="137" t="str">
        <f>IF('Historical DATA'!B49="","",'Historical DATA'!B49)</f>
        <v/>
      </c>
      <c r="C63" s="1457"/>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5" t="str">
        <f>IF('Historical DATA'!CB49="","",'Historical DATA'!CB49)</f>
        <v/>
      </c>
      <c r="J63" s="1364"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5"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5" t="str">
        <f>IF('Historical DATA'!CR49="","",'Historical DATA'!CR49)</f>
        <v/>
      </c>
      <c r="AB63" s="1364" t="str">
        <f>IF('Historical DATA'!CS49="","",'Historical DATA'!CS49)</f>
        <v/>
      </c>
      <c r="AC63" s="335" t="str">
        <f>IF('Historical DATA'!CT49="","",'Historical DATA'!CT49)</f>
        <v/>
      </c>
    </row>
    <row r="64" spans="2:29">
      <c r="B64" s="137" t="str">
        <f>IF('Historical DATA'!B50="","",'Historical DATA'!B50)</f>
        <v/>
      </c>
      <c r="C64" s="1457"/>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5" t="str">
        <f>IF('Historical DATA'!CB50="","",'Historical DATA'!CB50)</f>
        <v/>
      </c>
      <c r="J64" s="1364"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5"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5" t="str">
        <f>IF('Historical DATA'!CR50="","",'Historical DATA'!CR50)</f>
        <v/>
      </c>
      <c r="AB64" s="1364" t="str">
        <f>IF('Historical DATA'!CS50="","",'Historical DATA'!CS50)</f>
        <v/>
      </c>
      <c r="AC64" s="335" t="str">
        <f>IF('Historical DATA'!CT50="","",'Historical DATA'!CT50)</f>
        <v/>
      </c>
    </row>
    <row r="65" spans="2:29">
      <c r="B65" s="137" t="str">
        <f>IF('Historical DATA'!B51="","",'Historical DATA'!B51)</f>
        <v/>
      </c>
      <c r="C65" s="1457"/>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5" t="str">
        <f>IF('Historical DATA'!CB51="","",'Historical DATA'!CB51)</f>
        <v/>
      </c>
      <c r="J65" s="1364"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5"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5" t="str">
        <f>IF('Historical DATA'!CR51="","",'Historical DATA'!CR51)</f>
        <v/>
      </c>
      <c r="AB65" s="1364" t="str">
        <f>IF('Historical DATA'!CS51="","",'Historical DATA'!CS51)</f>
        <v/>
      </c>
      <c r="AC65" s="335" t="str">
        <f>IF('Historical DATA'!CT51="","",'Historical DATA'!CT51)</f>
        <v/>
      </c>
    </row>
    <row r="66" spans="2:29">
      <c r="B66" s="137" t="str">
        <f>IF('Historical DATA'!B52="","",'Historical DATA'!B52)</f>
        <v/>
      </c>
      <c r="C66" s="1457"/>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5" t="str">
        <f>IF('Historical DATA'!CB52="","",'Historical DATA'!CB52)</f>
        <v/>
      </c>
      <c r="J66" s="1364"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5"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5" t="str">
        <f>IF('Historical DATA'!CR52="","",'Historical DATA'!CR52)</f>
        <v/>
      </c>
      <c r="AB66" s="1364" t="str">
        <f>IF('Historical DATA'!CS52="","",'Historical DATA'!CS52)</f>
        <v/>
      </c>
      <c r="AC66" s="335" t="str">
        <f>IF('Historical DATA'!CT52="","",'Historical DATA'!CT52)</f>
        <v/>
      </c>
    </row>
    <row r="67" spans="2:29">
      <c r="B67" s="137" t="str">
        <f>IF('Historical DATA'!B53="","",'Historical DATA'!B53)</f>
        <v/>
      </c>
      <c r="C67" s="1457"/>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5" t="str">
        <f>IF('Historical DATA'!CB53="","",'Historical DATA'!CB53)</f>
        <v/>
      </c>
      <c r="J67" s="1364"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5"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5" t="str">
        <f>IF('Historical DATA'!CR53="","",'Historical DATA'!CR53)</f>
        <v/>
      </c>
      <c r="AB67" s="1364" t="str">
        <f>IF('Historical DATA'!CS53="","",'Historical DATA'!CS53)</f>
        <v/>
      </c>
      <c r="AC67" s="335" t="str">
        <f>IF('Historical DATA'!CT53="","",'Historical DATA'!CT53)</f>
        <v/>
      </c>
    </row>
    <row r="68" spans="2:29">
      <c r="B68" s="137" t="str">
        <f>IF('Historical DATA'!B54="","",'Historical DATA'!B54)</f>
        <v/>
      </c>
      <c r="C68" s="1457"/>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5" t="str">
        <f>IF('Historical DATA'!CB54="","",'Historical DATA'!CB54)</f>
        <v/>
      </c>
      <c r="J68" s="1364"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5"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5" t="str">
        <f>IF('Historical DATA'!CR54="","",'Historical DATA'!CR54)</f>
        <v/>
      </c>
      <c r="AB68" s="1364" t="str">
        <f>IF('Historical DATA'!CS54="","",'Historical DATA'!CS54)</f>
        <v/>
      </c>
      <c r="AC68" s="335" t="str">
        <f>IF('Historical DATA'!CT54="","",'Historical DATA'!CT54)</f>
        <v/>
      </c>
    </row>
    <row r="69" spans="2:29">
      <c r="B69" s="137" t="str">
        <f>IF('Historical DATA'!B55="","",'Historical DATA'!B55)</f>
        <v/>
      </c>
      <c r="C69" s="1457"/>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5" t="str">
        <f>IF('Historical DATA'!CB55="","",'Historical DATA'!CB55)</f>
        <v/>
      </c>
      <c r="J69" s="1364"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5"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5" t="str">
        <f>IF('Historical DATA'!CR55="","",'Historical DATA'!CR55)</f>
        <v/>
      </c>
      <c r="AB69" s="1364" t="str">
        <f>IF('Historical DATA'!CS55="","",'Historical DATA'!CS55)</f>
        <v/>
      </c>
      <c r="AC69" s="335" t="str">
        <f>IF('Historical DATA'!CT55="","",'Historical DATA'!CT55)</f>
        <v/>
      </c>
    </row>
    <row r="70" spans="2:29">
      <c r="B70" s="137" t="str">
        <f>IF('Historical DATA'!B56="","",'Historical DATA'!B56)</f>
        <v/>
      </c>
      <c r="C70" s="1457"/>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5" t="str">
        <f>IF('Historical DATA'!CB56="","",'Historical DATA'!CB56)</f>
        <v/>
      </c>
      <c r="J70" s="1364"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5"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5" t="str">
        <f>IF('Historical DATA'!CR56="","",'Historical DATA'!CR56)</f>
        <v/>
      </c>
      <c r="AB70" s="1364" t="str">
        <f>IF('Historical DATA'!CS56="","",'Historical DATA'!CS56)</f>
        <v/>
      </c>
      <c r="AC70" s="335" t="str">
        <f>IF('Historical DATA'!CT56="","",'Historical DATA'!CT56)</f>
        <v/>
      </c>
    </row>
    <row r="71" spans="2:29">
      <c r="B71" s="137" t="str">
        <f>IF('Historical DATA'!B57="","",'Historical DATA'!B57)</f>
        <v/>
      </c>
      <c r="C71" s="1457"/>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5" t="str">
        <f>IF('Historical DATA'!CB57="","",'Historical DATA'!CB57)</f>
        <v/>
      </c>
      <c r="J71" s="1364"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5"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5" t="str">
        <f>IF('Historical DATA'!CR57="","",'Historical DATA'!CR57)</f>
        <v/>
      </c>
      <c r="AB71" s="1364" t="str">
        <f>IF('Historical DATA'!CS57="","",'Historical DATA'!CS57)</f>
        <v/>
      </c>
      <c r="AC71" s="335" t="str">
        <f>IF('Historical DATA'!CT57="","",'Historical DATA'!CT57)</f>
        <v/>
      </c>
    </row>
    <row r="72" spans="2:29">
      <c r="B72" s="137" t="str">
        <f>IF('Historical DATA'!B58="","",'Historical DATA'!B58)</f>
        <v/>
      </c>
      <c r="C72" s="1457"/>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5" t="str">
        <f>IF('Historical DATA'!CB58="","",'Historical DATA'!CB58)</f>
        <v/>
      </c>
      <c r="J72" s="1364"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5"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5" t="str">
        <f>IF('Historical DATA'!CR58="","",'Historical DATA'!CR58)</f>
        <v/>
      </c>
      <c r="AB72" s="1364" t="str">
        <f>IF('Historical DATA'!CS58="","",'Historical DATA'!CS58)</f>
        <v/>
      </c>
      <c r="AC72" s="335" t="str">
        <f>IF('Historical DATA'!CT58="","",'Historical DATA'!CT58)</f>
        <v/>
      </c>
    </row>
    <row r="73" spans="2:29">
      <c r="B73" s="137" t="str">
        <f>IF('Historical DATA'!B59="","",'Historical DATA'!B59)</f>
        <v/>
      </c>
      <c r="C73" s="1457"/>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5" t="str">
        <f>IF('Historical DATA'!CB59="","",'Historical DATA'!CB59)</f>
        <v/>
      </c>
      <c r="J73" s="1364"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5"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5" t="str">
        <f>IF('Historical DATA'!CR59="","",'Historical DATA'!CR59)</f>
        <v/>
      </c>
      <c r="AB73" s="1364" t="str">
        <f>IF('Historical DATA'!CS59="","",'Historical DATA'!CS59)</f>
        <v/>
      </c>
      <c r="AC73" s="335" t="str">
        <f>IF('Historical DATA'!CT59="","",'Historical DATA'!CT59)</f>
        <v/>
      </c>
    </row>
    <row r="74" spans="2:29">
      <c r="B74" s="137" t="str">
        <f>IF('Historical DATA'!B60="","",'Historical DATA'!B60)</f>
        <v/>
      </c>
      <c r="C74" s="1457"/>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5" t="str">
        <f>IF('Historical DATA'!CB60="","",'Historical DATA'!CB60)</f>
        <v/>
      </c>
      <c r="J74" s="1364"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5"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5" t="str">
        <f>IF('Historical DATA'!CR60="","",'Historical DATA'!CR60)</f>
        <v/>
      </c>
      <c r="AB74" s="1364" t="str">
        <f>IF('Historical DATA'!CS60="","",'Historical DATA'!CS60)</f>
        <v/>
      </c>
      <c r="AC74" s="335" t="str">
        <f>IF('Historical DATA'!CT60="","",'Historical DATA'!CT60)</f>
        <v/>
      </c>
    </row>
    <row r="75" spans="2:29">
      <c r="B75" s="137" t="str">
        <f>IF('Historical DATA'!B61="","",'Historical DATA'!B61)</f>
        <v/>
      </c>
      <c r="C75" s="1457"/>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5" t="str">
        <f>IF('Historical DATA'!CB61="","",'Historical DATA'!CB61)</f>
        <v/>
      </c>
      <c r="J75" s="1364"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5"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5" t="str">
        <f>IF('Historical DATA'!CR61="","",'Historical DATA'!CR61)</f>
        <v/>
      </c>
      <c r="AB75" s="1364" t="str">
        <f>IF('Historical DATA'!CS61="","",'Historical DATA'!CS61)</f>
        <v/>
      </c>
      <c r="AC75" s="335" t="str">
        <f>IF('Historical DATA'!CT61="","",'Historical DATA'!CT61)</f>
        <v/>
      </c>
    </row>
    <row r="76" spans="2:29">
      <c r="B76" s="137" t="str">
        <f>IF('Historical DATA'!B62="","",'Historical DATA'!B62)</f>
        <v/>
      </c>
      <c r="C76" s="1457"/>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5" t="str">
        <f>IF('Historical DATA'!CB62="","",'Historical DATA'!CB62)</f>
        <v/>
      </c>
      <c r="J76" s="1364"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5"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5" t="str">
        <f>IF('Historical DATA'!CR62="","",'Historical DATA'!CR62)</f>
        <v/>
      </c>
      <c r="AB76" s="1364" t="str">
        <f>IF('Historical DATA'!CS62="","",'Historical DATA'!CS62)</f>
        <v/>
      </c>
      <c r="AC76" s="335" t="str">
        <f>IF('Historical DATA'!CT62="","",'Historical DATA'!CT62)</f>
        <v/>
      </c>
    </row>
    <row r="77" spans="2:29">
      <c r="B77" s="137" t="str">
        <f>IF('Historical DATA'!B63="","",'Historical DATA'!B63)</f>
        <v/>
      </c>
      <c r="C77" s="1457"/>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5" t="str">
        <f>IF('Historical DATA'!CB63="","",'Historical DATA'!CB63)</f>
        <v/>
      </c>
      <c r="J77" s="1364"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5"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5" t="str">
        <f>IF('Historical DATA'!CR63="","",'Historical DATA'!CR63)</f>
        <v/>
      </c>
      <c r="AB77" s="1364" t="str">
        <f>IF('Historical DATA'!CS63="","",'Historical DATA'!CS63)</f>
        <v/>
      </c>
      <c r="AC77" s="335" t="str">
        <f>IF('Historical DATA'!CT63="","",'Historical DATA'!CT63)</f>
        <v/>
      </c>
    </row>
    <row r="78" spans="2:29">
      <c r="B78" s="137" t="str">
        <f>IF('Historical DATA'!B64="","",'Historical DATA'!B64)</f>
        <v/>
      </c>
      <c r="C78" s="1457"/>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5" t="str">
        <f>IF('Historical DATA'!CB64="","",'Historical DATA'!CB64)</f>
        <v/>
      </c>
      <c r="J78" s="1364"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5"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5" t="str">
        <f>IF('Historical DATA'!CR64="","",'Historical DATA'!CR64)</f>
        <v/>
      </c>
      <c r="AB78" s="1364" t="str">
        <f>IF('Historical DATA'!CS64="","",'Historical DATA'!CS64)</f>
        <v/>
      </c>
      <c r="AC78" s="335" t="str">
        <f>IF('Historical DATA'!CT64="","",'Historical DATA'!CT64)</f>
        <v/>
      </c>
    </row>
    <row r="79" spans="2:29">
      <c r="B79" s="137" t="str">
        <f>IF('Historical DATA'!B65="","",'Historical DATA'!B65)</f>
        <v/>
      </c>
      <c r="C79" s="1457"/>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5" t="str">
        <f>IF('Historical DATA'!CB65="","",'Historical DATA'!CB65)</f>
        <v/>
      </c>
      <c r="J79" s="1364"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5"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5" t="str">
        <f>IF('Historical DATA'!CR65="","",'Historical DATA'!CR65)</f>
        <v/>
      </c>
      <c r="AB79" s="1364" t="str">
        <f>IF('Historical DATA'!CS65="","",'Historical DATA'!CS65)</f>
        <v/>
      </c>
      <c r="AC79" s="335" t="str">
        <f>IF('Historical DATA'!CT65="","",'Historical DATA'!CT65)</f>
        <v/>
      </c>
    </row>
    <row r="80" spans="2:29">
      <c r="B80" s="137" t="str">
        <f>IF('Historical DATA'!B66="","",'Historical DATA'!B66)</f>
        <v/>
      </c>
      <c r="C80" s="1457"/>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5" t="str">
        <f>IF('Historical DATA'!CB66="","",'Historical DATA'!CB66)</f>
        <v/>
      </c>
      <c r="J80" s="1364"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5"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5" t="str">
        <f>IF('Historical DATA'!CR66="","",'Historical DATA'!CR66)</f>
        <v/>
      </c>
      <c r="AB80" s="1364" t="str">
        <f>IF('Historical DATA'!CS66="","",'Historical DATA'!CS66)</f>
        <v/>
      </c>
      <c r="AC80" s="335" t="str">
        <f>IF('Historical DATA'!CT66="","",'Historical DATA'!CT66)</f>
        <v/>
      </c>
    </row>
    <row r="81" spans="2:29">
      <c r="B81" s="137" t="str">
        <f>IF('Historical DATA'!B67="","",'Historical DATA'!B67)</f>
        <v/>
      </c>
      <c r="C81" s="1457"/>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5" t="str">
        <f>IF('Historical DATA'!CB67="","",'Historical DATA'!CB67)</f>
        <v/>
      </c>
      <c r="J81" s="1364"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5"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5" t="str">
        <f>IF('Historical DATA'!CR67="","",'Historical DATA'!CR67)</f>
        <v/>
      </c>
      <c r="AB81" s="1364" t="str">
        <f>IF('Historical DATA'!CS67="","",'Historical DATA'!CS67)</f>
        <v/>
      </c>
      <c r="AC81" s="335" t="str">
        <f>IF('Historical DATA'!CT67="","",'Historical DATA'!CT67)</f>
        <v/>
      </c>
    </row>
    <row r="82" spans="2:29">
      <c r="B82" s="137" t="str">
        <f>IF('Historical DATA'!B68="","",'Historical DATA'!B68)</f>
        <v/>
      </c>
      <c r="C82" s="1457"/>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5" t="str">
        <f>IF('Historical DATA'!CB68="","",'Historical DATA'!CB68)</f>
        <v/>
      </c>
      <c r="J82" s="1364"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5"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5" t="str">
        <f>IF('Historical DATA'!CR68="","",'Historical DATA'!CR68)</f>
        <v/>
      </c>
      <c r="AB82" s="1364" t="str">
        <f>IF('Historical DATA'!CS68="","",'Historical DATA'!CS68)</f>
        <v/>
      </c>
      <c r="AC82" s="335" t="str">
        <f>IF('Historical DATA'!CT68="","",'Historical DATA'!CT68)</f>
        <v/>
      </c>
    </row>
    <row r="83" spans="2:29">
      <c r="B83" s="137" t="str">
        <f>IF('Historical DATA'!B69="","",'Historical DATA'!B69)</f>
        <v/>
      </c>
      <c r="C83" s="1457"/>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5" t="str">
        <f>IF('Historical DATA'!CB69="","",'Historical DATA'!CB69)</f>
        <v/>
      </c>
      <c r="J83" s="1364"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5"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5" t="str">
        <f>IF('Historical DATA'!CR69="","",'Historical DATA'!CR69)</f>
        <v/>
      </c>
      <c r="AB83" s="1364" t="str">
        <f>IF('Historical DATA'!CS69="","",'Historical DATA'!CS69)</f>
        <v/>
      </c>
      <c r="AC83" s="335" t="str">
        <f>IF('Historical DATA'!CT69="","",'Historical DATA'!CT69)</f>
        <v/>
      </c>
    </row>
    <row r="84" spans="2:29">
      <c r="B84" s="137" t="str">
        <f>IF('Historical DATA'!B70="","",'Historical DATA'!B70)</f>
        <v/>
      </c>
      <c r="C84" s="1457"/>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5" t="str">
        <f>IF('Historical DATA'!CB70="","",'Historical DATA'!CB70)</f>
        <v/>
      </c>
      <c r="J84" s="1364"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5"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5" t="str">
        <f>IF('Historical DATA'!CR70="","",'Historical DATA'!CR70)</f>
        <v/>
      </c>
      <c r="AB84" s="1364" t="str">
        <f>IF('Historical DATA'!CS70="","",'Historical DATA'!CS70)</f>
        <v/>
      </c>
      <c r="AC84" s="335" t="str">
        <f>IF('Historical DATA'!CT70="","",'Historical DATA'!CT70)</f>
        <v/>
      </c>
    </row>
    <row r="85" spans="2:29">
      <c r="B85" s="137" t="str">
        <f>IF('Historical DATA'!B71="","",'Historical DATA'!B71)</f>
        <v/>
      </c>
      <c r="C85" s="1457"/>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5" t="str">
        <f>IF('Historical DATA'!CB71="","",'Historical DATA'!CB71)</f>
        <v/>
      </c>
      <c r="J85" s="1364"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5"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5" t="str">
        <f>IF('Historical DATA'!CR71="","",'Historical DATA'!CR71)</f>
        <v/>
      </c>
      <c r="AB85" s="1364" t="str">
        <f>IF('Historical DATA'!CS71="","",'Historical DATA'!CS71)</f>
        <v/>
      </c>
      <c r="AC85" s="335" t="str">
        <f>IF('Historical DATA'!CT71="","",'Historical DATA'!CT71)</f>
        <v/>
      </c>
    </row>
    <row r="86" spans="2:29">
      <c r="B86" s="137" t="str">
        <f>IF('Historical DATA'!B72="","",'Historical DATA'!B72)</f>
        <v/>
      </c>
      <c r="C86" s="1457"/>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5" t="str">
        <f>IF('Historical DATA'!CB72="","",'Historical DATA'!CB72)</f>
        <v/>
      </c>
      <c r="J86" s="1364"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5"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5" t="str">
        <f>IF('Historical DATA'!CR72="","",'Historical DATA'!CR72)</f>
        <v/>
      </c>
      <c r="AB86" s="1364" t="str">
        <f>IF('Historical DATA'!CS72="","",'Historical DATA'!CS72)</f>
        <v/>
      </c>
      <c r="AC86" s="335" t="str">
        <f>IF('Historical DATA'!CT72="","",'Historical DATA'!CT72)</f>
        <v/>
      </c>
    </row>
    <row r="87" spans="2:29">
      <c r="B87" s="137" t="str">
        <f>IF('Historical DATA'!B73="","",'Historical DATA'!B73)</f>
        <v/>
      </c>
      <c r="C87" s="1457"/>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5" t="str">
        <f>IF('Historical DATA'!CB73="","",'Historical DATA'!CB73)</f>
        <v/>
      </c>
      <c r="J87" s="1364"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5"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5" t="str">
        <f>IF('Historical DATA'!CR73="","",'Historical DATA'!CR73)</f>
        <v/>
      </c>
      <c r="AB87" s="1364" t="str">
        <f>IF('Historical DATA'!CS73="","",'Historical DATA'!CS73)</f>
        <v/>
      </c>
      <c r="AC87" s="335" t="str">
        <f>IF('Historical DATA'!CT73="","",'Historical DATA'!CT73)</f>
        <v/>
      </c>
    </row>
    <row r="88" spans="2:29">
      <c r="B88" s="137" t="str">
        <f>IF('Historical DATA'!B74="","",'Historical DATA'!B74)</f>
        <v/>
      </c>
      <c r="C88" s="1457"/>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5" t="str">
        <f>IF('Historical DATA'!CB74="","",'Historical DATA'!CB74)</f>
        <v/>
      </c>
      <c r="J88" s="1364"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5"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5" t="str">
        <f>IF('Historical DATA'!CR74="","",'Historical DATA'!CR74)</f>
        <v/>
      </c>
      <c r="AB88" s="1364" t="str">
        <f>IF('Historical DATA'!CS74="","",'Historical DATA'!CS74)</f>
        <v/>
      </c>
      <c r="AC88" s="335" t="str">
        <f>IF('Historical DATA'!CT74="","",'Historical DATA'!CT74)</f>
        <v/>
      </c>
    </row>
    <row r="89" spans="2:29">
      <c r="B89" s="137" t="str">
        <f>IF('Historical DATA'!B75="","",'Historical DATA'!B75)</f>
        <v/>
      </c>
      <c r="C89" s="1457"/>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5" t="str">
        <f>IF('Historical DATA'!CB75="","",'Historical DATA'!CB75)</f>
        <v/>
      </c>
      <c r="J89" s="1364"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5"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5" t="str">
        <f>IF('Historical DATA'!CR75="","",'Historical DATA'!CR75)</f>
        <v/>
      </c>
      <c r="AB89" s="1364" t="str">
        <f>IF('Historical DATA'!CS75="","",'Historical DATA'!CS75)</f>
        <v/>
      </c>
      <c r="AC89" s="335" t="str">
        <f>IF('Historical DATA'!CT75="","",'Historical DATA'!CT75)</f>
        <v/>
      </c>
    </row>
    <row r="90" spans="2:29">
      <c r="B90" s="137" t="str">
        <f>IF('Historical DATA'!B76="","",'Historical DATA'!B76)</f>
        <v/>
      </c>
      <c r="C90" s="1457"/>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5" t="str">
        <f>IF('Historical DATA'!CB76="","",'Historical DATA'!CB76)</f>
        <v/>
      </c>
      <c r="J90" s="1364"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5"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5" t="str">
        <f>IF('Historical DATA'!CR76="","",'Historical DATA'!CR76)</f>
        <v/>
      </c>
      <c r="AB90" s="1364" t="str">
        <f>IF('Historical DATA'!CS76="","",'Historical DATA'!CS76)</f>
        <v/>
      </c>
      <c r="AC90" s="335" t="str">
        <f>IF('Historical DATA'!CT76="","",'Historical DATA'!CT76)</f>
        <v/>
      </c>
    </row>
    <row r="91" spans="2:29">
      <c r="B91" s="137" t="str">
        <f>IF('Historical DATA'!B77="","",'Historical DATA'!B77)</f>
        <v/>
      </c>
      <c r="C91" s="1457"/>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5" t="str">
        <f>IF('Historical DATA'!CB77="","",'Historical DATA'!CB77)</f>
        <v/>
      </c>
      <c r="J91" s="1364"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5"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5" t="str">
        <f>IF('Historical DATA'!CR77="","",'Historical DATA'!CR77)</f>
        <v/>
      </c>
      <c r="AB91" s="1364" t="str">
        <f>IF('Historical DATA'!CS77="","",'Historical DATA'!CS77)</f>
        <v/>
      </c>
      <c r="AC91" s="335" t="str">
        <f>IF('Historical DATA'!CT77="","",'Historical DATA'!CT77)</f>
        <v/>
      </c>
    </row>
    <row r="92" spans="2:29">
      <c r="B92" s="137" t="str">
        <f>IF('Historical DATA'!B78="","",'Historical DATA'!B78)</f>
        <v/>
      </c>
      <c r="C92" s="1457"/>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5" t="str">
        <f>IF('Historical DATA'!CB78="","",'Historical DATA'!CB78)</f>
        <v/>
      </c>
      <c r="J92" s="1364"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5"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5" t="str">
        <f>IF('Historical DATA'!CR78="","",'Historical DATA'!CR78)</f>
        <v/>
      </c>
      <c r="AB92" s="1364" t="str">
        <f>IF('Historical DATA'!CS78="","",'Historical DATA'!CS78)</f>
        <v/>
      </c>
      <c r="AC92" s="335" t="str">
        <f>IF('Historical DATA'!CT78="","",'Historical DATA'!CT78)</f>
        <v/>
      </c>
    </row>
    <row r="93" spans="2:29">
      <c r="B93" s="137" t="str">
        <f>IF('Historical DATA'!B79="","",'Historical DATA'!B79)</f>
        <v/>
      </c>
      <c r="C93" s="1457"/>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5" t="str">
        <f>IF('Historical DATA'!CB79="","",'Historical DATA'!CB79)</f>
        <v/>
      </c>
      <c r="J93" s="1364"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5"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5" t="str">
        <f>IF('Historical DATA'!CR79="","",'Historical DATA'!CR79)</f>
        <v/>
      </c>
      <c r="AB93" s="1364" t="str">
        <f>IF('Historical DATA'!CS79="","",'Historical DATA'!CS79)</f>
        <v/>
      </c>
      <c r="AC93" s="335" t="str">
        <f>IF('Historical DATA'!CT79="","",'Historical DATA'!CT79)</f>
        <v/>
      </c>
    </row>
    <row r="94" spans="2:29">
      <c r="B94" s="137" t="str">
        <f>IF('Historical DATA'!B80="","",'Historical DATA'!B80)</f>
        <v/>
      </c>
      <c r="C94" s="1457"/>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5" t="str">
        <f>IF('Historical DATA'!CB80="","",'Historical DATA'!CB80)</f>
        <v/>
      </c>
      <c r="J94" s="1364"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5"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5" t="str">
        <f>IF('Historical DATA'!CR80="","",'Historical DATA'!CR80)</f>
        <v/>
      </c>
      <c r="AB94" s="1364" t="str">
        <f>IF('Historical DATA'!CS80="","",'Historical DATA'!CS80)</f>
        <v/>
      </c>
      <c r="AC94" s="335" t="str">
        <f>IF('Historical DATA'!CT80="","",'Historical DATA'!CT80)</f>
        <v/>
      </c>
    </row>
    <row r="95" spans="2:29">
      <c r="B95" s="137" t="str">
        <f>IF('Historical DATA'!B81="","",'Historical DATA'!B81)</f>
        <v/>
      </c>
      <c r="C95" s="1457"/>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5" t="str">
        <f>IF('Historical DATA'!CB81="","",'Historical DATA'!CB81)</f>
        <v/>
      </c>
      <c r="J95" s="1364"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5"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5" t="str">
        <f>IF('Historical DATA'!CR81="","",'Historical DATA'!CR81)</f>
        <v/>
      </c>
      <c r="AB95" s="1364" t="str">
        <f>IF('Historical DATA'!CS81="","",'Historical DATA'!CS81)</f>
        <v/>
      </c>
      <c r="AC95" s="335" t="str">
        <f>IF('Historical DATA'!CT81="","",'Historical DATA'!CT81)</f>
        <v/>
      </c>
    </row>
    <row r="96" spans="2:29">
      <c r="B96" s="137" t="str">
        <f>IF('Historical DATA'!B82="","",'Historical DATA'!B82)</f>
        <v/>
      </c>
      <c r="C96" s="1457"/>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5" t="str">
        <f>IF('Historical DATA'!CB82="","",'Historical DATA'!CB82)</f>
        <v/>
      </c>
      <c r="J96" s="1364"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5"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5" t="str">
        <f>IF('Historical DATA'!CR82="","",'Historical DATA'!CR82)</f>
        <v/>
      </c>
      <c r="AB96" s="1364" t="str">
        <f>IF('Historical DATA'!CS82="","",'Historical DATA'!CS82)</f>
        <v/>
      </c>
      <c r="AC96" s="335" t="str">
        <f>IF('Historical DATA'!CT82="","",'Historical DATA'!CT82)</f>
        <v/>
      </c>
    </row>
    <row r="97" spans="2:29">
      <c r="B97" s="137" t="str">
        <f>IF('Historical DATA'!B83="","",'Historical DATA'!B83)</f>
        <v/>
      </c>
      <c r="C97" s="1457"/>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5" t="str">
        <f>IF('Historical DATA'!CB83="","",'Historical DATA'!CB83)</f>
        <v/>
      </c>
      <c r="J97" s="1364"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5"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5" t="str">
        <f>IF('Historical DATA'!CR83="","",'Historical DATA'!CR83)</f>
        <v/>
      </c>
      <c r="AB97" s="1364" t="str">
        <f>IF('Historical DATA'!CS83="","",'Historical DATA'!CS83)</f>
        <v/>
      </c>
      <c r="AC97" s="335" t="str">
        <f>IF('Historical DATA'!CT83="","",'Historical DATA'!CT83)</f>
        <v/>
      </c>
    </row>
    <row r="98" spans="2:29">
      <c r="B98" s="137" t="str">
        <f>IF('Historical DATA'!B84="","",'Historical DATA'!B84)</f>
        <v/>
      </c>
      <c r="C98" s="1457"/>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5" t="str">
        <f>IF('Historical DATA'!CB84="","",'Historical DATA'!CB84)</f>
        <v/>
      </c>
      <c r="J98" s="1364"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5"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5" t="str">
        <f>IF('Historical DATA'!CR84="","",'Historical DATA'!CR84)</f>
        <v/>
      </c>
      <c r="AB98" s="1364" t="str">
        <f>IF('Historical DATA'!CS84="","",'Historical DATA'!CS84)</f>
        <v/>
      </c>
      <c r="AC98" s="335" t="str">
        <f>IF('Historical DATA'!CT84="","",'Historical DATA'!CT84)</f>
        <v/>
      </c>
    </row>
    <row r="99" spans="2:29">
      <c r="B99" s="137" t="str">
        <f>IF('Historical DATA'!B85="","",'Historical DATA'!B85)</f>
        <v/>
      </c>
      <c r="C99" s="1457"/>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5" t="str">
        <f>IF('Historical DATA'!CB85="","",'Historical DATA'!CB85)</f>
        <v/>
      </c>
      <c r="J99" s="1364"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5"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5" t="str">
        <f>IF('Historical DATA'!CR85="","",'Historical DATA'!CR85)</f>
        <v/>
      </c>
      <c r="AB99" s="1364" t="str">
        <f>IF('Historical DATA'!CS85="","",'Historical DATA'!CS85)</f>
        <v/>
      </c>
      <c r="AC99" s="335" t="str">
        <f>IF('Historical DATA'!CT85="","",'Historical DATA'!CT85)</f>
        <v/>
      </c>
    </row>
    <row r="100" spans="2:29">
      <c r="B100" s="137" t="str">
        <f>IF('Historical DATA'!B86="","",'Historical DATA'!B86)</f>
        <v/>
      </c>
      <c r="C100" s="1457"/>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5" t="str">
        <f>IF('Historical DATA'!CB86="","",'Historical DATA'!CB86)</f>
        <v/>
      </c>
      <c r="J100" s="1364"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5"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5" t="str">
        <f>IF('Historical DATA'!CR86="","",'Historical DATA'!CR86)</f>
        <v/>
      </c>
      <c r="AB100" s="1364" t="str">
        <f>IF('Historical DATA'!CS86="","",'Historical DATA'!CS86)</f>
        <v/>
      </c>
      <c r="AC100" s="335" t="str">
        <f>IF('Historical DATA'!CT86="","",'Historical DATA'!CT86)</f>
        <v/>
      </c>
    </row>
    <row r="101" spans="2:29">
      <c r="B101" s="137" t="str">
        <f>IF('Historical DATA'!B87="","",'Historical DATA'!B87)</f>
        <v/>
      </c>
      <c r="C101" s="1457"/>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5" t="str">
        <f>IF('Historical DATA'!CB87="","",'Historical DATA'!CB87)</f>
        <v/>
      </c>
      <c r="J101" s="1364"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5"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5" t="str">
        <f>IF('Historical DATA'!CR87="","",'Historical DATA'!CR87)</f>
        <v/>
      </c>
      <c r="AB101" s="1364" t="str">
        <f>IF('Historical DATA'!CS87="","",'Historical DATA'!CS87)</f>
        <v/>
      </c>
      <c r="AC101" s="335" t="str">
        <f>IF('Historical DATA'!CT87="","",'Historical DATA'!CT87)</f>
        <v/>
      </c>
    </row>
    <row r="102" spans="2:29">
      <c r="B102" s="137" t="str">
        <f>IF('Historical DATA'!B88="","",'Historical DATA'!B88)</f>
        <v/>
      </c>
      <c r="C102" s="1457"/>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5" t="str">
        <f>IF('Historical DATA'!CB88="","",'Historical DATA'!CB88)</f>
        <v/>
      </c>
      <c r="J102" s="1364"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5"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5" t="str">
        <f>IF('Historical DATA'!CR88="","",'Historical DATA'!CR88)</f>
        <v/>
      </c>
      <c r="AB102" s="1364" t="str">
        <f>IF('Historical DATA'!CS88="","",'Historical DATA'!CS88)</f>
        <v/>
      </c>
      <c r="AC102" s="335" t="str">
        <f>IF('Historical DATA'!CT88="","",'Historical DATA'!CT88)</f>
        <v/>
      </c>
    </row>
    <row r="103" spans="2:29">
      <c r="B103" s="137" t="str">
        <f>IF('Historical DATA'!B89="","",'Historical DATA'!B89)</f>
        <v/>
      </c>
      <c r="C103" s="1457"/>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5" t="str">
        <f>IF('Historical DATA'!CB89="","",'Historical DATA'!CB89)</f>
        <v/>
      </c>
      <c r="J103" s="1364"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5"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5" t="str">
        <f>IF('Historical DATA'!CR89="","",'Historical DATA'!CR89)</f>
        <v/>
      </c>
      <c r="AB103" s="1364" t="str">
        <f>IF('Historical DATA'!CS89="","",'Historical DATA'!CS89)</f>
        <v/>
      </c>
      <c r="AC103" s="335" t="str">
        <f>IF('Historical DATA'!CT89="","",'Historical DATA'!CT89)</f>
        <v/>
      </c>
    </row>
    <row r="104" spans="2:29">
      <c r="B104" s="137" t="str">
        <f>IF('Historical DATA'!B90="","",'Historical DATA'!B90)</f>
        <v/>
      </c>
      <c r="C104" s="1457"/>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5" t="str">
        <f>IF('Historical DATA'!CB90="","",'Historical DATA'!CB90)</f>
        <v/>
      </c>
      <c r="J104" s="1364"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5"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5" t="str">
        <f>IF('Historical DATA'!CR90="","",'Historical DATA'!CR90)</f>
        <v/>
      </c>
      <c r="AB104" s="1364" t="str">
        <f>IF('Historical DATA'!CS90="","",'Historical DATA'!CS90)</f>
        <v/>
      </c>
      <c r="AC104" s="335" t="str">
        <f>IF('Historical DATA'!CT90="","",'Historical DATA'!CT90)</f>
        <v/>
      </c>
    </row>
    <row r="105" spans="2:29">
      <c r="B105" s="137" t="str">
        <f>IF('Historical DATA'!B91="","",'Historical DATA'!B91)</f>
        <v/>
      </c>
      <c r="C105" s="1457"/>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5" t="str">
        <f>IF('Historical DATA'!CB91="","",'Historical DATA'!CB91)</f>
        <v/>
      </c>
      <c r="J105" s="1364"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5"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5" t="str">
        <f>IF('Historical DATA'!CR91="","",'Historical DATA'!CR91)</f>
        <v/>
      </c>
      <c r="AB105" s="1364" t="str">
        <f>IF('Historical DATA'!CS91="","",'Historical DATA'!CS91)</f>
        <v/>
      </c>
      <c r="AC105" s="335" t="str">
        <f>IF('Historical DATA'!CT91="","",'Historical DATA'!CT91)</f>
        <v/>
      </c>
    </row>
    <row r="106" spans="2:29">
      <c r="B106" s="137" t="str">
        <f>IF('Historical DATA'!B92="","",'Historical DATA'!B92)</f>
        <v/>
      </c>
      <c r="C106" s="1457"/>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5" t="str">
        <f>IF('Historical DATA'!CB92="","",'Historical DATA'!CB92)</f>
        <v/>
      </c>
      <c r="J106" s="1364"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5"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5" t="str">
        <f>IF('Historical DATA'!CR92="","",'Historical DATA'!CR92)</f>
        <v/>
      </c>
      <c r="AB106" s="1364" t="str">
        <f>IF('Historical DATA'!CS92="","",'Historical DATA'!CS92)</f>
        <v/>
      </c>
      <c r="AC106" s="335" t="str">
        <f>IF('Historical DATA'!CT92="","",'Historical DATA'!CT92)</f>
        <v/>
      </c>
    </row>
    <row r="107" spans="2:29">
      <c r="B107" s="137" t="str">
        <f>IF('Historical DATA'!B93="","",'Historical DATA'!B93)</f>
        <v/>
      </c>
      <c r="C107" s="1457"/>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5" t="str">
        <f>IF('Historical DATA'!CB93="","",'Historical DATA'!CB93)</f>
        <v/>
      </c>
      <c r="J107" s="1364"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5"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5" t="str">
        <f>IF('Historical DATA'!CR93="","",'Historical DATA'!CR93)</f>
        <v/>
      </c>
      <c r="AB107" s="1364" t="str">
        <f>IF('Historical DATA'!CS93="","",'Historical DATA'!CS93)</f>
        <v/>
      </c>
      <c r="AC107" s="335" t="str">
        <f>IF('Historical DATA'!CT93="","",'Historical DATA'!CT93)</f>
        <v/>
      </c>
    </row>
    <row r="108" spans="2:29">
      <c r="B108" s="137" t="str">
        <f>IF('Historical DATA'!B94="","",'Historical DATA'!B94)</f>
        <v/>
      </c>
      <c r="C108" s="1457"/>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5" t="str">
        <f>IF('Historical DATA'!CB94="","",'Historical DATA'!CB94)</f>
        <v/>
      </c>
      <c r="J108" s="1364"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5"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5" t="str">
        <f>IF('Historical DATA'!CR94="","",'Historical DATA'!CR94)</f>
        <v/>
      </c>
      <c r="AB108" s="1364" t="str">
        <f>IF('Historical DATA'!CS94="","",'Historical DATA'!CS94)</f>
        <v/>
      </c>
      <c r="AC108" s="335" t="str">
        <f>IF('Historical DATA'!CT94="","",'Historical DATA'!CT94)</f>
        <v/>
      </c>
    </row>
    <row r="109" spans="2:29">
      <c r="B109" s="137" t="str">
        <f>IF('Historical DATA'!B95="","",'Historical DATA'!B95)</f>
        <v/>
      </c>
      <c r="C109" s="1457"/>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5" t="str">
        <f>IF('Historical DATA'!CB95="","",'Historical DATA'!CB95)</f>
        <v/>
      </c>
      <c r="J109" s="1364"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5"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5" t="str">
        <f>IF('Historical DATA'!CR95="","",'Historical DATA'!CR95)</f>
        <v/>
      </c>
      <c r="AB109" s="1364" t="str">
        <f>IF('Historical DATA'!CS95="","",'Historical DATA'!CS95)</f>
        <v/>
      </c>
      <c r="AC109" s="335" t="str">
        <f>IF('Historical DATA'!CT95="","",'Historical DATA'!CT95)</f>
        <v/>
      </c>
    </row>
    <row r="110" spans="2:29">
      <c r="B110" s="137" t="str">
        <f>IF('Historical DATA'!B96="","",'Historical DATA'!B96)</f>
        <v/>
      </c>
      <c r="C110" s="1457"/>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5" t="str">
        <f>IF('Historical DATA'!CB96="","",'Historical DATA'!CB96)</f>
        <v/>
      </c>
      <c r="J110" s="1364"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5"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5" t="str">
        <f>IF('Historical DATA'!CR96="","",'Historical DATA'!CR96)</f>
        <v/>
      </c>
      <c r="AB110" s="1364" t="str">
        <f>IF('Historical DATA'!CS96="","",'Historical DATA'!CS96)</f>
        <v/>
      </c>
      <c r="AC110" s="335" t="str">
        <f>IF('Historical DATA'!CT96="","",'Historical DATA'!CT96)</f>
        <v/>
      </c>
    </row>
    <row r="111" spans="2:29">
      <c r="B111" s="137" t="str">
        <f>IF('Historical DATA'!B97="","",'Historical DATA'!B97)</f>
        <v/>
      </c>
      <c r="C111" s="1457"/>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5" t="str">
        <f>IF('Historical DATA'!CB97="","",'Historical DATA'!CB97)</f>
        <v/>
      </c>
      <c r="J111" s="1364"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5"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5" t="str">
        <f>IF('Historical DATA'!CR97="","",'Historical DATA'!CR97)</f>
        <v/>
      </c>
      <c r="AB111" s="1364" t="str">
        <f>IF('Historical DATA'!CS97="","",'Historical DATA'!CS97)</f>
        <v/>
      </c>
      <c r="AC111" s="335" t="str">
        <f>IF('Historical DATA'!CT97="","",'Historical DATA'!CT97)</f>
        <v/>
      </c>
    </row>
    <row r="112" spans="2:29">
      <c r="B112" s="137" t="str">
        <f>IF('Historical DATA'!B98="","",'Historical DATA'!B98)</f>
        <v/>
      </c>
      <c r="C112" s="1457"/>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5" t="str">
        <f>IF('Historical DATA'!CB98="","",'Historical DATA'!CB98)</f>
        <v/>
      </c>
      <c r="J112" s="1364"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5"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5" t="str">
        <f>IF('Historical DATA'!CR98="","",'Historical DATA'!CR98)</f>
        <v/>
      </c>
      <c r="AB112" s="1364" t="str">
        <f>IF('Historical DATA'!CS98="","",'Historical DATA'!CS98)</f>
        <v/>
      </c>
      <c r="AC112" s="335" t="str">
        <f>IF('Historical DATA'!CT98="","",'Historical DATA'!CT98)</f>
        <v/>
      </c>
    </row>
    <row r="113" spans="2:29">
      <c r="B113" s="137" t="str">
        <f>IF('Historical DATA'!B99="","",'Historical DATA'!B99)</f>
        <v/>
      </c>
      <c r="C113" s="1457"/>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5" t="str">
        <f>IF('Historical DATA'!CB99="","",'Historical DATA'!CB99)</f>
        <v/>
      </c>
      <c r="J113" s="1364"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5"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5" t="str">
        <f>IF('Historical DATA'!CR99="","",'Historical DATA'!CR99)</f>
        <v/>
      </c>
      <c r="AB113" s="1364" t="str">
        <f>IF('Historical DATA'!CS99="","",'Historical DATA'!CS99)</f>
        <v/>
      </c>
      <c r="AC113" s="335" t="str">
        <f>IF('Historical DATA'!CT99="","",'Historical DATA'!CT99)</f>
        <v/>
      </c>
    </row>
    <row r="114" spans="2:29">
      <c r="B114" s="137" t="str">
        <f>IF('Historical DATA'!B100="","",'Historical DATA'!B100)</f>
        <v/>
      </c>
      <c r="C114" s="1457"/>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5" t="str">
        <f>IF('Historical DATA'!CB100="","",'Historical DATA'!CB100)</f>
        <v/>
      </c>
      <c r="J114" s="1364"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5"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5" t="str">
        <f>IF('Historical DATA'!CR100="","",'Historical DATA'!CR100)</f>
        <v/>
      </c>
      <c r="AB114" s="1364" t="str">
        <f>IF('Historical DATA'!CS100="","",'Historical DATA'!CS100)</f>
        <v/>
      </c>
      <c r="AC114" s="335" t="str">
        <f>IF('Historical DATA'!CT100="","",'Historical DATA'!CT100)</f>
        <v/>
      </c>
    </row>
    <row r="115" spans="2:29">
      <c r="B115" s="137" t="str">
        <f>IF('Historical DATA'!B101="","",'Historical DATA'!B101)</f>
        <v/>
      </c>
      <c r="C115" s="1457"/>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5" t="str">
        <f>IF('Historical DATA'!CB101="","",'Historical DATA'!CB101)</f>
        <v/>
      </c>
      <c r="J115" s="1364"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5"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5" t="str">
        <f>IF('Historical DATA'!CR101="","",'Historical DATA'!CR101)</f>
        <v/>
      </c>
      <c r="AB115" s="1364" t="str">
        <f>IF('Historical DATA'!CS101="","",'Historical DATA'!CS101)</f>
        <v/>
      </c>
      <c r="AC115" s="335" t="str">
        <f>IF('Historical DATA'!CT101="","",'Historical DATA'!CT101)</f>
        <v/>
      </c>
    </row>
    <row r="116" spans="2:29">
      <c r="B116" s="137" t="str">
        <f>IF('Historical DATA'!B102="","",'Historical DATA'!B102)</f>
        <v/>
      </c>
      <c r="C116" s="1457"/>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5" t="str">
        <f>IF('Historical DATA'!CB102="","",'Historical DATA'!CB102)</f>
        <v/>
      </c>
      <c r="J116" s="1364"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5"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5" t="str">
        <f>IF('Historical DATA'!CR102="","",'Historical DATA'!CR102)</f>
        <v/>
      </c>
      <c r="AB116" s="1364" t="str">
        <f>IF('Historical DATA'!CS102="","",'Historical DATA'!CS102)</f>
        <v/>
      </c>
      <c r="AC116" s="335" t="str">
        <f>IF('Historical DATA'!CT102="","",'Historical DATA'!CT102)</f>
        <v/>
      </c>
    </row>
    <row r="117" spans="2:29">
      <c r="B117" s="137" t="str">
        <f>IF('Historical DATA'!B103="","",'Historical DATA'!B103)</f>
        <v/>
      </c>
      <c r="C117" s="1457"/>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5" t="str">
        <f>IF('Historical DATA'!CB103="","",'Historical DATA'!CB103)</f>
        <v/>
      </c>
      <c r="J117" s="1364"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5"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5" t="str">
        <f>IF('Historical DATA'!CR103="","",'Historical DATA'!CR103)</f>
        <v/>
      </c>
      <c r="AB117" s="1364" t="str">
        <f>IF('Historical DATA'!CS103="","",'Historical DATA'!CS103)</f>
        <v/>
      </c>
      <c r="AC117" s="335" t="str">
        <f>IF('Historical DATA'!CT103="","",'Historical DATA'!CT103)</f>
        <v/>
      </c>
    </row>
    <row r="118" spans="2:29">
      <c r="B118" s="137" t="str">
        <f>IF('Historical DATA'!B104="","",'Historical DATA'!B104)</f>
        <v/>
      </c>
      <c r="C118" s="1457"/>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5" t="str">
        <f>IF('Historical DATA'!CB104="","",'Historical DATA'!CB104)</f>
        <v/>
      </c>
      <c r="J118" s="1364"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5"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5" t="str">
        <f>IF('Historical DATA'!CR104="","",'Historical DATA'!CR104)</f>
        <v/>
      </c>
      <c r="AB118" s="1364" t="str">
        <f>IF('Historical DATA'!CS104="","",'Historical DATA'!CS104)</f>
        <v/>
      </c>
      <c r="AC118" s="335" t="str">
        <f>IF('Historical DATA'!CT104="","",'Historical DATA'!CT104)</f>
        <v/>
      </c>
    </row>
    <row r="119" spans="2:29">
      <c r="B119" s="137" t="str">
        <f>IF('Historical DATA'!B105="","",'Historical DATA'!B105)</f>
        <v/>
      </c>
      <c r="C119" s="1457"/>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5" t="str">
        <f>IF('Historical DATA'!CB105="","",'Historical DATA'!CB105)</f>
        <v/>
      </c>
      <c r="J119" s="1364"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5"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5" t="str">
        <f>IF('Historical DATA'!CR105="","",'Historical DATA'!CR105)</f>
        <v/>
      </c>
      <c r="AB119" s="1364" t="str">
        <f>IF('Historical DATA'!CS105="","",'Historical DATA'!CS105)</f>
        <v/>
      </c>
      <c r="AC119" s="335" t="str">
        <f>IF('Historical DATA'!CT105="","",'Historical DATA'!CT105)</f>
        <v/>
      </c>
    </row>
    <row r="120" spans="2:29">
      <c r="B120" s="137" t="str">
        <f>IF('Historical DATA'!B106="","",'Historical DATA'!B106)</f>
        <v/>
      </c>
      <c r="C120" s="1457"/>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5" t="str">
        <f>IF('Historical DATA'!CB106="","",'Historical DATA'!CB106)</f>
        <v/>
      </c>
      <c r="J120" s="1364"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5"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5" t="str">
        <f>IF('Historical DATA'!CR106="","",'Historical DATA'!CR106)</f>
        <v/>
      </c>
      <c r="AB120" s="1364" t="str">
        <f>IF('Historical DATA'!CS106="","",'Historical DATA'!CS106)</f>
        <v/>
      </c>
      <c r="AC120" s="335" t="str">
        <f>IF('Historical DATA'!CT106="","",'Historical DATA'!CT106)</f>
        <v/>
      </c>
    </row>
    <row r="121" spans="2:29">
      <c r="B121" s="137" t="str">
        <f>IF('Historical DATA'!B107="","",'Historical DATA'!B107)</f>
        <v/>
      </c>
      <c r="C121" s="1457"/>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5" t="str">
        <f>IF('Historical DATA'!CB107="","",'Historical DATA'!CB107)</f>
        <v/>
      </c>
      <c r="J121" s="1364"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5"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5" t="str">
        <f>IF('Historical DATA'!CR107="","",'Historical DATA'!CR107)</f>
        <v/>
      </c>
      <c r="AB121" s="1364" t="str">
        <f>IF('Historical DATA'!CS107="","",'Historical DATA'!CS107)</f>
        <v/>
      </c>
      <c r="AC121" s="335" t="str">
        <f>IF('Historical DATA'!CT107="","",'Historical DATA'!CT107)</f>
        <v/>
      </c>
    </row>
    <row r="122" spans="2:29">
      <c r="B122" s="137" t="str">
        <f>IF('Historical DATA'!B108="","",'Historical DATA'!B108)</f>
        <v/>
      </c>
      <c r="C122" s="1457"/>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5" t="str">
        <f>IF('Historical DATA'!CB108="","",'Historical DATA'!CB108)</f>
        <v/>
      </c>
      <c r="J122" s="1364"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5"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5" t="str">
        <f>IF('Historical DATA'!CR108="","",'Historical DATA'!CR108)</f>
        <v/>
      </c>
      <c r="AB122" s="1364" t="str">
        <f>IF('Historical DATA'!CS108="","",'Historical DATA'!CS108)</f>
        <v/>
      </c>
      <c r="AC122" s="335" t="str">
        <f>IF('Historical DATA'!CT108="","",'Historical DATA'!CT108)</f>
        <v/>
      </c>
    </row>
    <row r="123" spans="2:29">
      <c r="B123" s="137" t="str">
        <f>IF('Historical DATA'!B109="","",'Historical DATA'!B109)</f>
        <v/>
      </c>
      <c r="C123" s="1457"/>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5" t="str">
        <f>IF('Historical DATA'!CB109="","",'Historical DATA'!CB109)</f>
        <v/>
      </c>
      <c r="J123" s="1364"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5"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5" t="str">
        <f>IF('Historical DATA'!CR109="","",'Historical DATA'!CR109)</f>
        <v/>
      </c>
      <c r="AB123" s="1364" t="str">
        <f>IF('Historical DATA'!CS109="","",'Historical DATA'!CS109)</f>
        <v/>
      </c>
      <c r="AC123" s="335" t="str">
        <f>IF('Historical DATA'!CT109="","",'Historical DATA'!CT109)</f>
        <v/>
      </c>
    </row>
    <row r="124" spans="2:29">
      <c r="B124" s="137" t="str">
        <f>IF('Historical DATA'!B110="","",'Historical DATA'!B110)</f>
        <v/>
      </c>
      <c r="C124" s="1457"/>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5" t="str">
        <f>IF('Historical DATA'!CB110="","",'Historical DATA'!CB110)</f>
        <v/>
      </c>
      <c r="J124" s="1364"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5"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5" t="str">
        <f>IF('Historical DATA'!CR110="","",'Historical DATA'!CR110)</f>
        <v/>
      </c>
      <c r="AB124" s="1364" t="str">
        <f>IF('Historical DATA'!CS110="","",'Historical DATA'!CS110)</f>
        <v/>
      </c>
      <c r="AC124" s="335" t="str">
        <f>IF('Historical DATA'!CT110="","",'Historical DATA'!CT110)</f>
        <v/>
      </c>
    </row>
    <row r="125" spans="2:29">
      <c r="B125" s="137" t="str">
        <f>IF('Historical DATA'!B111="","",'Historical DATA'!B111)</f>
        <v/>
      </c>
      <c r="C125" s="1457"/>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5" t="str">
        <f>IF('Historical DATA'!CB111="","",'Historical DATA'!CB111)</f>
        <v/>
      </c>
      <c r="J125" s="1364"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5"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5" t="str">
        <f>IF('Historical DATA'!CR111="","",'Historical DATA'!CR111)</f>
        <v/>
      </c>
      <c r="AB125" s="1364" t="str">
        <f>IF('Historical DATA'!CS111="","",'Historical DATA'!CS111)</f>
        <v/>
      </c>
      <c r="AC125" s="335" t="str">
        <f>IF('Historical DATA'!CT111="","",'Historical DATA'!CT111)</f>
        <v/>
      </c>
    </row>
    <row r="126" spans="2:29">
      <c r="B126" s="137" t="str">
        <f>IF('Historical DATA'!B112="","",'Historical DATA'!B112)</f>
        <v/>
      </c>
      <c r="C126" s="1457"/>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5" t="str">
        <f>IF('Historical DATA'!CB112="","",'Historical DATA'!CB112)</f>
        <v/>
      </c>
      <c r="J126" s="1364"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5"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5" t="str">
        <f>IF('Historical DATA'!CR112="","",'Historical DATA'!CR112)</f>
        <v/>
      </c>
      <c r="AB126" s="1364" t="str">
        <f>IF('Historical DATA'!CS112="","",'Historical DATA'!CS112)</f>
        <v/>
      </c>
      <c r="AC126" s="335" t="str">
        <f>IF('Historical DATA'!CT112="","",'Historical DATA'!CT112)</f>
        <v/>
      </c>
    </row>
    <row r="127" spans="2:29">
      <c r="B127" s="137" t="str">
        <f>IF('Historical DATA'!B113="","",'Historical DATA'!B113)</f>
        <v/>
      </c>
      <c r="C127" s="1457"/>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5" t="str">
        <f>IF('Historical DATA'!CB113="","",'Historical DATA'!CB113)</f>
        <v/>
      </c>
      <c r="J127" s="1364"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5"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5" t="str">
        <f>IF('Historical DATA'!CR113="","",'Historical DATA'!CR113)</f>
        <v/>
      </c>
      <c r="AB127" s="1364" t="str">
        <f>IF('Historical DATA'!CS113="","",'Historical DATA'!CS113)</f>
        <v/>
      </c>
      <c r="AC127" s="335" t="str">
        <f>IF('Historical DATA'!CT113="","",'Historical DATA'!CT113)</f>
        <v/>
      </c>
    </row>
    <row r="128" spans="2:29">
      <c r="B128" s="137" t="str">
        <f>IF('Historical DATA'!B114="","",'Historical DATA'!B114)</f>
        <v/>
      </c>
      <c r="C128" s="1457"/>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5" t="str">
        <f>IF('Historical DATA'!CB114="","",'Historical DATA'!CB114)</f>
        <v/>
      </c>
      <c r="J128" s="1364"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5"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5" t="str">
        <f>IF('Historical DATA'!CR114="","",'Historical DATA'!CR114)</f>
        <v/>
      </c>
      <c r="AB128" s="1364" t="str">
        <f>IF('Historical DATA'!CS114="","",'Historical DATA'!CS114)</f>
        <v/>
      </c>
      <c r="AC128" s="335" t="str">
        <f>IF('Historical DATA'!CT114="","",'Historical DATA'!CT114)</f>
        <v/>
      </c>
    </row>
    <row r="129" spans="2:29">
      <c r="B129" s="137" t="str">
        <f>IF('Historical DATA'!B115="","",'Historical DATA'!B115)</f>
        <v/>
      </c>
      <c r="C129" s="1457"/>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5" t="str">
        <f>IF('Historical DATA'!CB115="","",'Historical DATA'!CB115)</f>
        <v/>
      </c>
      <c r="J129" s="1364"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5"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5" t="str">
        <f>IF('Historical DATA'!CR115="","",'Historical DATA'!CR115)</f>
        <v/>
      </c>
      <c r="AB129" s="1364" t="str">
        <f>IF('Historical DATA'!CS115="","",'Historical DATA'!CS115)</f>
        <v/>
      </c>
      <c r="AC129" s="335" t="str">
        <f>IF('Historical DATA'!CT115="","",'Historical DATA'!CT115)</f>
        <v/>
      </c>
    </row>
    <row r="130" spans="2:29">
      <c r="B130" s="137" t="str">
        <f>IF('Historical DATA'!B116="","",'Historical DATA'!B116)</f>
        <v/>
      </c>
      <c r="C130" s="1457"/>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5" t="str">
        <f>IF('Historical DATA'!CB116="","",'Historical DATA'!CB116)</f>
        <v/>
      </c>
      <c r="J130" s="1364"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5"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5" t="str">
        <f>IF('Historical DATA'!CR116="","",'Historical DATA'!CR116)</f>
        <v/>
      </c>
      <c r="AB130" s="1364" t="str">
        <f>IF('Historical DATA'!CS116="","",'Historical DATA'!CS116)</f>
        <v/>
      </c>
      <c r="AC130" s="335" t="str">
        <f>IF('Historical DATA'!CT116="","",'Historical DATA'!CT116)</f>
        <v/>
      </c>
    </row>
    <row r="131" spans="2:29">
      <c r="B131" s="137" t="str">
        <f>IF('Historical DATA'!B117="","",'Historical DATA'!B117)</f>
        <v/>
      </c>
      <c r="C131" s="1457"/>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5" t="str">
        <f>IF('Historical DATA'!CB117="","",'Historical DATA'!CB117)</f>
        <v/>
      </c>
      <c r="J131" s="1364"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5"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5" t="str">
        <f>IF('Historical DATA'!CR117="","",'Historical DATA'!CR117)</f>
        <v/>
      </c>
      <c r="AB131" s="1364" t="str">
        <f>IF('Historical DATA'!CS117="","",'Historical DATA'!CS117)</f>
        <v/>
      </c>
      <c r="AC131" s="335" t="str">
        <f>IF('Historical DATA'!CT117="","",'Historical DATA'!CT117)</f>
        <v/>
      </c>
    </row>
    <row r="132" spans="2:29">
      <c r="B132" s="137" t="str">
        <f>IF('Historical DATA'!B118="","",'Historical DATA'!B118)</f>
        <v/>
      </c>
      <c r="C132" s="1457"/>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5" t="str">
        <f>IF('Historical DATA'!CB118="","",'Historical DATA'!CB118)</f>
        <v/>
      </c>
      <c r="J132" s="1364"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5"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5" t="str">
        <f>IF('Historical DATA'!CR118="","",'Historical DATA'!CR118)</f>
        <v/>
      </c>
      <c r="AB132" s="1364" t="str">
        <f>IF('Historical DATA'!CS118="","",'Historical DATA'!CS118)</f>
        <v/>
      </c>
      <c r="AC132" s="335" t="str">
        <f>IF('Historical DATA'!CT118="","",'Historical DATA'!CT118)</f>
        <v/>
      </c>
    </row>
    <row r="133" spans="2:29">
      <c r="B133" s="137" t="str">
        <f>IF('Historical DATA'!B119="","",'Historical DATA'!B119)</f>
        <v/>
      </c>
      <c r="C133" s="1457"/>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5" t="str">
        <f>IF('Historical DATA'!CB119="","",'Historical DATA'!CB119)</f>
        <v/>
      </c>
      <c r="J133" s="1364"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5"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5" t="str">
        <f>IF('Historical DATA'!CR119="","",'Historical DATA'!CR119)</f>
        <v/>
      </c>
      <c r="AB133" s="1364" t="str">
        <f>IF('Historical DATA'!CS119="","",'Historical DATA'!CS119)</f>
        <v/>
      </c>
      <c r="AC133" s="335" t="str">
        <f>IF('Historical DATA'!CT119="","",'Historical DATA'!CT119)</f>
        <v/>
      </c>
    </row>
    <row r="134" spans="2:29">
      <c r="B134" s="137" t="str">
        <f>IF('Historical DATA'!B120="","",'Historical DATA'!B120)</f>
        <v/>
      </c>
      <c r="C134" s="1457"/>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5" t="str">
        <f>IF('Historical DATA'!CB120="","",'Historical DATA'!CB120)</f>
        <v/>
      </c>
      <c r="J134" s="1364"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5"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5" t="str">
        <f>IF('Historical DATA'!CR120="","",'Historical DATA'!CR120)</f>
        <v/>
      </c>
      <c r="AB134" s="1364" t="str">
        <f>IF('Historical DATA'!CS120="","",'Historical DATA'!CS120)</f>
        <v/>
      </c>
      <c r="AC134" s="335" t="str">
        <f>IF('Historical DATA'!CT120="","",'Historical DATA'!CT120)</f>
        <v/>
      </c>
    </row>
    <row r="135" spans="2:29">
      <c r="B135" s="137" t="str">
        <f>IF('Historical DATA'!B121="","",'Historical DATA'!B121)</f>
        <v/>
      </c>
      <c r="C135" s="1457"/>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5" t="str">
        <f>IF('Historical DATA'!CB121="","",'Historical DATA'!CB121)</f>
        <v/>
      </c>
      <c r="J135" s="1364"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5"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5" t="str">
        <f>IF('Historical DATA'!CR121="","",'Historical DATA'!CR121)</f>
        <v/>
      </c>
      <c r="AB135" s="1364" t="str">
        <f>IF('Historical DATA'!CS121="","",'Historical DATA'!CS121)</f>
        <v/>
      </c>
      <c r="AC135" s="335" t="str">
        <f>IF('Historical DATA'!CT121="","",'Historical DATA'!CT121)</f>
        <v/>
      </c>
    </row>
    <row r="136" spans="2:29">
      <c r="B136" s="137" t="str">
        <f>IF('Historical DATA'!B122="","",'Historical DATA'!B122)</f>
        <v/>
      </c>
      <c r="C136" s="1457"/>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5" t="str">
        <f>IF('Historical DATA'!CB122="","",'Historical DATA'!CB122)</f>
        <v/>
      </c>
      <c r="J136" s="1364"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5"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5" t="str">
        <f>IF('Historical DATA'!CR122="","",'Historical DATA'!CR122)</f>
        <v/>
      </c>
      <c r="AB136" s="1364" t="str">
        <f>IF('Historical DATA'!CS122="","",'Historical DATA'!CS122)</f>
        <v/>
      </c>
      <c r="AC136" s="335" t="str">
        <f>IF('Historical DATA'!CT122="","",'Historical DATA'!CT122)</f>
        <v/>
      </c>
    </row>
    <row r="137" spans="2:29">
      <c r="B137" s="137" t="str">
        <f>IF('Historical DATA'!B123="","",'Historical DATA'!B123)</f>
        <v/>
      </c>
      <c r="C137" s="1457"/>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5" t="str">
        <f>IF('Historical DATA'!CB123="","",'Historical DATA'!CB123)</f>
        <v/>
      </c>
      <c r="J137" s="1364"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5"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5" t="str">
        <f>IF('Historical DATA'!CR123="","",'Historical DATA'!CR123)</f>
        <v/>
      </c>
      <c r="AB137" s="1364" t="str">
        <f>IF('Historical DATA'!CS123="","",'Historical DATA'!CS123)</f>
        <v/>
      </c>
      <c r="AC137" s="335" t="str">
        <f>IF('Historical DATA'!CT123="","",'Historical DATA'!CT123)</f>
        <v/>
      </c>
    </row>
    <row r="138" spans="2:29">
      <c r="B138" s="137" t="str">
        <f>IF('Historical DATA'!B124="","",'Historical DATA'!B124)</f>
        <v/>
      </c>
      <c r="C138" s="1457"/>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5" t="str">
        <f>IF('Historical DATA'!CB124="","",'Historical DATA'!CB124)</f>
        <v/>
      </c>
      <c r="J138" s="1364"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5"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5" t="str">
        <f>IF('Historical DATA'!CR124="","",'Historical DATA'!CR124)</f>
        <v/>
      </c>
      <c r="AB138" s="1364" t="str">
        <f>IF('Historical DATA'!CS124="","",'Historical DATA'!CS124)</f>
        <v/>
      </c>
      <c r="AC138" s="335" t="str">
        <f>IF('Historical DATA'!CT124="","",'Historical DATA'!CT124)</f>
        <v/>
      </c>
    </row>
    <row r="139" spans="2:29">
      <c r="B139" s="137" t="str">
        <f>IF('Historical DATA'!B125="","",'Historical DATA'!B125)</f>
        <v/>
      </c>
      <c r="C139" s="1457"/>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5" t="str">
        <f>IF('Historical DATA'!CB125="","",'Historical DATA'!CB125)</f>
        <v/>
      </c>
      <c r="J139" s="1364"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5"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5" t="str">
        <f>IF('Historical DATA'!CR125="","",'Historical DATA'!CR125)</f>
        <v/>
      </c>
      <c r="AB139" s="1364" t="str">
        <f>IF('Historical DATA'!CS125="","",'Historical DATA'!CS125)</f>
        <v/>
      </c>
      <c r="AC139" s="335" t="str">
        <f>IF('Historical DATA'!CT125="","",'Historical DATA'!CT125)</f>
        <v/>
      </c>
    </row>
    <row r="140" spans="2:29">
      <c r="B140" s="137" t="str">
        <f>IF('Historical DATA'!B126="","",'Historical DATA'!B126)</f>
        <v/>
      </c>
      <c r="C140" s="1457"/>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5" t="str">
        <f>IF('Historical DATA'!CB126="","",'Historical DATA'!CB126)</f>
        <v/>
      </c>
      <c r="J140" s="1364"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5"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5" t="str">
        <f>IF('Historical DATA'!CR126="","",'Historical DATA'!CR126)</f>
        <v/>
      </c>
      <c r="AB140" s="1364" t="str">
        <f>IF('Historical DATA'!CS126="","",'Historical DATA'!CS126)</f>
        <v/>
      </c>
      <c r="AC140" s="335" t="str">
        <f>IF('Historical DATA'!CT126="","",'Historical DATA'!CT126)</f>
        <v/>
      </c>
    </row>
    <row r="141" spans="2:29">
      <c r="B141" s="137" t="str">
        <f>IF('Historical DATA'!B127="","",'Historical DATA'!B127)</f>
        <v/>
      </c>
      <c r="C141" s="1457"/>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5" t="str">
        <f>IF('Historical DATA'!CB127="","",'Historical DATA'!CB127)</f>
        <v/>
      </c>
      <c r="J141" s="1364"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5"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5" t="str">
        <f>IF('Historical DATA'!CR127="","",'Historical DATA'!CR127)</f>
        <v/>
      </c>
      <c r="AB141" s="1364" t="str">
        <f>IF('Historical DATA'!CS127="","",'Historical DATA'!CS127)</f>
        <v/>
      </c>
      <c r="AC141" s="335" t="str">
        <f>IF('Historical DATA'!CT127="","",'Historical DATA'!CT127)</f>
        <v/>
      </c>
    </row>
    <row r="142" spans="2:29">
      <c r="B142" s="137" t="str">
        <f>IF('Historical DATA'!B128="","",'Historical DATA'!B128)</f>
        <v/>
      </c>
      <c r="C142" s="1457"/>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5" t="str">
        <f>IF('Historical DATA'!CB128="","",'Historical DATA'!CB128)</f>
        <v/>
      </c>
      <c r="J142" s="1364"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5"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5" t="str">
        <f>IF('Historical DATA'!CR128="","",'Historical DATA'!CR128)</f>
        <v/>
      </c>
      <c r="AB142" s="1364" t="str">
        <f>IF('Historical DATA'!CS128="","",'Historical DATA'!CS128)</f>
        <v/>
      </c>
      <c r="AC142" s="335" t="str">
        <f>IF('Historical DATA'!CT128="","",'Historical DATA'!CT128)</f>
        <v/>
      </c>
    </row>
    <row r="143" spans="2:29">
      <c r="B143" s="137" t="str">
        <f>IF('Historical DATA'!B129="","",'Historical DATA'!B129)</f>
        <v/>
      </c>
      <c r="C143" s="1457"/>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5" t="str">
        <f>IF('Historical DATA'!CB129="","",'Historical DATA'!CB129)</f>
        <v/>
      </c>
      <c r="J143" s="1364"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5"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5" t="str">
        <f>IF('Historical DATA'!CR129="","",'Historical DATA'!CR129)</f>
        <v/>
      </c>
      <c r="AB143" s="1364" t="str">
        <f>IF('Historical DATA'!CS129="","",'Historical DATA'!CS129)</f>
        <v/>
      </c>
      <c r="AC143" s="335" t="str">
        <f>IF('Historical DATA'!CT129="","",'Historical DATA'!CT129)</f>
        <v/>
      </c>
    </row>
    <row r="144" spans="2:29">
      <c r="B144" s="137" t="str">
        <f>IF('Historical DATA'!B130="","",'Historical DATA'!B130)</f>
        <v/>
      </c>
      <c r="C144" s="1457"/>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5" t="str">
        <f>IF('Historical DATA'!CB130="","",'Historical DATA'!CB130)</f>
        <v/>
      </c>
      <c r="J144" s="1364"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5"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5" t="str">
        <f>IF('Historical DATA'!CR130="","",'Historical DATA'!CR130)</f>
        <v/>
      </c>
      <c r="AB144" s="1364" t="str">
        <f>IF('Historical DATA'!CS130="","",'Historical DATA'!CS130)</f>
        <v/>
      </c>
      <c r="AC144" s="335" t="str">
        <f>IF('Historical DATA'!CT130="","",'Historical DATA'!CT130)</f>
        <v/>
      </c>
    </row>
    <row r="145" spans="2:29">
      <c r="B145" s="137" t="str">
        <f>IF('Historical DATA'!B131="","",'Historical DATA'!B131)</f>
        <v/>
      </c>
      <c r="C145" s="1457"/>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5" t="str">
        <f>IF('Historical DATA'!CB131="","",'Historical DATA'!CB131)</f>
        <v/>
      </c>
      <c r="J145" s="1364"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5"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5" t="str">
        <f>IF('Historical DATA'!CR131="","",'Historical DATA'!CR131)</f>
        <v/>
      </c>
      <c r="AB145" s="1364" t="str">
        <f>IF('Historical DATA'!CS131="","",'Historical DATA'!CS131)</f>
        <v/>
      </c>
      <c r="AC145" s="335" t="str">
        <f>IF('Historical DATA'!CT131="","",'Historical DATA'!CT131)</f>
        <v/>
      </c>
    </row>
    <row r="146" spans="2:29">
      <c r="B146" s="137" t="str">
        <f>IF('Historical DATA'!B132="","",'Historical DATA'!B132)</f>
        <v/>
      </c>
      <c r="C146" s="1457"/>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5" t="str">
        <f>IF('Historical DATA'!CB132="","",'Historical DATA'!CB132)</f>
        <v/>
      </c>
      <c r="J146" s="1364"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5"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5" t="str">
        <f>IF('Historical DATA'!CR132="","",'Historical DATA'!CR132)</f>
        <v/>
      </c>
      <c r="AB146" s="1364" t="str">
        <f>IF('Historical DATA'!CS132="","",'Historical DATA'!CS132)</f>
        <v/>
      </c>
      <c r="AC146" s="335" t="str">
        <f>IF('Historical DATA'!CT132="","",'Historical DATA'!CT132)</f>
        <v/>
      </c>
    </row>
    <row r="147" spans="2:29">
      <c r="B147" s="137" t="str">
        <f>IF('Historical DATA'!B133="","",'Historical DATA'!B133)</f>
        <v/>
      </c>
      <c r="C147" s="1457"/>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5" t="str">
        <f>IF('Historical DATA'!CB133="","",'Historical DATA'!CB133)</f>
        <v/>
      </c>
      <c r="J147" s="1364"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5"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5" t="str">
        <f>IF('Historical DATA'!CR133="","",'Historical DATA'!CR133)</f>
        <v/>
      </c>
      <c r="AB147" s="1364" t="str">
        <f>IF('Historical DATA'!CS133="","",'Historical DATA'!CS133)</f>
        <v/>
      </c>
      <c r="AC147" s="335" t="str">
        <f>IF('Historical DATA'!CT133="","",'Historical DATA'!CT133)</f>
        <v/>
      </c>
    </row>
    <row r="148" spans="2:29">
      <c r="B148" s="137" t="str">
        <f>IF('Historical DATA'!B134="","",'Historical DATA'!B134)</f>
        <v/>
      </c>
      <c r="C148" s="1457"/>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5" t="str">
        <f>IF('Historical DATA'!CB134="","",'Historical DATA'!CB134)</f>
        <v/>
      </c>
      <c r="J148" s="1364"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5"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5" t="str">
        <f>IF('Historical DATA'!CR134="","",'Historical DATA'!CR134)</f>
        <v/>
      </c>
      <c r="AB148" s="1364" t="str">
        <f>IF('Historical DATA'!CS134="","",'Historical DATA'!CS134)</f>
        <v/>
      </c>
      <c r="AC148" s="335" t="str">
        <f>IF('Historical DATA'!CT134="","",'Historical DATA'!CT134)</f>
        <v/>
      </c>
    </row>
    <row r="149" spans="2:29">
      <c r="B149" s="137" t="str">
        <f>IF('Historical DATA'!B135="","",'Historical DATA'!B135)</f>
        <v/>
      </c>
      <c r="C149" s="1457"/>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5" t="str">
        <f>IF('Historical DATA'!CB135="","",'Historical DATA'!CB135)</f>
        <v/>
      </c>
      <c r="J149" s="1364"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5"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5" t="str">
        <f>IF('Historical DATA'!CR135="","",'Historical DATA'!CR135)</f>
        <v/>
      </c>
      <c r="AB149" s="1364" t="str">
        <f>IF('Historical DATA'!CS135="","",'Historical DATA'!CS135)</f>
        <v/>
      </c>
      <c r="AC149" s="335" t="str">
        <f>IF('Historical DATA'!CT135="","",'Historical DATA'!CT135)</f>
        <v/>
      </c>
    </row>
    <row r="150" spans="2:29">
      <c r="B150" s="137" t="str">
        <f>IF('Historical DATA'!B136="","",'Historical DATA'!B136)</f>
        <v/>
      </c>
      <c r="C150" s="1457"/>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5" t="str">
        <f>IF('Historical DATA'!CB136="","",'Historical DATA'!CB136)</f>
        <v/>
      </c>
      <c r="J150" s="1364"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5"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5" t="str">
        <f>IF('Historical DATA'!CR136="","",'Historical DATA'!CR136)</f>
        <v/>
      </c>
      <c r="AB150" s="1364" t="str">
        <f>IF('Historical DATA'!CS136="","",'Historical DATA'!CS136)</f>
        <v/>
      </c>
      <c r="AC150" s="335" t="str">
        <f>IF('Historical DATA'!CT136="","",'Historical DATA'!CT136)</f>
        <v/>
      </c>
    </row>
    <row r="151" spans="2:29">
      <c r="B151" s="137" t="str">
        <f>IF('Historical DATA'!B137="","",'Historical DATA'!B137)</f>
        <v/>
      </c>
      <c r="C151" s="1457"/>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5" t="str">
        <f>IF('Historical DATA'!CB137="","",'Historical DATA'!CB137)</f>
        <v/>
      </c>
      <c r="J151" s="1364"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5"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5" t="str">
        <f>IF('Historical DATA'!CR137="","",'Historical DATA'!CR137)</f>
        <v/>
      </c>
      <c r="AB151" s="1364" t="str">
        <f>IF('Historical DATA'!CS137="","",'Historical DATA'!CS137)</f>
        <v/>
      </c>
      <c r="AC151" s="335" t="str">
        <f>IF('Historical DATA'!CT137="","",'Historical DATA'!CT137)</f>
        <v/>
      </c>
    </row>
    <row r="152" spans="2:29">
      <c r="B152" s="137" t="str">
        <f>IF('Historical DATA'!B138="","",'Historical DATA'!B138)</f>
        <v/>
      </c>
      <c r="C152" s="1457"/>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5" t="str">
        <f>IF('Historical DATA'!CB138="","",'Historical DATA'!CB138)</f>
        <v/>
      </c>
      <c r="J152" s="1364"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5"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5" t="str">
        <f>IF('Historical DATA'!CR138="","",'Historical DATA'!CR138)</f>
        <v/>
      </c>
      <c r="AB152" s="1364" t="str">
        <f>IF('Historical DATA'!CS138="","",'Historical DATA'!CS138)</f>
        <v/>
      </c>
      <c r="AC152" s="335" t="str">
        <f>IF('Historical DATA'!CT138="","",'Historical DATA'!CT138)</f>
        <v/>
      </c>
    </row>
    <row r="153" spans="2:29">
      <c r="B153" s="137" t="str">
        <f>IF('Historical DATA'!B139="","",'Historical DATA'!B139)</f>
        <v/>
      </c>
      <c r="C153" s="1457"/>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5" t="str">
        <f>IF('Historical DATA'!CB139="","",'Historical DATA'!CB139)</f>
        <v/>
      </c>
      <c r="J153" s="1364"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5"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5" t="str">
        <f>IF('Historical DATA'!CR139="","",'Historical DATA'!CR139)</f>
        <v/>
      </c>
      <c r="AB153" s="1364" t="str">
        <f>IF('Historical DATA'!CS139="","",'Historical DATA'!CS139)</f>
        <v/>
      </c>
      <c r="AC153" s="335" t="str">
        <f>IF('Historical DATA'!CT139="","",'Historical DATA'!CT139)</f>
        <v/>
      </c>
    </row>
    <row r="154" spans="2:29">
      <c r="B154" s="137" t="str">
        <f>IF('Historical DATA'!B140="","",'Historical DATA'!B140)</f>
        <v/>
      </c>
      <c r="C154" s="1457"/>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5" t="str">
        <f>IF('Historical DATA'!CB140="","",'Historical DATA'!CB140)</f>
        <v/>
      </c>
      <c r="J154" s="1364"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5"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5" t="str">
        <f>IF('Historical DATA'!CR140="","",'Historical DATA'!CR140)</f>
        <v/>
      </c>
      <c r="AB154" s="1364" t="str">
        <f>IF('Historical DATA'!CS140="","",'Historical DATA'!CS140)</f>
        <v/>
      </c>
      <c r="AC154" s="335" t="str">
        <f>IF('Historical DATA'!CT140="","",'Historical DATA'!CT140)</f>
        <v/>
      </c>
    </row>
    <row r="155" spans="2:29">
      <c r="B155" s="137" t="str">
        <f>IF('Historical DATA'!B141="","",'Historical DATA'!B141)</f>
        <v/>
      </c>
      <c r="C155" s="1457"/>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5" t="str">
        <f>IF('Historical DATA'!CB141="","",'Historical DATA'!CB141)</f>
        <v/>
      </c>
      <c r="J155" s="1364"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5"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5" t="str">
        <f>IF('Historical DATA'!CR141="","",'Historical DATA'!CR141)</f>
        <v/>
      </c>
      <c r="AB155" s="1364" t="str">
        <f>IF('Historical DATA'!CS141="","",'Historical DATA'!CS141)</f>
        <v/>
      </c>
      <c r="AC155" s="335" t="str">
        <f>IF('Historical DATA'!CT141="","",'Historical DATA'!CT141)</f>
        <v/>
      </c>
    </row>
    <row r="156" spans="2:29">
      <c r="B156" s="137" t="str">
        <f>IF('Historical DATA'!B142="","",'Historical DATA'!B142)</f>
        <v/>
      </c>
      <c r="C156" s="1457"/>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5" t="str">
        <f>IF('Historical DATA'!CB142="","",'Historical DATA'!CB142)</f>
        <v/>
      </c>
      <c r="J156" s="1364"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5"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5" t="str">
        <f>IF('Historical DATA'!CR142="","",'Historical DATA'!CR142)</f>
        <v/>
      </c>
      <c r="AB156" s="1364" t="str">
        <f>IF('Historical DATA'!CS142="","",'Historical DATA'!CS142)</f>
        <v/>
      </c>
      <c r="AC156" s="335" t="str">
        <f>IF('Historical DATA'!CT142="","",'Historical DATA'!CT142)</f>
        <v/>
      </c>
    </row>
    <row r="157" spans="2:29">
      <c r="B157" s="137" t="str">
        <f>IF('Historical DATA'!B143="","",'Historical DATA'!B143)</f>
        <v/>
      </c>
      <c r="C157" s="1457"/>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5" t="str">
        <f>IF('Historical DATA'!CB143="","",'Historical DATA'!CB143)</f>
        <v/>
      </c>
      <c r="J157" s="1364"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5"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5" t="str">
        <f>IF('Historical DATA'!CR143="","",'Historical DATA'!CR143)</f>
        <v/>
      </c>
      <c r="AB157" s="1364" t="str">
        <f>IF('Historical DATA'!CS143="","",'Historical DATA'!CS143)</f>
        <v/>
      </c>
      <c r="AC157" s="335" t="str">
        <f>IF('Historical DATA'!CT143="","",'Historical DATA'!CT143)</f>
        <v/>
      </c>
    </row>
    <row r="158" spans="2:29">
      <c r="B158" s="137" t="str">
        <f>IF('Historical DATA'!B144="","",'Historical DATA'!B144)</f>
        <v/>
      </c>
      <c r="C158" s="1457"/>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5" t="str">
        <f>IF('Historical DATA'!CB144="","",'Historical DATA'!CB144)</f>
        <v/>
      </c>
      <c r="J158" s="1364"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5"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5" t="str">
        <f>IF('Historical DATA'!CR144="","",'Historical DATA'!CR144)</f>
        <v/>
      </c>
      <c r="AB158" s="1364" t="str">
        <f>IF('Historical DATA'!CS144="","",'Historical DATA'!CS144)</f>
        <v/>
      </c>
      <c r="AC158" s="335" t="str">
        <f>IF('Historical DATA'!CT144="","",'Historical DATA'!CT144)</f>
        <v/>
      </c>
    </row>
    <row r="159" spans="2:29">
      <c r="B159" s="137" t="str">
        <f>IF('Historical DATA'!B145="","",'Historical DATA'!B145)</f>
        <v/>
      </c>
      <c r="C159" s="1457"/>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5" t="str">
        <f>IF('Historical DATA'!CB145="","",'Historical DATA'!CB145)</f>
        <v/>
      </c>
      <c r="J159" s="1364"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5"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5" t="str">
        <f>IF('Historical DATA'!CR145="","",'Historical DATA'!CR145)</f>
        <v/>
      </c>
      <c r="AB159" s="1364" t="str">
        <f>IF('Historical DATA'!CS145="","",'Historical DATA'!CS145)</f>
        <v/>
      </c>
      <c r="AC159" s="335" t="str">
        <f>IF('Historical DATA'!CT145="","",'Historical DATA'!CT145)</f>
        <v/>
      </c>
    </row>
    <row r="160" spans="2:29">
      <c r="B160" s="137" t="str">
        <f>IF('Historical DATA'!B146="","",'Historical DATA'!B146)</f>
        <v/>
      </c>
      <c r="C160" s="1457"/>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5" t="str">
        <f>IF('Historical DATA'!CB146="","",'Historical DATA'!CB146)</f>
        <v/>
      </c>
      <c r="J160" s="1364"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5"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5" t="str">
        <f>IF('Historical DATA'!CR146="","",'Historical DATA'!CR146)</f>
        <v/>
      </c>
      <c r="AB160" s="1364" t="str">
        <f>IF('Historical DATA'!CS146="","",'Historical DATA'!CS146)</f>
        <v/>
      </c>
      <c r="AC160" s="335" t="str">
        <f>IF('Historical DATA'!CT146="","",'Historical DATA'!CT146)</f>
        <v/>
      </c>
    </row>
    <row r="161" spans="2:29">
      <c r="B161" s="137" t="str">
        <f>IF('Historical DATA'!B147="","",'Historical DATA'!B147)</f>
        <v/>
      </c>
      <c r="C161" s="1457"/>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5" t="str">
        <f>IF('Historical DATA'!CB147="","",'Historical DATA'!CB147)</f>
        <v/>
      </c>
      <c r="J161" s="1364"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5"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5" t="str">
        <f>IF('Historical DATA'!CR147="","",'Historical DATA'!CR147)</f>
        <v/>
      </c>
      <c r="AB161" s="1364" t="str">
        <f>IF('Historical DATA'!CS147="","",'Historical DATA'!CS147)</f>
        <v/>
      </c>
      <c r="AC161" s="335" t="str">
        <f>IF('Historical DATA'!CT147="","",'Historical DATA'!CT147)</f>
        <v/>
      </c>
    </row>
    <row r="162" spans="2:29">
      <c r="B162" s="137" t="str">
        <f>IF('Historical DATA'!B148="","",'Historical DATA'!B148)</f>
        <v/>
      </c>
      <c r="C162" s="1457"/>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5" t="str">
        <f>IF('Historical DATA'!CB148="","",'Historical DATA'!CB148)</f>
        <v/>
      </c>
      <c r="J162" s="1364"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5"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5" t="str">
        <f>IF('Historical DATA'!CR148="","",'Historical DATA'!CR148)</f>
        <v/>
      </c>
      <c r="AB162" s="1364" t="str">
        <f>IF('Historical DATA'!CS148="","",'Historical DATA'!CS148)</f>
        <v/>
      </c>
      <c r="AC162" s="335" t="str">
        <f>IF('Historical DATA'!CT148="","",'Historical DATA'!CT148)</f>
        <v/>
      </c>
    </row>
    <row r="163" spans="2:29">
      <c r="B163" s="137" t="str">
        <f>IF('Historical DATA'!B149="","",'Historical DATA'!B149)</f>
        <v/>
      </c>
      <c r="C163" s="1457"/>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5" t="str">
        <f>IF('Historical DATA'!CB149="","",'Historical DATA'!CB149)</f>
        <v/>
      </c>
      <c r="J163" s="1364"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5"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5" t="str">
        <f>IF('Historical DATA'!CR149="","",'Historical DATA'!CR149)</f>
        <v/>
      </c>
      <c r="AB163" s="1364" t="str">
        <f>IF('Historical DATA'!CS149="","",'Historical DATA'!CS149)</f>
        <v/>
      </c>
      <c r="AC163" s="335" t="str">
        <f>IF('Historical DATA'!CT149="","",'Historical DATA'!CT149)</f>
        <v/>
      </c>
    </row>
    <row r="164" spans="2:29">
      <c r="B164" s="137" t="str">
        <f>IF('Historical DATA'!B150="","",'Historical DATA'!B150)</f>
        <v/>
      </c>
      <c r="C164" s="1457"/>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5" t="str">
        <f>IF('Historical DATA'!CB150="","",'Historical DATA'!CB150)</f>
        <v/>
      </c>
      <c r="J164" s="1364"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5"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5" t="str">
        <f>IF('Historical DATA'!CR150="","",'Historical DATA'!CR150)</f>
        <v/>
      </c>
      <c r="AB164" s="1364" t="str">
        <f>IF('Historical DATA'!CS150="","",'Historical DATA'!CS150)</f>
        <v/>
      </c>
      <c r="AC164" s="335" t="str">
        <f>IF('Historical DATA'!CT150="","",'Historical DATA'!CT150)</f>
        <v/>
      </c>
    </row>
    <row r="165" spans="2:29">
      <c r="B165" s="137" t="str">
        <f>IF('Historical DATA'!B151="","",'Historical DATA'!B151)</f>
        <v/>
      </c>
      <c r="C165" s="1457"/>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5" t="str">
        <f>IF('Historical DATA'!CB151="","",'Historical DATA'!CB151)</f>
        <v/>
      </c>
      <c r="J165" s="1364"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5"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5" t="str">
        <f>IF('Historical DATA'!CR151="","",'Historical DATA'!CR151)</f>
        <v/>
      </c>
      <c r="AB165" s="1364" t="str">
        <f>IF('Historical DATA'!CS151="","",'Historical DATA'!CS151)</f>
        <v/>
      </c>
      <c r="AC165" s="335" t="str">
        <f>IF('Historical DATA'!CT151="","",'Historical DATA'!CT151)</f>
        <v/>
      </c>
    </row>
    <row r="166" spans="2:29">
      <c r="B166" s="137" t="str">
        <f>IF('Historical DATA'!B152="","",'Historical DATA'!B152)</f>
        <v/>
      </c>
      <c r="C166" s="1457"/>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5" t="str">
        <f>IF('Historical DATA'!CB152="","",'Historical DATA'!CB152)</f>
        <v/>
      </c>
      <c r="J166" s="1364"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5"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5" t="str">
        <f>IF('Historical DATA'!CR152="","",'Historical DATA'!CR152)</f>
        <v/>
      </c>
      <c r="AB166" s="1364" t="str">
        <f>IF('Historical DATA'!CS152="","",'Historical DATA'!CS152)</f>
        <v/>
      </c>
      <c r="AC166" s="335" t="str">
        <f>IF('Historical DATA'!CT152="","",'Historical DATA'!CT152)</f>
        <v/>
      </c>
    </row>
    <row r="167" spans="2:29">
      <c r="B167" s="137" t="str">
        <f>IF('Historical DATA'!B153="","",'Historical DATA'!B153)</f>
        <v/>
      </c>
      <c r="C167" s="1457"/>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5" t="str">
        <f>IF('Historical DATA'!CB153="","",'Historical DATA'!CB153)</f>
        <v/>
      </c>
      <c r="J167" s="1364"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5"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5" t="str">
        <f>IF('Historical DATA'!CR153="","",'Historical DATA'!CR153)</f>
        <v/>
      </c>
      <c r="AB167" s="1364" t="str">
        <f>IF('Historical DATA'!CS153="","",'Historical DATA'!CS153)</f>
        <v/>
      </c>
      <c r="AC167" s="335" t="str">
        <f>IF('Historical DATA'!CT153="","",'Historical DATA'!CT153)</f>
        <v/>
      </c>
    </row>
    <row r="168" spans="2:29">
      <c r="B168" s="137" t="str">
        <f>IF('Historical DATA'!B154="","",'Historical DATA'!B154)</f>
        <v/>
      </c>
      <c r="C168" s="1457"/>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5" t="str">
        <f>IF('Historical DATA'!CB154="","",'Historical DATA'!CB154)</f>
        <v/>
      </c>
      <c r="J168" s="1364"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5"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5" t="str">
        <f>IF('Historical DATA'!CR154="","",'Historical DATA'!CR154)</f>
        <v/>
      </c>
      <c r="AB168" s="1364" t="str">
        <f>IF('Historical DATA'!CS154="","",'Historical DATA'!CS154)</f>
        <v/>
      </c>
      <c r="AC168" s="335" t="str">
        <f>IF('Historical DATA'!CT154="","",'Historical DATA'!CT154)</f>
        <v/>
      </c>
    </row>
    <row r="169" spans="2:29">
      <c r="B169" s="137" t="str">
        <f>IF('Historical DATA'!B155="","",'Historical DATA'!B155)</f>
        <v/>
      </c>
      <c r="C169" s="1457"/>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5" t="str">
        <f>IF('Historical DATA'!CB155="","",'Historical DATA'!CB155)</f>
        <v/>
      </c>
      <c r="J169" s="1364"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5"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5" t="str">
        <f>IF('Historical DATA'!CR155="","",'Historical DATA'!CR155)</f>
        <v/>
      </c>
      <c r="AB169" s="1364" t="str">
        <f>IF('Historical DATA'!CS155="","",'Historical DATA'!CS155)</f>
        <v/>
      </c>
      <c r="AC169" s="335" t="str">
        <f>IF('Historical DATA'!CT155="","",'Historical DATA'!CT155)</f>
        <v/>
      </c>
    </row>
    <row r="170" spans="2:29">
      <c r="B170" s="137" t="str">
        <f>IF('Historical DATA'!B156="","",'Historical DATA'!B156)</f>
        <v/>
      </c>
      <c r="C170" s="1457"/>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5" t="str">
        <f>IF('Historical DATA'!CB156="","",'Historical DATA'!CB156)</f>
        <v/>
      </c>
      <c r="J170" s="1364"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5"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5" t="str">
        <f>IF('Historical DATA'!CR156="","",'Historical DATA'!CR156)</f>
        <v/>
      </c>
      <c r="AB170" s="1364" t="str">
        <f>IF('Historical DATA'!CS156="","",'Historical DATA'!CS156)</f>
        <v/>
      </c>
      <c r="AC170" s="335" t="str">
        <f>IF('Historical DATA'!CT156="","",'Historical DATA'!CT156)</f>
        <v/>
      </c>
    </row>
    <row r="171" spans="2:29">
      <c r="B171" s="137" t="str">
        <f>IF('Historical DATA'!B157="","",'Historical DATA'!B157)</f>
        <v/>
      </c>
      <c r="C171" s="1457"/>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5" t="str">
        <f>IF('Historical DATA'!CB157="","",'Historical DATA'!CB157)</f>
        <v/>
      </c>
      <c r="J171" s="1364"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5"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5" t="str">
        <f>IF('Historical DATA'!CR157="","",'Historical DATA'!CR157)</f>
        <v/>
      </c>
      <c r="AB171" s="1364" t="str">
        <f>IF('Historical DATA'!CS157="","",'Historical DATA'!CS157)</f>
        <v/>
      </c>
      <c r="AC171" s="335" t="str">
        <f>IF('Historical DATA'!CT157="","",'Historical DATA'!CT157)</f>
        <v/>
      </c>
    </row>
    <row r="172" spans="2:29">
      <c r="B172" s="137" t="str">
        <f>IF('Historical DATA'!B158="","",'Historical DATA'!B158)</f>
        <v/>
      </c>
      <c r="C172" s="1457"/>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5" t="str">
        <f>IF('Historical DATA'!CB158="","",'Historical DATA'!CB158)</f>
        <v/>
      </c>
      <c r="J172" s="1364"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5"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5" t="str">
        <f>IF('Historical DATA'!CR158="","",'Historical DATA'!CR158)</f>
        <v/>
      </c>
      <c r="AB172" s="1364" t="str">
        <f>IF('Historical DATA'!CS158="","",'Historical DATA'!CS158)</f>
        <v/>
      </c>
      <c r="AC172" s="335" t="str">
        <f>IF('Historical DATA'!CT158="","",'Historical DATA'!CT158)</f>
        <v/>
      </c>
    </row>
    <row r="173" spans="2:29">
      <c r="B173" s="137" t="str">
        <f>IF('Historical DATA'!B159="","",'Historical DATA'!B159)</f>
        <v/>
      </c>
      <c r="C173" s="1457"/>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5" t="str">
        <f>IF('Historical DATA'!CB159="","",'Historical DATA'!CB159)</f>
        <v/>
      </c>
      <c r="J173" s="1364"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5"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5" t="str">
        <f>IF('Historical DATA'!CR159="","",'Historical DATA'!CR159)</f>
        <v/>
      </c>
      <c r="AB173" s="1364" t="str">
        <f>IF('Historical DATA'!CS159="","",'Historical DATA'!CS159)</f>
        <v/>
      </c>
      <c r="AC173" s="335" t="str">
        <f>IF('Historical DATA'!CT159="","",'Historical DATA'!CT159)</f>
        <v/>
      </c>
    </row>
    <row r="174" spans="2:29">
      <c r="B174" s="137" t="str">
        <f>IF('Historical DATA'!B160="","",'Historical DATA'!B160)</f>
        <v/>
      </c>
      <c r="C174" s="1457"/>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5" t="str">
        <f>IF('Historical DATA'!CB160="","",'Historical DATA'!CB160)</f>
        <v/>
      </c>
      <c r="J174" s="1364"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5"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5" t="str">
        <f>IF('Historical DATA'!CR160="","",'Historical DATA'!CR160)</f>
        <v/>
      </c>
      <c r="AB174" s="1364" t="str">
        <f>IF('Historical DATA'!CS160="","",'Historical DATA'!CS160)</f>
        <v/>
      </c>
      <c r="AC174" s="335" t="str">
        <f>IF('Historical DATA'!CT160="","",'Historical DATA'!CT160)</f>
        <v/>
      </c>
    </row>
    <row r="175" spans="2:29">
      <c r="B175" s="137" t="str">
        <f>IF('Historical DATA'!B161="","",'Historical DATA'!B161)</f>
        <v/>
      </c>
      <c r="C175" s="1457"/>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5" t="str">
        <f>IF('Historical DATA'!CB161="","",'Historical DATA'!CB161)</f>
        <v/>
      </c>
      <c r="J175" s="1364"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5"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5" t="str">
        <f>IF('Historical DATA'!CR161="","",'Historical DATA'!CR161)</f>
        <v/>
      </c>
      <c r="AB175" s="1364" t="str">
        <f>IF('Historical DATA'!CS161="","",'Historical DATA'!CS161)</f>
        <v/>
      </c>
      <c r="AC175" s="335" t="str">
        <f>IF('Historical DATA'!CT161="","",'Historical DATA'!CT161)</f>
        <v/>
      </c>
    </row>
    <row r="176" spans="2:29">
      <c r="B176" s="137" t="str">
        <f>IF('Historical DATA'!B162="","",'Historical DATA'!B162)</f>
        <v/>
      </c>
      <c r="C176" s="1457"/>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5" t="str">
        <f>IF('Historical DATA'!CB162="","",'Historical DATA'!CB162)</f>
        <v/>
      </c>
      <c r="J176" s="1364"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5"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5" t="str">
        <f>IF('Historical DATA'!CR162="","",'Historical DATA'!CR162)</f>
        <v/>
      </c>
      <c r="AB176" s="1364" t="str">
        <f>IF('Historical DATA'!CS162="","",'Historical DATA'!CS162)</f>
        <v/>
      </c>
      <c r="AC176" s="335" t="str">
        <f>IF('Historical DATA'!CT162="","",'Historical DATA'!CT162)</f>
        <v/>
      </c>
    </row>
    <row r="177" spans="2:29">
      <c r="B177" s="137" t="str">
        <f>IF('Historical DATA'!B163="","",'Historical DATA'!B163)</f>
        <v/>
      </c>
      <c r="C177" s="1457"/>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5" t="str">
        <f>IF('Historical DATA'!CB163="","",'Historical DATA'!CB163)</f>
        <v/>
      </c>
      <c r="J177" s="1364"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5"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5" t="str">
        <f>IF('Historical DATA'!CR163="","",'Historical DATA'!CR163)</f>
        <v/>
      </c>
      <c r="AB177" s="1364" t="str">
        <f>IF('Historical DATA'!CS163="","",'Historical DATA'!CS163)</f>
        <v/>
      </c>
      <c r="AC177" s="335" t="str">
        <f>IF('Historical DATA'!CT163="","",'Historical DATA'!CT163)</f>
        <v/>
      </c>
    </row>
    <row r="178" spans="2:29">
      <c r="B178" s="137" t="str">
        <f>IF('Historical DATA'!B164="","",'Historical DATA'!B164)</f>
        <v/>
      </c>
      <c r="C178" s="1457"/>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5" t="str">
        <f>IF('Historical DATA'!CB164="","",'Historical DATA'!CB164)</f>
        <v/>
      </c>
      <c r="J178" s="1364"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5"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5" t="str">
        <f>IF('Historical DATA'!CR164="","",'Historical DATA'!CR164)</f>
        <v/>
      </c>
      <c r="AB178" s="1364" t="str">
        <f>IF('Historical DATA'!CS164="","",'Historical DATA'!CS164)</f>
        <v/>
      </c>
      <c r="AC178" s="335" t="str">
        <f>IF('Historical DATA'!CT164="","",'Historical DATA'!CT164)</f>
        <v/>
      </c>
    </row>
    <row r="179" spans="2:29">
      <c r="B179" s="137" t="str">
        <f>IF('Historical DATA'!B165="","",'Historical DATA'!B165)</f>
        <v/>
      </c>
      <c r="C179" s="1457"/>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5" t="str">
        <f>IF('Historical DATA'!CB165="","",'Historical DATA'!CB165)</f>
        <v/>
      </c>
      <c r="J179" s="1364"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5"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5" t="str">
        <f>IF('Historical DATA'!CR165="","",'Historical DATA'!CR165)</f>
        <v/>
      </c>
      <c r="AB179" s="1364" t="str">
        <f>IF('Historical DATA'!CS165="","",'Historical DATA'!CS165)</f>
        <v/>
      </c>
      <c r="AC179" s="335" t="str">
        <f>IF('Historical DATA'!CT165="","",'Historical DATA'!CT165)</f>
        <v/>
      </c>
    </row>
    <row r="180" spans="2:29">
      <c r="B180" s="137" t="str">
        <f>IF('Historical DATA'!B166="","",'Historical DATA'!B166)</f>
        <v/>
      </c>
      <c r="C180" s="1457"/>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5" t="str">
        <f>IF('Historical DATA'!CB166="","",'Historical DATA'!CB166)</f>
        <v/>
      </c>
      <c r="J180" s="1364"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5"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5" t="str">
        <f>IF('Historical DATA'!CR166="","",'Historical DATA'!CR166)</f>
        <v/>
      </c>
      <c r="AB180" s="1364" t="str">
        <f>IF('Historical DATA'!CS166="","",'Historical DATA'!CS166)</f>
        <v/>
      </c>
      <c r="AC180" s="335" t="str">
        <f>IF('Historical DATA'!CT166="","",'Historical DATA'!CT166)</f>
        <v/>
      </c>
    </row>
    <row r="181" spans="2:29">
      <c r="B181" s="137" t="str">
        <f>IF('Historical DATA'!B167="","",'Historical DATA'!B167)</f>
        <v/>
      </c>
      <c r="C181" s="1457"/>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5" t="str">
        <f>IF('Historical DATA'!CB167="","",'Historical DATA'!CB167)</f>
        <v/>
      </c>
      <c r="J181" s="1364"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5"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5" t="str">
        <f>IF('Historical DATA'!CR167="","",'Historical DATA'!CR167)</f>
        <v/>
      </c>
      <c r="AB181" s="1364" t="str">
        <f>IF('Historical DATA'!CS167="","",'Historical DATA'!CS167)</f>
        <v/>
      </c>
      <c r="AC181" s="335" t="str">
        <f>IF('Historical DATA'!CT167="","",'Historical DATA'!CT167)</f>
        <v/>
      </c>
    </row>
    <row r="182" spans="2:29">
      <c r="B182" s="137" t="str">
        <f>IF('Historical DATA'!B168="","",'Historical DATA'!B168)</f>
        <v/>
      </c>
      <c r="C182" s="1457"/>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5" t="str">
        <f>IF('Historical DATA'!CB168="","",'Historical DATA'!CB168)</f>
        <v/>
      </c>
      <c r="J182" s="1364"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5"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5" t="str">
        <f>IF('Historical DATA'!CR168="","",'Historical DATA'!CR168)</f>
        <v/>
      </c>
      <c r="AB182" s="1364" t="str">
        <f>IF('Historical DATA'!CS168="","",'Historical DATA'!CS168)</f>
        <v/>
      </c>
      <c r="AC182" s="335" t="str">
        <f>IF('Historical DATA'!CT168="","",'Historical DATA'!CT168)</f>
        <v/>
      </c>
    </row>
    <row r="183" spans="2:29">
      <c r="B183" s="137" t="str">
        <f>IF('Historical DATA'!B169="","",'Historical DATA'!B169)</f>
        <v/>
      </c>
      <c r="C183" s="1457"/>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5" t="str">
        <f>IF('Historical DATA'!CB169="","",'Historical DATA'!CB169)</f>
        <v/>
      </c>
      <c r="J183" s="1364"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5"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5" t="str">
        <f>IF('Historical DATA'!CR169="","",'Historical DATA'!CR169)</f>
        <v/>
      </c>
      <c r="AB183" s="1364" t="str">
        <f>IF('Historical DATA'!CS169="","",'Historical DATA'!CS169)</f>
        <v/>
      </c>
      <c r="AC183" s="335" t="str">
        <f>IF('Historical DATA'!CT169="","",'Historical DATA'!CT169)</f>
        <v/>
      </c>
    </row>
    <row r="184" spans="2:29">
      <c r="B184" s="137" t="str">
        <f>IF('Historical DATA'!B170="","",'Historical DATA'!B170)</f>
        <v/>
      </c>
      <c r="C184" s="1457"/>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5" t="str">
        <f>IF('Historical DATA'!CB170="","",'Historical DATA'!CB170)</f>
        <v/>
      </c>
      <c r="J184" s="1364"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5"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5" t="str">
        <f>IF('Historical DATA'!CR170="","",'Historical DATA'!CR170)</f>
        <v/>
      </c>
      <c r="AB184" s="1364" t="str">
        <f>IF('Historical DATA'!CS170="","",'Historical DATA'!CS170)</f>
        <v/>
      </c>
      <c r="AC184" s="335" t="str">
        <f>IF('Historical DATA'!CT170="","",'Historical DATA'!CT170)</f>
        <v/>
      </c>
    </row>
    <row r="185" spans="2:29">
      <c r="B185" s="137" t="str">
        <f>IF('Historical DATA'!B171="","",'Historical DATA'!B171)</f>
        <v/>
      </c>
      <c r="C185" s="1457"/>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5" t="str">
        <f>IF('Historical DATA'!CB171="","",'Historical DATA'!CB171)</f>
        <v/>
      </c>
      <c r="J185" s="1364"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5"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5" t="str">
        <f>IF('Historical DATA'!CR171="","",'Historical DATA'!CR171)</f>
        <v/>
      </c>
      <c r="AB185" s="1364" t="str">
        <f>IF('Historical DATA'!CS171="","",'Historical DATA'!CS171)</f>
        <v/>
      </c>
      <c r="AC185" s="335" t="str">
        <f>IF('Historical DATA'!CT171="","",'Historical DATA'!CT171)</f>
        <v/>
      </c>
    </row>
    <row r="186" spans="2:29">
      <c r="B186" s="137" t="str">
        <f>IF('Historical DATA'!B172="","",'Historical DATA'!B172)</f>
        <v/>
      </c>
      <c r="C186" s="1457"/>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5" t="str">
        <f>IF('Historical DATA'!CB172="","",'Historical DATA'!CB172)</f>
        <v/>
      </c>
      <c r="J186" s="1364"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5"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5" t="str">
        <f>IF('Historical DATA'!CR172="","",'Historical DATA'!CR172)</f>
        <v/>
      </c>
      <c r="AB186" s="1364" t="str">
        <f>IF('Historical DATA'!CS172="","",'Historical DATA'!CS172)</f>
        <v/>
      </c>
      <c r="AC186" s="335" t="str">
        <f>IF('Historical DATA'!CT172="","",'Historical DATA'!CT172)</f>
        <v/>
      </c>
    </row>
    <row r="187" spans="2:29">
      <c r="B187" s="137" t="str">
        <f>IF('Historical DATA'!B173="","",'Historical DATA'!B173)</f>
        <v/>
      </c>
      <c r="C187" s="1457"/>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5" t="str">
        <f>IF('Historical DATA'!CB173="","",'Historical DATA'!CB173)</f>
        <v/>
      </c>
      <c r="J187" s="1364"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5"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5" t="str">
        <f>IF('Historical DATA'!CR173="","",'Historical DATA'!CR173)</f>
        <v/>
      </c>
      <c r="AB187" s="1364" t="str">
        <f>IF('Historical DATA'!CS173="","",'Historical DATA'!CS173)</f>
        <v/>
      </c>
      <c r="AC187" s="335" t="str">
        <f>IF('Historical DATA'!CT173="","",'Historical DATA'!CT173)</f>
        <v/>
      </c>
    </row>
    <row r="188" spans="2:29">
      <c r="B188" s="137" t="str">
        <f>IF('Historical DATA'!B174="","",'Historical DATA'!B174)</f>
        <v/>
      </c>
      <c r="C188" s="1457"/>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5" t="str">
        <f>IF('Historical DATA'!CB174="","",'Historical DATA'!CB174)</f>
        <v/>
      </c>
      <c r="J188" s="1364"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5"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5" t="str">
        <f>IF('Historical DATA'!CR174="","",'Historical DATA'!CR174)</f>
        <v/>
      </c>
      <c r="AB188" s="1364" t="str">
        <f>IF('Historical DATA'!CS174="","",'Historical DATA'!CS174)</f>
        <v/>
      </c>
      <c r="AC188" s="335" t="str">
        <f>IF('Historical DATA'!CT174="","",'Historical DATA'!CT174)</f>
        <v/>
      </c>
    </row>
    <row r="189" spans="2:29">
      <c r="B189" s="137" t="str">
        <f>IF('Historical DATA'!B175="","",'Historical DATA'!B175)</f>
        <v/>
      </c>
      <c r="C189" s="1457"/>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5" t="str">
        <f>IF('Historical DATA'!CB175="","",'Historical DATA'!CB175)</f>
        <v/>
      </c>
      <c r="J189" s="1364"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5"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5" t="str">
        <f>IF('Historical DATA'!CR175="","",'Historical DATA'!CR175)</f>
        <v/>
      </c>
      <c r="AB189" s="1364" t="str">
        <f>IF('Historical DATA'!CS175="","",'Historical DATA'!CS175)</f>
        <v/>
      </c>
      <c r="AC189" s="335" t="str">
        <f>IF('Historical DATA'!CT175="","",'Historical DATA'!CT175)</f>
        <v/>
      </c>
    </row>
    <row r="190" spans="2:29">
      <c r="B190" s="137" t="str">
        <f>IF('Historical DATA'!B176="","",'Historical DATA'!B176)</f>
        <v/>
      </c>
      <c r="C190" s="1457"/>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5" t="str">
        <f>IF('Historical DATA'!CB176="","",'Historical DATA'!CB176)</f>
        <v/>
      </c>
      <c r="J190" s="1364"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5"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5" t="str">
        <f>IF('Historical DATA'!CR176="","",'Historical DATA'!CR176)</f>
        <v/>
      </c>
      <c r="AB190" s="1364" t="str">
        <f>IF('Historical DATA'!CS176="","",'Historical DATA'!CS176)</f>
        <v/>
      </c>
      <c r="AC190" s="335" t="str">
        <f>IF('Historical DATA'!CT176="","",'Historical DATA'!CT176)</f>
        <v/>
      </c>
    </row>
    <row r="191" spans="2:29">
      <c r="B191" s="137" t="str">
        <f>IF('Historical DATA'!B177="","",'Historical DATA'!B177)</f>
        <v/>
      </c>
      <c r="C191" s="1457"/>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5" t="str">
        <f>IF('Historical DATA'!CB177="","",'Historical DATA'!CB177)</f>
        <v/>
      </c>
      <c r="J191" s="1364"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5"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5" t="str">
        <f>IF('Historical DATA'!CR177="","",'Historical DATA'!CR177)</f>
        <v/>
      </c>
      <c r="AB191" s="1364" t="str">
        <f>IF('Historical DATA'!CS177="","",'Historical DATA'!CS177)</f>
        <v/>
      </c>
      <c r="AC191" s="335" t="str">
        <f>IF('Historical DATA'!CT177="","",'Historical DATA'!CT177)</f>
        <v/>
      </c>
    </row>
    <row r="192" spans="2:29">
      <c r="B192" s="137" t="str">
        <f>IF('Historical DATA'!B178="","",'Historical DATA'!B178)</f>
        <v/>
      </c>
      <c r="C192" s="1457"/>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5" t="str">
        <f>IF('Historical DATA'!CB178="","",'Historical DATA'!CB178)</f>
        <v/>
      </c>
      <c r="J192" s="1364"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5"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5" t="str">
        <f>IF('Historical DATA'!CR178="","",'Historical DATA'!CR178)</f>
        <v/>
      </c>
      <c r="AB192" s="1364" t="str">
        <f>IF('Historical DATA'!CS178="","",'Historical DATA'!CS178)</f>
        <v/>
      </c>
      <c r="AC192" s="335" t="str">
        <f>IF('Historical DATA'!CT178="","",'Historical DATA'!CT178)</f>
        <v/>
      </c>
    </row>
    <row r="193" spans="2:29">
      <c r="B193" s="137" t="str">
        <f>IF('Historical DATA'!B179="","",'Historical DATA'!B179)</f>
        <v/>
      </c>
      <c r="C193" s="1457"/>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5" t="str">
        <f>IF('Historical DATA'!CB179="","",'Historical DATA'!CB179)</f>
        <v/>
      </c>
      <c r="J193" s="1364"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5"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5" t="str">
        <f>IF('Historical DATA'!CR179="","",'Historical DATA'!CR179)</f>
        <v/>
      </c>
      <c r="AB193" s="1364" t="str">
        <f>IF('Historical DATA'!CS179="","",'Historical DATA'!CS179)</f>
        <v/>
      </c>
      <c r="AC193" s="335" t="str">
        <f>IF('Historical DATA'!CT179="","",'Historical DATA'!CT179)</f>
        <v/>
      </c>
    </row>
    <row r="194" spans="2:29">
      <c r="B194" s="137" t="str">
        <f>IF('Historical DATA'!B180="","",'Historical DATA'!B180)</f>
        <v/>
      </c>
      <c r="C194" s="1457"/>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5" t="str">
        <f>IF('Historical DATA'!CB180="","",'Historical DATA'!CB180)</f>
        <v/>
      </c>
      <c r="J194" s="1364"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5"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5" t="str">
        <f>IF('Historical DATA'!CR180="","",'Historical DATA'!CR180)</f>
        <v/>
      </c>
      <c r="AB194" s="1364" t="str">
        <f>IF('Historical DATA'!CS180="","",'Historical DATA'!CS180)</f>
        <v/>
      </c>
      <c r="AC194" s="335" t="str">
        <f>IF('Historical DATA'!CT180="","",'Historical DATA'!CT180)</f>
        <v/>
      </c>
    </row>
    <row r="195" spans="2:29">
      <c r="B195" s="137" t="str">
        <f>IF('Historical DATA'!B181="","",'Historical DATA'!B181)</f>
        <v/>
      </c>
      <c r="C195" s="1457"/>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5" t="str">
        <f>IF('Historical DATA'!CB181="","",'Historical DATA'!CB181)</f>
        <v/>
      </c>
      <c r="J195" s="1364"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5"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5" t="str">
        <f>IF('Historical DATA'!CR181="","",'Historical DATA'!CR181)</f>
        <v/>
      </c>
      <c r="AB195" s="1364" t="str">
        <f>IF('Historical DATA'!CS181="","",'Historical DATA'!CS181)</f>
        <v/>
      </c>
      <c r="AC195" s="335" t="str">
        <f>IF('Historical DATA'!CT181="","",'Historical DATA'!CT181)</f>
        <v/>
      </c>
    </row>
    <row r="196" spans="2:29">
      <c r="B196" s="137" t="str">
        <f>IF('Historical DATA'!B182="","",'Historical DATA'!B182)</f>
        <v/>
      </c>
      <c r="C196" s="1457"/>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5" t="str">
        <f>IF('Historical DATA'!CB182="","",'Historical DATA'!CB182)</f>
        <v/>
      </c>
      <c r="J196" s="1364"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5"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5" t="str">
        <f>IF('Historical DATA'!CR182="","",'Historical DATA'!CR182)</f>
        <v/>
      </c>
      <c r="AB196" s="1364" t="str">
        <f>IF('Historical DATA'!CS182="","",'Historical DATA'!CS182)</f>
        <v/>
      </c>
      <c r="AC196" s="335" t="str">
        <f>IF('Historical DATA'!CT182="","",'Historical DATA'!CT182)</f>
        <v/>
      </c>
    </row>
    <row r="197" spans="2:29">
      <c r="B197" s="137" t="str">
        <f>IF('Historical DATA'!B183="","",'Historical DATA'!B183)</f>
        <v/>
      </c>
      <c r="C197" s="1457"/>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5" t="str">
        <f>IF('Historical DATA'!CB183="","",'Historical DATA'!CB183)</f>
        <v/>
      </c>
      <c r="J197" s="1364"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5"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5" t="str">
        <f>IF('Historical DATA'!CR183="","",'Historical DATA'!CR183)</f>
        <v/>
      </c>
      <c r="AB197" s="1364" t="str">
        <f>IF('Historical DATA'!CS183="","",'Historical DATA'!CS183)</f>
        <v/>
      </c>
      <c r="AC197" s="335" t="str">
        <f>IF('Historical DATA'!CT183="","",'Historical DATA'!CT183)</f>
        <v/>
      </c>
    </row>
    <row r="198" spans="2:29">
      <c r="B198" s="137" t="str">
        <f>IF('Historical DATA'!B184="","",'Historical DATA'!B184)</f>
        <v/>
      </c>
      <c r="C198" s="1457"/>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5" t="str">
        <f>IF('Historical DATA'!CB184="","",'Historical DATA'!CB184)</f>
        <v/>
      </c>
      <c r="J198" s="1364"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5"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5" t="str">
        <f>IF('Historical DATA'!CR184="","",'Historical DATA'!CR184)</f>
        <v/>
      </c>
      <c r="AB198" s="1364" t="str">
        <f>IF('Historical DATA'!CS184="","",'Historical DATA'!CS184)</f>
        <v/>
      </c>
      <c r="AC198" s="335" t="str">
        <f>IF('Historical DATA'!CT184="","",'Historical DATA'!CT184)</f>
        <v/>
      </c>
    </row>
    <row r="199" spans="2:29">
      <c r="B199" s="137" t="str">
        <f>IF('Historical DATA'!B185="","",'Historical DATA'!B185)</f>
        <v/>
      </c>
      <c r="C199" s="1457"/>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5" t="str">
        <f>IF('Historical DATA'!CB185="","",'Historical DATA'!CB185)</f>
        <v/>
      </c>
      <c r="J199" s="1364"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5"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5" t="str">
        <f>IF('Historical DATA'!CR185="","",'Historical DATA'!CR185)</f>
        <v/>
      </c>
      <c r="AB199" s="1364" t="str">
        <f>IF('Historical DATA'!CS185="","",'Historical DATA'!CS185)</f>
        <v/>
      </c>
      <c r="AC199" s="335" t="str">
        <f>IF('Historical DATA'!CT185="","",'Historical DATA'!CT185)</f>
        <v/>
      </c>
    </row>
    <row r="200" spans="2:29">
      <c r="B200" s="137" t="str">
        <f>IF('Historical DATA'!B186="","",'Historical DATA'!B186)</f>
        <v/>
      </c>
      <c r="C200" s="1457"/>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5" t="str">
        <f>IF('Historical DATA'!CB186="","",'Historical DATA'!CB186)</f>
        <v/>
      </c>
      <c r="J200" s="1364"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5"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5" t="str">
        <f>IF('Historical DATA'!CR186="","",'Historical DATA'!CR186)</f>
        <v/>
      </c>
      <c r="AB200" s="1364" t="str">
        <f>IF('Historical DATA'!CS186="","",'Historical DATA'!CS186)</f>
        <v/>
      </c>
      <c r="AC200" s="335" t="str">
        <f>IF('Historical DATA'!CT186="","",'Historical DATA'!CT186)</f>
        <v/>
      </c>
    </row>
    <row r="201" spans="2:29">
      <c r="B201" s="137" t="str">
        <f>IF('Historical DATA'!B187="","",'Historical DATA'!B187)</f>
        <v/>
      </c>
      <c r="C201" s="1457"/>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5" t="str">
        <f>IF('Historical DATA'!CB187="","",'Historical DATA'!CB187)</f>
        <v/>
      </c>
      <c r="J201" s="1364"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5"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5" t="str">
        <f>IF('Historical DATA'!CR187="","",'Historical DATA'!CR187)</f>
        <v/>
      </c>
      <c r="AB201" s="1364" t="str">
        <f>IF('Historical DATA'!CS187="","",'Historical DATA'!CS187)</f>
        <v/>
      </c>
      <c r="AC201" s="335" t="str">
        <f>IF('Historical DATA'!CT187="","",'Historical DATA'!CT187)</f>
        <v/>
      </c>
    </row>
    <row r="202" spans="2:29">
      <c r="B202" s="137" t="str">
        <f>IF('Historical DATA'!B188="","",'Historical DATA'!B188)</f>
        <v/>
      </c>
      <c r="C202" s="1457"/>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5" t="str">
        <f>IF('Historical DATA'!CB188="","",'Historical DATA'!CB188)</f>
        <v/>
      </c>
      <c r="J202" s="1364"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5"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5" t="str">
        <f>IF('Historical DATA'!CR188="","",'Historical DATA'!CR188)</f>
        <v/>
      </c>
      <c r="AB202" s="1364" t="str">
        <f>IF('Historical DATA'!CS188="","",'Historical DATA'!CS188)</f>
        <v/>
      </c>
      <c r="AC202" s="335" t="str">
        <f>IF('Historical DATA'!CT188="","",'Historical DATA'!CT188)</f>
        <v/>
      </c>
    </row>
    <row r="203" spans="2:29">
      <c r="B203" s="137" t="str">
        <f>IF('Historical DATA'!B189="","",'Historical DATA'!B189)</f>
        <v/>
      </c>
      <c r="C203" s="1457"/>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5" t="str">
        <f>IF('Historical DATA'!CB189="","",'Historical DATA'!CB189)</f>
        <v/>
      </c>
      <c r="J203" s="1364"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5"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5" t="str">
        <f>IF('Historical DATA'!CR189="","",'Historical DATA'!CR189)</f>
        <v/>
      </c>
      <c r="AB203" s="1364" t="str">
        <f>IF('Historical DATA'!CS189="","",'Historical DATA'!CS189)</f>
        <v/>
      </c>
      <c r="AC203" s="335" t="str">
        <f>IF('Historical DATA'!CT189="","",'Historical DATA'!CT189)</f>
        <v/>
      </c>
    </row>
    <row r="204" spans="2:29">
      <c r="B204" s="137" t="str">
        <f>IF('Historical DATA'!B190="","",'Historical DATA'!B190)</f>
        <v/>
      </c>
      <c r="C204" s="1457"/>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5" t="str">
        <f>IF('Historical DATA'!CB190="","",'Historical DATA'!CB190)</f>
        <v/>
      </c>
      <c r="J204" s="1364"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5"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5" t="str">
        <f>IF('Historical DATA'!CR190="","",'Historical DATA'!CR190)</f>
        <v/>
      </c>
      <c r="AB204" s="1364" t="str">
        <f>IF('Historical DATA'!CS190="","",'Historical DATA'!CS190)</f>
        <v/>
      </c>
      <c r="AC204" s="335" t="str">
        <f>IF('Historical DATA'!CT190="","",'Historical DATA'!CT190)</f>
        <v/>
      </c>
    </row>
    <row r="205" spans="2:29">
      <c r="B205" s="137" t="str">
        <f>IF('Historical DATA'!B191="","",'Historical DATA'!B191)</f>
        <v/>
      </c>
      <c r="C205" s="1457"/>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5" t="str">
        <f>IF('Historical DATA'!CB191="","",'Historical DATA'!CB191)</f>
        <v/>
      </c>
      <c r="J205" s="1364"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5"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5" t="str">
        <f>IF('Historical DATA'!CR191="","",'Historical DATA'!CR191)</f>
        <v/>
      </c>
      <c r="AB205" s="1364" t="str">
        <f>IF('Historical DATA'!CS191="","",'Historical DATA'!CS191)</f>
        <v/>
      </c>
      <c r="AC205" s="335" t="str">
        <f>IF('Historical DATA'!CT191="","",'Historical DATA'!CT191)</f>
        <v/>
      </c>
    </row>
    <row r="206" spans="2:29">
      <c r="B206" s="137" t="str">
        <f>IF('Historical DATA'!B192="","",'Historical DATA'!B192)</f>
        <v/>
      </c>
      <c r="C206" s="1457"/>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5" t="str">
        <f>IF('Historical DATA'!CB192="","",'Historical DATA'!CB192)</f>
        <v/>
      </c>
      <c r="J206" s="1364"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5"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5" t="str">
        <f>IF('Historical DATA'!CR192="","",'Historical DATA'!CR192)</f>
        <v/>
      </c>
      <c r="AB206" s="1364" t="str">
        <f>IF('Historical DATA'!CS192="","",'Historical DATA'!CS192)</f>
        <v/>
      </c>
      <c r="AC206" s="335" t="str">
        <f>IF('Historical DATA'!CT192="","",'Historical DATA'!CT192)</f>
        <v/>
      </c>
    </row>
    <row r="207" spans="2:29">
      <c r="B207" s="137" t="str">
        <f>IF('Historical DATA'!B193="","",'Historical DATA'!B193)</f>
        <v/>
      </c>
      <c r="C207" s="1457"/>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5" t="str">
        <f>IF('Historical DATA'!CB193="","",'Historical DATA'!CB193)</f>
        <v/>
      </c>
      <c r="J207" s="1364"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5"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5" t="str">
        <f>IF('Historical DATA'!CR193="","",'Historical DATA'!CR193)</f>
        <v/>
      </c>
      <c r="AB207" s="1364" t="str">
        <f>IF('Historical DATA'!CS193="","",'Historical DATA'!CS193)</f>
        <v/>
      </c>
      <c r="AC207" s="335" t="str">
        <f>IF('Historical DATA'!CT193="","",'Historical DATA'!CT193)</f>
        <v/>
      </c>
    </row>
    <row r="208" spans="2:29">
      <c r="B208" s="137" t="str">
        <f>IF('Historical DATA'!B194="","",'Historical DATA'!B194)</f>
        <v/>
      </c>
      <c r="C208" s="1457"/>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5" t="str">
        <f>IF('Historical DATA'!CB194="","",'Historical DATA'!CB194)</f>
        <v/>
      </c>
      <c r="J208" s="1364"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5"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5" t="str">
        <f>IF('Historical DATA'!CR194="","",'Historical DATA'!CR194)</f>
        <v/>
      </c>
      <c r="AB208" s="1364" t="str">
        <f>IF('Historical DATA'!CS194="","",'Historical DATA'!CS194)</f>
        <v/>
      </c>
      <c r="AC208" s="335" t="str">
        <f>IF('Historical DATA'!CT194="","",'Historical DATA'!CT194)</f>
        <v/>
      </c>
    </row>
    <row r="209" spans="2:29">
      <c r="B209" s="137" t="str">
        <f>IF('Historical DATA'!B195="","",'Historical DATA'!B195)</f>
        <v/>
      </c>
      <c r="C209" s="1457"/>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5" t="str">
        <f>IF('Historical DATA'!CB195="","",'Historical DATA'!CB195)</f>
        <v/>
      </c>
      <c r="J209" s="1364"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5"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5" t="str">
        <f>IF('Historical DATA'!CR195="","",'Historical DATA'!CR195)</f>
        <v/>
      </c>
      <c r="AB209" s="1364" t="str">
        <f>IF('Historical DATA'!CS195="","",'Historical DATA'!CS195)</f>
        <v/>
      </c>
      <c r="AC209" s="335" t="str">
        <f>IF('Historical DATA'!CT195="","",'Historical DATA'!CT195)</f>
        <v/>
      </c>
    </row>
    <row r="210" spans="2:29">
      <c r="B210" s="137" t="str">
        <f>IF('Historical DATA'!B196="","",'Historical DATA'!B196)</f>
        <v/>
      </c>
      <c r="C210" s="1457"/>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5" t="str">
        <f>IF('Historical DATA'!CB196="","",'Historical DATA'!CB196)</f>
        <v/>
      </c>
      <c r="J210" s="1364"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5"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5" t="str">
        <f>IF('Historical DATA'!CR196="","",'Historical DATA'!CR196)</f>
        <v/>
      </c>
      <c r="AB210" s="1364" t="str">
        <f>IF('Historical DATA'!CS196="","",'Historical DATA'!CS196)</f>
        <v/>
      </c>
      <c r="AC210" s="335" t="str">
        <f>IF('Historical DATA'!CT196="","",'Historical DATA'!CT196)</f>
        <v/>
      </c>
    </row>
    <row r="211" spans="2:29">
      <c r="B211" s="137" t="str">
        <f>IF('Historical DATA'!B197="","",'Historical DATA'!B197)</f>
        <v/>
      </c>
      <c r="C211" s="1457"/>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5" t="str">
        <f>IF('Historical DATA'!CB197="","",'Historical DATA'!CB197)</f>
        <v/>
      </c>
      <c r="J211" s="1364"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5"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5" t="str">
        <f>IF('Historical DATA'!CR197="","",'Historical DATA'!CR197)</f>
        <v/>
      </c>
      <c r="AB211" s="1364" t="str">
        <f>IF('Historical DATA'!CS197="","",'Historical DATA'!CS197)</f>
        <v/>
      </c>
      <c r="AC211" s="335" t="str">
        <f>IF('Historical DATA'!CT197="","",'Historical DATA'!CT197)</f>
        <v/>
      </c>
    </row>
    <row r="212" spans="2:29">
      <c r="B212" s="137" t="str">
        <f>IF('Historical DATA'!B198="","",'Historical DATA'!B198)</f>
        <v/>
      </c>
      <c r="C212" s="1457"/>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5" t="str">
        <f>IF('Historical DATA'!CB198="","",'Historical DATA'!CB198)</f>
        <v/>
      </c>
      <c r="J212" s="1364"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5"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5" t="str">
        <f>IF('Historical DATA'!CR198="","",'Historical DATA'!CR198)</f>
        <v/>
      </c>
      <c r="AB212" s="1364" t="str">
        <f>IF('Historical DATA'!CS198="","",'Historical DATA'!CS198)</f>
        <v/>
      </c>
      <c r="AC212" s="335" t="str">
        <f>IF('Historical DATA'!CT198="","",'Historical DATA'!CT198)</f>
        <v/>
      </c>
    </row>
    <row r="213" spans="2:29">
      <c r="B213" s="137" t="str">
        <f>IF('Historical DATA'!B199="","",'Historical DATA'!B199)</f>
        <v/>
      </c>
      <c r="C213" s="1457"/>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5" t="str">
        <f>IF('Historical DATA'!CB199="","",'Historical DATA'!CB199)</f>
        <v/>
      </c>
      <c r="J213" s="1364"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5"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5" t="str">
        <f>IF('Historical DATA'!CR199="","",'Historical DATA'!CR199)</f>
        <v/>
      </c>
      <c r="AB213" s="1364" t="str">
        <f>IF('Historical DATA'!CS199="","",'Historical DATA'!CS199)</f>
        <v/>
      </c>
      <c r="AC213" s="335" t="str">
        <f>IF('Historical DATA'!CT199="","",'Historical DATA'!CT199)</f>
        <v/>
      </c>
    </row>
    <row r="214" spans="2:29">
      <c r="B214" s="137" t="str">
        <f>IF('Historical DATA'!B200="","",'Historical DATA'!B200)</f>
        <v/>
      </c>
      <c r="C214" s="1457"/>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5" t="str">
        <f>IF('Historical DATA'!CB200="","",'Historical DATA'!CB200)</f>
        <v/>
      </c>
      <c r="J214" s="1364"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5"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5" t="str">
        <f>IF('Historical DATA'!CR200="","",'Historical DATA'!CR200)</f>
        <v/>
      </c>
      <c r="AB214" s="1364" t="str">
        <f>IF('Historical DATA'!CS200="","",'Historical DATA'!CS200)</f>
        <v/>
      </c>
      <c r="AC214" s="335" t="str">
        <f>IF('Historical DATA'!CT200="","",'Historical DATA'!CT200)</f>
        <v/>
      </c>
    </row>
    <row r="215" spans="2:29">
      <c r="B215" s="137" t="str">
        <f>IF('Historical DATA'!B201="","",'Historical DATA'!B201)</f>
        <v/>
      </c>
      <c r="C215" s="1457"/>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5" t="str">
        <f>IF('Historical DATA'!CB201="","",'Historical DATA'!CB201)</f>
        <v/>
      </c>
      <c r="J215" s="1364"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5"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5" t="str">
        <f>IF('Historical DATA'!CR201="","",'Historical DATA'!CR201)</f>
        <v/>
      </c>
      <c r="AB215" s="1364" t="str">
        <f>IF('Historical DATA'!CS201="","",'Historical DATA'!CS201)</f>
        <v/>
      </c>
      <c r="AC215" s="335" t="str">
        <f>IF('Historical DATA'!CT201="","",'Historical DATA'!CT201)</f>
        <v/>
      </c>
    </row>
    <row r="216" spans="2:29">
      <c r="B216" s="137" t="str">
        <f>IF('Historical DATA'!B202="","",'Historical DATA'!B202)</f>
        <v/>
      </c>
      <c r="C216" s="1457"/>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5" t="str">
        <f>IF('Historical DATA'!CB202="","",'Historical DATA'!CB202)</f>
        <v/>
      </c>
      <c r="J216" s="1364"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5"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5" t="str">
        <f>IF('Historical DATA'!CR202="","",'Historical DATA'!CR202)</f>
        <v/>
      </c>
      <c r="AB216" s="1364" t="str">
        <f>IF('Historical DATA'!CS202="","",'Historical DATA'!CS202)</f>
        <v/>
      </c>
      <c r="AC216" s="335" t="str">
        <f>IF('Historical DATA'!CT202="","",'Historical DATA'!CT202)</f>
        <v/>
      </c>
    </row>
    <row r="217" spans="2:29">
      <c r="B217" s="137" t="str">
        <f>IF('Historical DATA'!B203="","",'Historical DATA'!B203)</f>
        <v/>
      </c>
      <c r="C217" s="1457"/>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5" t="str">
        <f>IF('Historical DATA'!CB203="","",'Historical DATA'!CB203)</f>
        <v/>
      </c>
      <c r="J217" s="1364"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5"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5" t="str">
        <f>IF('Historical DATA'!CR203="","",'Historical DATA'!CR203)</f>
        <v/>
      </c>
      <c r="AB217" s="1364" t="str">
        <f>IF('Historical DATA'!CS203="","",'Historical DATA'!CS203)</f>
        <v/>
      </c>
      <c r="AC217" s="335" t="str">
        <f>IF('Historical DATA'!CT203="","",'Historical DATA'!CT203)</f>
        <v/>
      </c>
    </row>
    <row r="218" spans="2:29">
      <c r="B218" s="137" t="str">
        <f>IF('Historical DATA'!B204="","",'Historical DATA'!B204)</f>
        <v/>
      </c>
      <c r="C218" s="1457"/>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5" t="str">
        <f>IF('Historical DATA'!CB204="","",'Historical DATA'!CB204)</f>
        <v/>
      </c>
      <c r="J218" s="1364"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5"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5" t="str">
        <f>IF('Historical DATA'!CR204="","",'Historical DATA'!CR204)</f>
        <v/>
      </c>
      <c r="AB218" s="1364" t="str">
        <f>IF('Historical DATA'!CS204="","",'Historical DATA'!CS204)</f>
        <v/>
      </c>
      <c r="AC218" s="335" t="str">
        <f>IF('Historical DATA'!CT204="","",'Historical DATA'!CT204)</f>
        <v/>
      </c>
    </row>
    <row r="219" spans="2:29">
      <c r="B219" s="137" t="str">
        <f>IF('Historical DATA'!B205="","",'Historical DATA'!B205)</f>
        <v/>
      </c>
      <c r="C219" s="1457"/>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5" t="str">
        <f>IF('Historical DATA'!CB205="","",'Historical DATA'!CB205)</f>
        <v/>
      </c>
      <c r="J219" s="1364"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5"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5" t="str">
        <f>IF('Historical DATA'!CR205="","",'Historical DATA'!CR205)</f>
        <v/>
      </c>
      <c r="AB219" s="1364" t="str">
        <f>IF('Historical DATA'!CS205="","",'Historical DATA'!CS205)</f>
        <v/>
      </c>
      <c r="AC219" s="335" t="str">
        <f>IF('Historical DATA'!CT205="","",'Historical DATA'!CT205)</f>
        <v/>
      </c>
    </row>
    <row r="220" spans="2:29">
      <c r="B220" s="137" t="str">
        <f>IF('Historical DATA'!B206="","",'Historical DATA'!B206)</f>
        <v/>
      </c>
      <c r="C220" s="1457"/>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5" t="str">
        <f>IF('Historical DATA'!CB206="","",'Historical DATA'!CB206)</f>
        <v/>
      </c>
      <c r="J220" s="1364"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5"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5" t="str">
        <f>IF('Historical DATA'!CR206="","",'Historical DATA'!CR206)</f>
        <v/>
      </c>
      <c r="AB220" s="1364" t="str">
        <f>IF('Historical DATA'!CS206="","",'Historical DATA'!CS206)</f>
        <v/>
      </c>
      <c r="AC220" s="335" t="str">
        <f>IF('Historical DATA'!CT206="","",'Historical DATA'!CT206)</f>
        <v/>
      </c>
    </row>
    <row r="221" spans="2:29">
      <c r="B221" s="137" t="str">
        <f>IF('Historical DATA'!B207="","",'Historical DATA'!B207)</f>
        <v/>
      </c>
      <c r="C221" s="1457"/>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5" t="str">
        <f>IF('Historical DATA'!CB207="","",'Historical DATA'!CB207)</f>
        <v/>
      </c>
      <c r="J221" s="1364"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5"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5" t="str">
        <f>IF('Historical DATA'!CR207="","",'Historical DATA'!CR207)</f>
        <v/>
      </c>
      <c r="AB221" s="1364" t="str">
        <f>IF('Historical DATA'!CS207="","",'Historical DATA'!CS207)</f>
        <v/>
      </c>
      <c r="AC221" s="335" t="str">
        <f>IF('Historical DATA'!CT207="","",'Historical DATA'!CT207)</f>
        <v/>
      </c>
    </row>
  </sheetData>
  <mergeCells count="22">
    <mergeCell ref="T15:T16"/>
    <mergeCell ref="M15:M16"/>
    <mergeCell ref="N15:N16"/>
    <mergeCell ref="O15:Q15"/>
    <mergeCell ref="R15:R16"/>
    <mergeCell ref="S15:S16"/>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90" zoomScaleNormal="100" zoomScaleSheetLayoutView="90" workbookViewId="0">
      <selection activeCell="H20" sqref="H20"/>
    </sheetView>
  </sheetViews>
  <sheetFormatPr defaultColWidth="9.1796875" defaultRowHeight="12.5"/>
  <cols>
    <col min="1" max="1" width="9.1796875" style="234"/>
    <col min="2" max="2" width="1.81640625" style="234" customWidth="1"/>
    <col min="3" max="3" width="5.81640625" style="234" customWidth="1"/>
    <col min="4" max="4" width="9.1796875" style="234"/>
    <col min="5" max="5" width="21.453125" style="234" customWidth="1"/>
    <col min="6" max="7" width="33.26953125" style="234" customWidth="1"/>
    <col min="8" max="8" width="17.7265625" style="234" bestFit="1" customWidth="1"/>
    <col min="9" max="9" width="21" style="234" bestFit="1" customWidth="1"/>
    <col min="10" max="10" width="19.1796875" style="234" customWidth="1"/>
    <col min="11" max="11" width="118.453125" style="234" bestFit="1" customWidth="1"/>
    <col min="12" max="12" width="20" style="234" customWidth="1"/>
    <col min="13" max="13" width="18.453125" style="234" customWidth="1"/>
    <col min="14" max="16384" width="9.1796875" style="234"/>
  </cols>
  <sheetData>
    <row r="2" spans="2:11" ht="13">
      <c r="H2" s="82"/>
      <c r="I2" s="1213" t="s">
        <v>99</v>
      </c>
      <c r="J2" s="1213">
        <f>'00 - Cover'!$F$17</f>
        <v>45991</v>
      </c>
    </row>
    <row r="3" spans="2:11" ht="13" hidden="1">
      <c r="H3" s="82"/>
      <c r="I3" s="1213" t="s">
        <v>4</v>
      </c>
      <c r="J3" s="1213">
        <f>'00 - Cover'!$F$19</f>
        <v>46009</v>
      </c>
    </row>
    <row r="4" spans="2:11" ht="13" hidden="1">
      <c r="H4" s="82"/>
      <c r="I4" s="1213" t="s">
        <v>5</v>
      </c>
      <c r="J4" s="1213">
        <f>'00 - Cover'!$F$20</f>
        <v>46020</v>
      </c>
    </row>
    <row r="5" spans="2:11" ht="13">
      <c r="H5" s="82"/>
      <c r="I5" s="341"/>
    </row>
    <row r="7" spans="2:11" ht="15.5">
      <c r="B7" s="342"/>
      <c r="C7" s="343" t="s">
        <v>640</v>
      </c>
      <c r="D7" s="343"/>
      <c r="E7" s="343"/>
      <c r="F7" s="343"/>
      <c r="G7" s="343"/>
      <c r="H7" s="343"/>
      <c r="I7" s="343"/>
      <c r="J7" s="343"/>
      <c r="K7" s="343"/>
    </row>
    <row r="9" spans="2:11">
      <c r="K9" s="338"/>
    </row>
    <row r="10" spans="2:11" ht="15.5">
      <c r="B10" s="241"/>
      <c r="C10" s="2000" t="s">
        <v>405</v>
      </c>
      <c r="D10" s="2000"/>
      <c r="E10" s="2000"/>
      <c r="F10" s="2000"/>
      <c r="G10" s="2000"/>
      <c r="H10" s="1344"/>
      <c r="I10" s="1344"/>
      <c r="J10" s="1344"/>
      <c r="K10" s="353"/>
    </row>
    <row r="11" spans="2:11" ht="14.5">
      <c r="B11" s="418"/>
      <c r="C11" s="2000"/>
      <c r="D11" s="2000"/>
      <c r="E11" s="2000"/>
      <c r="F11" s="2000"/>
      <c r="G11" s="2000"/>
      <c r="H11" s="345" t="s">
        <v>156</v>
      </c>
      <c r="I11" s="346" t="s">
        <v>157</v>
      </c>
      <c r="J11" s="1346"/>
      <c r="K11" s="353"/>
    </row>
    <row r="12" spans="2:11" ht="14.5">
      <c r="B12" s="241"/>
      <c r="C12" s="35"/>
      <c r="D12" s="1988" t="s">
        <v>158</v>
      </c>
      <c r="E12" s="1989"/>
      <c r="F12" s="1989"/>
      <c r="G12" s="1990"/>
      <c r="H12" s="347"/>
      <c r="I12" s="1736">
        <f>'Historical DATA'!DD4</f>
        <v>93821.72000746429</v>
      </c>
      <c r="J12" s="1822"/>
      <c r="K12" s="353"/>
    </row>
    <row r="13" spans="2:11" ht="56.25" customHeight="1">
      <c r="B13" s="241"/>
      <c r="C13" s="35"/>
      <c r="D13" s="350" t="s">
        <v>159</v>
      </c>
      <c r="E13" s="2003" t="s">
        <v>1019</v>
      </c>
      <c r="F13" s="2005" t="s">
        <v>1015</v>
      </c>
      <c r="G13" s="2006"/>
      <c r="H13" s="351">
        <f>('11 - Notes Follow-up'!E25+'11 - Notes Follow-up'!U25+'11 - Notes Follow-up'!AB25+'11 - Notes Follow-up'!M25)</f>
        <v>0</v>
      </c>
      <c r="I13" s="352">
        <f>I12+H13</f>
        <v>93821.72000746429</v>
      </c>
      <c r="J13" s="1822"/>
      <c r="K13" s="1739"/>
    </row>
    <row r="14" spans="2:11" ht="35.15" customHeight="1">
      <c r="B14" s="241"/>
      <c r="C14" s="35"/>
      <c r="D14" s="2001" t="s">
        <v>159</v>
      </c>
      <c r="E14" s="2004"/>
      <c r="F14" s="2005" t="s">
        <v>1016</v>
      </c>
      <c r="G14" s="2006"/>
      <c r="H14" s="351">
        <v>0</v>
      </c>
      <c r="I14" s="352">
        <f t="shared" ref="I14:I23" si="0">I13+H14</f>
        <v>93821.72000746429</v>
      </c>
      <c r="J14" s="1823"/>
      <c r="K14" s="353"/>
    </row>
    <row r="15" spans="2:11" ht="35.15" customHeight="1">
      <c r="B15" s="241"/>
      <c r="C15" s="35"/>
      <c r="D15" s="2002"/>
      <c r="E15" s="2007" t="s">
        <v>1017</v>
      </c>
      <c r="F15" s="2008"/>
      <c r="G15" s="2009"/>
      <c r="H15" s="351">
        <f>'15 - Priority of Payments'!J11+'15 - Priority of Payments'!J19</f>
        <v>100030585.89999992</v>
      </c>
      <c r="I15" s="352">
        <f t="shared" si="0"/>
        <v>100124407.62000738</v>
      </c>
      <c r="J15" s="1822"/>
      <c r="K15" s="353"/>
    </row>
    <row r="16" spans="2:11" ht="26.15" customHeight="1">
      <c r="B16" s="241"/>
      <c r="C16" s="35"/>
      <c r="D16" s="350" t="s">
        <v>159</v>
      </c>
      <c r="E16" s="2010" t="s">
        <v>1018</v>
      </c>
      <c r="F16" s="2011"/>
      <c r="G16" s="2012"/>
      <c r="H16" s="351">
        <v>0</v>
      </c>
      <c r="I16" s="352">
        <f t="shared" si="0"/>
        <v>100124407.62000738</v>
      </c>
      <c r="J16" s="1822"/>
      <c r="K16" s="338"/>
    </row>
    <row r="17" spans="2:11" ht="54" customHeight="1">
      <c r="B17" s="241"/>
      <c r="C17" s="35"/>
      <c r="D17" s="350" t="s">
        <v>159</v>
      </c>
      <c r="E17" s="2007" t="s">
        <v>1022</v>
      </c>
      <c r="F17" s="2008"/>
      <c r="G17" s="2009"/>
      <c r="H17" s="351">
        <f>'15 - Priority of Payments'!J15</f>
        <v>4757363.1100000003</v>
      </c>
      <c r="I17" s="352">
        <f t="shared" si="0"/>
        <v>104881770.73000738</v>
      </c>
      <c r="J17" s="1822"/>
      <c r="K17" s="338"/>
    </row>
    <row r="18" spans="2:11" ht="57.75" customHeight="1">
      <c r="B18" s="241"/>
      <c r="C18" s="35"/>
      <c r="D18" s="350" t="s">
        <v>159</v>
      </c>
      <c r="E18" s="2007" t="s">
        <v>1021</v>
      </c>
      <c r="F18" s="2008"/>
      <c r="G18" s="2009"/>
      <c r="H18" s="351">
        <f>'15 - Priority of Payments'!J16</f>
        <v>1929382.03</v>
      </c>
      <c r="I18" s="352">
        <f t="shared" si="0"/>
        <v>106811152.76000738</v>
      </c>
      <c r="J18" s="1822"/>
      <c r="K18" s="338"/>
    </row>
    <row r="19" spans="2:11" ht="26.15" customHeight="1">
      <c r="B19" s="241"/>
      <c r="C19" s="35"/>
      <c r="D19" s="350" t="s">
        <v>159</v>
      </c>
      <c r="E19" s="2007" t="s">
        <v>1020</v>
      </c>
      <c r="F19" s="2008"/>
      <c r="G19" s="2009"/>
      <c r="H19" s="351">
        <f>H38</f>
        <v>0</v>
      </c>
      <c r="I19" s="352">
        <f>I18+H19</f>
        <v>106811152.76000738</v>
      </c>
      <c r="J19" s="1822"/>
      <c r="K19" s="338"/>
    </row>
    <row r="20" spans="2:11" ht="26.15" customHeight="1">
      <c r="B20" s="241"/>
      <c r="C20" s="35"/>
      <c r="D20" s="350" t="s">
        <v>159</v>
      </c>
      <c r="E20" s="2007" t="s">
        <v>1023</v>
      </c>
      <c r="F20" s="2008"/>
      <c r="G20" s="2009"/>
      <c r="H20" s="351">
        <f>H39</f>
        <v>430000</v>
      </c>
      <c r="I20" s="352">
        <f t="shared" si="0"/>
        <v>107241152.76000738</v>
      </c>
      <c r="J20" s="1822"/>
      <c r="K20" s="338"/>
    </row>
    <row r="21" spans="2:11" ht="40.5" customHeight="1">
      <c r="B21" s="241"/>
      <c r="C21" s="35"/>
      <c r="D21" s="350" t="s">
        <v>159</v>
      </c>
      <c r="E21" s="2007" t="s">
        <v>1024</v>
      </c>
      <c r="F21" s="2008"/>
      <c r="G21" s="2009"/>
      <c r="H21" s="351">
        <f>H40</f>
        <v>0</v>
      </c>
      <c r="I21" s="352">
        <f t="shared" si="0"/>
        <v>107241152.76000738</v>
      </c>
      <c r="J21" s="1822"/>
      <c r="K21" s="353"/>
    </row>
    <row r="22" spans="2:11" ht="40.5" customHeight="1">
      <c r="B22" s="241"/>
      <c r="C22" s="35"/>
      <c r="D22" s="350" t="s">
        <v>159</v>
      </c>
      <c r="E22" s="2007" t="s">
        <v>1025</v>
      </c>
      <c r="F22" s="2008"/>
      <c r="G22" s="2009"/>
      <c r="H22" s="351">
        <f>H48</f>
        <v>0</v>
      </c>
      <c r="I22" s="352">
        <f t="shared" si="0"/>
        <v>107241152.76000738</v>
      </c>
      <c r="J22" s="1822"/>
      <c r="K22" s="344"/>
    </row>
    <row r="23" spans="2:11" ht="48.75" customHeight="1">
      <c r="B23" s="241"/>
      <c r="C23" s="35"/>
      <c r="D23" s="350" t="s">
        <v>159</v>
      </c>
      <c r="E23" s="2007" t="s">
        <v>1026</v>
      </c>
      <c r="F23" s="2008"/>
      <c r="G23" s="2009"/>
      <c r="H23" s="351">
        <v>0</v>
      </c>
      <c r="I23" s="352">
        <f t="shared" si="0"/>
        <v>107241152.76000738</v>
      </c>
      <c r="J23" s="1822"/>
      <c r="K23" s="354"/>
    </row>
    <row r="24" spans="2:11" ht="53.25" customHeight="1">
      <c r="B24" s="241"/>
      <c r="C24" s="35"/>
      <c r="D24" s="355" t="s">
        <v>160</v>
      </c>
      <c r="E24" s="1997" t="s">
        <v>1027</v>
      </c>
      <c r="F24" s="1998"/>
      <c r="G24" s="1999"/>
      <c r="H24" s="356">
        <f>'02 - Monthly Asset Follow up'!D17</f>
        <v>0</v>
      </c>
      <c r="I24" s="352">
        <f>I23-H24</f>
        <v>107241152.76000738</v>
      </c>
      <c r="J24" s="1824"/>
      <c r="K24" s="357"/>
    </row>
    <row r="25" spans="2:11" ht="30.75" customHeight="1">
      <c r="B25" s="241"/>
      <c r="C25" s="35"/>
      <c r="D25" s="355" t="s">
        <v>160</v>
      </c>
      <c r="E25" s="1997" t="s">
        <v>1028</v>
      </c>
      <c r="F25" s="1998"/>
      <c r="G25" s="1999"/>
      <c r="H25" s="356">
        <f>IF('00 - Cover'!F30="Yes",0,SUM('15 - Priority of Payments'!J28:J35))</f>
        <v>107146687.14999977</v>
      </c>
      <c r="I25" s="352">
        <f>I24-H25</f>
        <v>94465.610007613897</v>
      </c>
      <c r="J25" s="1825"/>
      <c r="K25" s="358"/>
    </row>
    <row r="26" spans="2:11" ht="51" customHeight="1">
      <c r="B26" s="241"/>
      <c r="C26" s="35"/>
      <c r="D26" s="355" t="s">
        <v>160</v>
      </c>
      <c r="E26" s="1997" t="s">
        <v>1029</v>
      </c>
      <c r="F26" s="1998"/>
      <c r="G26" s="1999"/>
      <c r="H26" s="356">
        <v>0</v>
      </c>
      <c r="I26" s="352">
        <f>I25-H26</f>
        <v>94465.610007613897</v>
      </c>
      <c r="J26" s="1849"/>
      <c r="K26" s="359"/>
    </row>
    <row r="27" spans="2:11" ht="58.5" customHeight="1">
      <c r="B27" s="241"/>
      <c r="C27" s="35"/>
      <c r="D27" s="355" t="s">
        <v>160</v>
      </c>
      <c r="E27" s="1991" t="s">
        <v>1030</v>
      </c>
      <c r="F27" s="1992"/>
      <c r="G27" s="1993"/>
      <c r="H27" s="356">
        <v>0</v>
      </c>
      <c r="I27" s="352">
        <f>I26-H27</f>
        <v>94465.610007613897</v>
      </c>
      <c r="J27" s="1830"/>
      <c r="K27" s="358"/>
    </row>
    <row r="28" spans="2:11" ht="47.15" customHeight="1">
      <c r="B28" s="241"/>
      <c r="C28" s="35"/>
      <c r="D28" s="355" t="s">
        <v>160</v>
      </c>
      <c r="E28" s="1991" t="s">
        <v>1031</v>
      </c>
      <c r="F28" s="1992"/>
      <c r="G28" s="1993"/>
      <c r="H28" s="356">
        <v>0</v>
      </c>
      <c r="I28" s="352">
        <f>I27-H28</f>
        <v>94465.610007613897</v>
      </c>
      <c r="J28" s="1824"/>
      <c r="K28" s="338"/>
    </row>
    <row r="29" spans="2:11" ht="14.5">
      <c r="B29" s="241"/>
      <c r="C29" s="35"/>
      <c r="D29" s="1988"/>
      <c r="E29" s="1989"/>
      <c r="F29" s="1989"/>
      <c r="G29" s="1990"/>
      <c r="H29" s="347"/>
      <c r="I29" s="1736">
        <f>I28</f>
        <v>94465.610007613897</v>
      </c>
      <c r="J29" s="1824"/>
      <c r="K29" s="360"/>
    </row>
    <row r="30" spans="2:11" ht="14.5">
      <c r="B30" s="241"/>
      <c r="C30" s="35"/>
      <c r="D30" s="35"/>
      <c r="E30" s="35"/>
      <c r="F30" s="35"/>
      <c r="G30" s="35"/>
      <c r="H30" s="35"/>
      <c r="I30" s="1345"/>
      <c r="J30" s="241"/>
      <c r="K30" s="344"/>
    </row>
    <row r="31" spans="2:11" ht="14.5">
      <c r="K31" s="353"/>
    </row>
    <row r="32" spans="2:11" ht="14.5">
      <c r="K32" s="353"/>
    </row>
    <row r="33" spans="2:13" ht="15.5">
      <c r="B33" s="241"/>
      <c r="C33" s="2000" t="s">
        <v>1014</v>
      </c>
      <c r="D33" s="2000"/>
      <c r="E33" s="2000"/>
      <c r="F33" s="2000"/>
      <c r="G33" s="2000"/>
      <c r="H33" s="1344"/>
      <c r="I33" s="1344"/>
      <c r="J33" s="1344"/>
      <c r="K33" s="344"/>
    </row>
    <row r="34" spans="2:13" ht="14.5">
      <c r="B34" s="418"/>
      <c r="C34" s="2000"/>
      <c r="D34" s="2000"/>
      <c r="E34" s="2000"/>
      <c r="F34" s="2000"/>
      <c r="G34" s="2000"/>
      <c r="H34" s="345" t="s">
        <v>156</v>
      </c>
      <c r="I34" s="346" t="s">
        <v>157</v>
      </c>
      <c r="J34" s="1346"/>
      <c r="K34" s="344"/>
    </row>
    <row r="35" spans="2:13" ht="14.5">
      <c r="B35" s="241"/>
      <c r="C35" s="35"/>
      <c r="D35" s="1988" t="s">
        <v>158</v>
      </c>
      <c r="E35" s="1989"/>
      <c r="F35" s="1989"/>
      <c r="G35" s="1990"/>
      <c r="H35" s="347"/>
      <c r="I35" s="348">
        <f>'Historical DATA'!DE4</f>
        <v>54640000</v>
      </c>
      <c r="J35" s="1822"/>
      <c r="K35" s="344"/>
    </row>
    <row r="36" spans="2:13" ht="33.65" customHeight="1">
      <c r="B36" s="241"/>
      <c r="C36" s="35"/>
      <c r="D36" s="350" t="s">
        <v>159</v>
      </c>
      <c r="E36" s="1985" t="s">
        <v>1033</v>
      </c>
      <c r="F36" s="1986"/>
      <c r="G36" s="1987"/>
      <c r="H36" s="351">
        <v>0</v>
      </c>
      <c r="I36" s="352">
        <f>I35+H36</f>
        <v>54640000</v>
      </c>
      <c r="J36" s="1822"/>
    </row>
    <row r="37" spans="2:13" ht="37.5" customHeight="1">
      <c r="B37" s="241"/>
      <c r="C37" s="35"/>
      <c r="D37" s="350" t="s">
        <v>159</v>
      </c>
      <c r="E37" s="1985" t="s">
        <v>1032</v>
      </c>
      <c r="F37" s="1986"/>
      <c r="G37" s="1987"/>
      <c r="H37" s="351">
        <f>ABS(MAX(0,'10 - Reserve calculation'!K12))</f>
        <v>0</v>
      </c>
      <c r="I37" s="352">
        <f>I36+H37</f>
        <v>54640000</v>
      </c>
      <c r="J37" s="1829"/>
      <c r="K37" s="1396" t="s">
        <v>1108</v>
      </c>
      <c r="M37" s="1397">
        <v>0</v>
      </c>
    </row>
    <row r="38" spans="2:13" ht="53.25" customHeight="1">
      <c r="B38" s="241"/>
      <c r="C38" s="35"/>
      <c r="D38" s="355" t="s">
        <v>160</v>
      </c>
      <c r="E38" s="1991" t="s">
        <v>1034</v>
      </c>
      <c r="F38" s="1992"/>
      <c r="G38" s="1993"/>
      <c r="H38" s="356">
        <v>0</v>
      </c>
      <c r="I38" s="352">
        <f>I37-H38</f>
        <v>54640000</v>
      </c>
      <c r="J38" s="1829"/>
      <c r="K38" s="1398" t="s">
        <v>1109</v>
      </c>
      <c r="M38" s="1397">
        <v>0</v>
      </c>
    </row>
    <row r="39" spans="2:13" ht="27" customHeight="1">
      <c r="B39" s="241"/>
      <c r="C39" s="35"/>
      <c r="D39" s="355" t="s">
        <v>160</v>
      </c>
      <c r="E39" s="1991" t="s">
        <v>1035</v>
      </c>
      <c r="F39" s="1992"/>
      <c r="G39" s="1993"/>
      <c r="H39" s="356">
        <f>ABS(MIN(0,'10 - Reserve calculation'!K12))</f>
        <v>430000</v>
      </c>
      <c r="I39" s="352">
        <f>I38-H39</f>
        <v>54210000</v>
      </c>
      <c r="J39" s="1829"/>
      <c r="K39" s="1400" t="s">
        <v>1110</v>
      </c>
      <c r="M39" s="1397">
        <v>0</v>
      </c>
    </row>
    <row r="40" spans="2:13" ht="44.25" customHeight="1">
      <c r="B40" s="241"/>
      <c r="C40" s="35"/>
      <c r="D40" s="355" t="s">
        <v>160</v>
      </c>
      <c r="E40" s="1994" t="s">
        <v>1036</v>
      </c>
      <c r="F40" s="1995"/>
      <c r="G40" s="1996"/>
      <c r="H40" s="356">
        <f>IF('00 - Cover'!F27="Yes",'13 - Issuer Account'!I39,0)</f>
        <v>0</v>
      </c>
      <c r="I40" s="352">
        <f>I39-H40</f>
        <v>54210000</v>
      </c>
      <c r="J40" s="1829"/>
      <c r="K40" s="1395" t="s">
        <v>1111</v>
      </c>
      <c r="M40" s="1399">
        <v>0</v>
      </c>
    </row>
    <row r="41" spans="2:13" ht="14.5">
      <c r="B41" s="241"/>
      <c r="C41" s="35"/>
      <c r="D41" s="1988"/>
      <c r="E41" s="1989"/>
      <c r="F41" s="1989"/>
      <c r="G41" s="1990"/>
      <c r="H41" s="347"/>
      <c r="I41" s="348">
        <f>I40</f>
        <v>54210000</v>
      </c>
      <c r="J41" s="1824"/>
      <c r="K41" s="360"/>
    </row>
    <row r="42" spans="2:13" ht="14.5">
      <c r="B42" s="241"/>
      <c r="C42" s="35"/>
      <c r="D42" s="35"/>
      <c r="E42" s="35"/>
      <c r="F42" s="35"/>
      <c r="G42" s="35"/>
      <c r="H42" s="35"/>
      <c r="I42" s="1345"/>
      <c r="J42" s="241"/>
      <c r="K42" s="344"/>
    </row>
    <row r="43" spans="2:13" ht="14.5">
      <c r="K43" s="344"/>
    </row>
    <row r="44" spans="2:13" ht="15.5">
      <c r="B44" s="241"/>
      <c r="C44" s="2000" t="s">
        <v>1013</v>
      </c>
      <c r="D44" s="2000"/>
      <c r="E44" s="2000"/>
      <c r="F44" s="2000"/>
      <c r="G44" s="2000"/>
      <c r="H44" s="1344"/>
      <c r="I44" s="1344"/>
      <c r="J44" s="1344"/>
      <c r="K44" s="344"/>
    </row>
    <row r="45" spans="2:13" ht="14.5">
      <c r="B45" s="418"/>
      <c r="C45" s="2000"/>
      <c r="D45" s="2000"/>
      <c r="E45" s="2000"/>
      <c r="F45" s="2000"/>
      <c r="G45" s="2000"/>
      <c r="H45" s="345" t="s">
        <v>156</v>
      </c>
      <c r="I45" s="346" t="s">
        <v>157</v>
      </c>
      <c r="J45" s="1346"/>
      <c r="K45" s="344"/>
    </row>
    <row r="46" spans="2:13" ht="14.5">
      <c r="B46" s="241"/>
      <c r="C46" s="35"/>
      <c r="D46" s="1988" t="s">
        <v>158</v>
      </c>
      <c r="E46" s="1989"/>
      <c r="F46" s="1989"/>
      <c r="G46" s="1990"/>
      <c r="H46" s="347"/>
      <c r="I46" s="348">
        <f>Output!CG4</f>
        <v>0</v>
      </c>
      <c r="J46" s="1822"/>
      <c r="K46" s="344"/>
    </row>
    <row r="47" spans="2:13" ht="43.5" customHeight="1">
      <c r="B47" s="241"/>
      <c r="C47" s="35"/>
      <c r="D47" s="350" t="s">
        <v>159</v>
      </c>
      <c r="E47" s="1985" t="s">
        <v>1037</v>
      </c>
      <c r="F47" s="1986"/>
      <c r="G47" s="1987"/>
      <c r="H47" s="351">
        <v>0</v>
      </c>
      <c r="I47" s="352">
        <f>I46+H47</f>
        <v>0</v>
      </c>
      <c r="J47" s="1822"/>
    </row>
    <row r="48" spans="2:13" ht="56.25" customHeight="1">
      <c r="B48" s="241"/>
      <c r="C48" s="35"/>
      <c r="D48" s="355" t="s">
        <v>160</v>
      </c>
      <c r="E48" s="1997" t="s">
        <v>1038</v>
      </c>
      <c r="F48" s="1998"/>
      <c r="G48" s="1999"/>
      <c r="H48" s="356">
        <v>0</v>
      </c>
      <c r="I48" s="352">
        <f>I47-H48</f>
        <v>0</v>
      </c>
      <c r="J48" s="1824"/>
      <c r="K48" s="357"/>
    </row>
    <row r="49" spans="1:11" ht="56.25" customHeight="1">
      <c r="B49" s="241"/>
      <c r="C49" s="35"/>
      <c r="D49" s="355" t="s">
        <v>160</v>
      </c>
      <c r="E49" s="1997" t="s">
        <v>1039</v>
      </c>
      <c r="F49" s="1998"/>
      <c r="G49" s="1999"/>
      <c r="H49" s="356">
        <v>0</v>
      </c>
      <c r="I49" s="352">
        <f>I48-H49</f>
        <v>0</v>
      </c>
      <c r="J49" s="1825"/>
      <c r="K49" s="358"/>
    </row>
    <row r="50" spans="1:11" ht="56.25" customHeight="1">
      <c r="B50" s="241"/>
      <c r="C50" s="35"/>
      <c r="D50" s="355" t="s">
        <v>160</v>
      </c>
      <c r="E50" s="1997" t="s">
        <v>1040</v>
      </c>
      <c r="F50" s="1998"/>
      <c r="G50" s="1999"/>
      <c r="H50" s="356">
        <v>0</v>
      </c>
      <c r="I50" s="352">
        <f>I49-H50</f>
        <v>0</v>
      </c>
      <c r="J50" s="1824"/>
      <c r="K50" s="359"/>
    </row>
    <row r="51" spans="1:11" ht="56.25" customHeight="1">
      <c r="B51" s="241"/>
      <c r="C51" s="35"/>
      <c r="D51" s="355" t="s">
        <v>160</v>
      </c>
      <c r="E51" s="1991" t="s">
        <v>1041</v>
      </c>
      <c r="F51" s="1992"/>
      <c r="G51" s="1993"/>
      <c r="H51" s="356">
        <v>0</v>
      </c>
      <c r="I51" s="352">
        <f>I50-H51</f>
        <v>0</v>
      </c>
      <c r="J51" s="1824"/>
      <c r="K51" s="338"/>
    </row>
    <row r="52" spans="1:11" ht="14.5">
      <c r="B52" s="241"/>
      <c r="C52" s="35"/>
      <c r="D52" s="1988"/>
      <c r="E52" s="1989"/>
      <c r="F52" s="1989"/>
      <c r="G52" s="1990"/>
      <c r="H52" s="347"/>
      <c r="I52" s="348">
        <f>I51</f>
        <v>0</v>
      </c>
      <c r="J52" s="1824"/>
      <c r="K52" s="360"/>
    </row>
    <row r="53" spans="1:11" ht="14.5">
      <c r="A53" s="344"/>
      <c r="B53" s="344"/>
      <c r="C53" s="344"/>
      <c r="D53" s="344"/>
      <c r="E53" s="344"/>
      <c r="F53" s="344"/>
      <c r="G53" s="344"/>
      <c r="H53" s="344"/>
      <c r="I53" s="344"/>
      <c r="J53" s="344"/>
      <c r="K53" s="344"/>
    </row>
  </sheetData>
  <mergeCells count="37">
    <mergeCell ref="D29:G29"/>
    <mergeCell ref="C33:G34"/>
    <mergeCell ref="D35:G35"/>
    <mergeCell ref="E36:G36"/>
    <mergeCell ref="E17:G17"/>
    <mergeCell ref="E28:G28"/>
    <mergeCell ref="E25:G25"/>
    <mergeCell ref="E26:G26"/>
    <mergeCell ref="E27:G27"/>
    <mergeCell ref="E16:G16"/>
    <mergeCell ref="E21:G21"/>
    <mergeCell ref="E22:G22"/>
    <mergeCell ref="E23:G23"/>
    <mergeCell ref="E24:G24"/>
    <mergeCell ref="E18:G18"/>
    <mergeCell ref="E19:G19"/>
    <mergeCell ref="E20:G20"/>
    <mergeCell ref="C10:G11"/>
    <mergeCell ref="D12:G12"/>
    <mergeCell ref="D14:D15"/>
    <mergeCell ref="E13:E14"/>
    <mergeCell ref="F13:G13"/>
    <mergeCell ref="F14:G14"/>
    <mergeCell ref="E15:G15"/>
    <mergeCell ref="E37:G37"/>
    <mergeCell ref="D41:G41"/>
    <mergeCell ref="E51:G51"/>
    <mergeCell ref="D52:G52"/>
    <mergeCell ref="E38:G38"/>
    <mergeCell ref="E39:G39"/>
    <mergeCell ref="E40:G40"/>
    <mergeCell ref="E48:G48"/>
    <mergeCell ref="E49:G49"/>
    <mergeCell ref="E50:G50"/>
    <mergeCell ref="C44:G45"/>
    <mergeCell ref="D46:G46"/>
    <mergeCell ref="E47:G4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6"/>
  <sheetViews>
    <sheetView showGridLines="0" view="pageBreakPreview" zoomScale="85" zoomScaleNormal="80" zoomScaleSheetLayoutView="85" workbookViewId="0">
      <selection activeCell="J34" sqref="J34"/>
    </sheetView>
  </sheetViews>
  <sheetFormatPr defaultColWidth="11.54296875" defaultRowHeight="12.5"/>
  <cols>
    <col min="1" max="1" width="3" style="234" customWidth="1"/>
    <col min="2" max="2" width="2.54296875" style="234" customWidth="1"/>
    <col min="3" max="3" width="55.54296875" style="234" bestFit="1" customWidth="1"/>
    <col min="4" max="4" width="15.54296875" style="361" bestFit="1" customWidth="1"/>
    <col min="5" max="6" width="28.1796875" style="361" customWidth="1"/>
    <col min="7" max="7" width="19.81640625" style="361" bestFit="1" customWidth="1"/>
    <col min="8" max="8" width="19.81640625" style="234" customWidth="1"/>
    <col min="9" max="9" width="39.1796875" style="361" customWidth="1"/>
    <col min="10" max="10" width="24.54296875" style="349" bestFit="1" customWidth="1"/>
    <col min="11" max="11" width="12.453125" style="234" customWidth="1"/>
    <col min="12" max="12" width="2.54296875" style="234" customWidth="1"/>
    <col min="13" max="13" width="31.453125" style="234" customWidth="1"/>
    <col min="14" max="14" width="12.81640625" style="234" bestFit="1" customWidth="1"/>
    <col min="15" max="16384" width="11.54296875" style="234"/>
  </cols>
  <sheetData>
    <row r="2" spans="3:16">
      <c r="J2" s="362"/>
      <c r="K2" s="361"/>
      <c r="L2" s="361"/>
      <c r="M2" s="361"/>
    </row>
    <row r="3" spans="3:16" ht="14.5">
      <c r="I3" s="234"/>
      <c r="J3" s="363"/>
      <c r="K3" s="82"/>
    </row>
    <row r="4" spans="3:16" ht="13" hidden="1">
      <c r="I4" s="1213" t="s">
        <v>99</v>
      </c>
      <c r="J4" s="1213">
        <f>'00 - Cover'!$F$17</f>
        <v>45991</v>
      </c>
      <c r="K4" s="82"/>
      <c r="P4" s="365"/>
    </row>
    <row r="5" spans="3:16" ht="13" hidden="1">
      <c r="I5" s="1213" t="s">
        <v>4</v>
      </c>
      <c r="J5" s="1213">
        <f>'00 - Cover'!$F$19</f>
        <v>46009</v>
      </c>
      <c r="K5" s="82"/>
      <c r="P5" s="365"/>
    </row>
    <row r="6" spans="3:16" ht="13" hidden="1">
      <c r="I6" s="1213" t="s">
        <v>5</v>
      </c>
      <c r="J6" s="1213">
        <f>'00 - Cover'!$F$20</f>
        <v>46020</v>
      </c>
      <c r="K6" s="361"/>
      <c r="L6" s="361"/>
      <c r="M6" s="361"/>
      <c r="P6" s="365"/>
    </row>
    <row r="7" spans="3:16" hidden="1">
      <c r="D7" s="366"/>
      <c r="K7" s="361"/>
      <c r="L7" s="361"/>
      <c r="M7" s="361"/>
      <c r="P7" s="365"/>
    </row>
    <row r="8" spans="3:16" ht="13" hidden="1">
      <c r="I8" s="2016" t="s">
        <v>161</v>
      </c>
      <c r="J8" s="2017"/>
      <c r="P8" s="365"/>
    </row>
    <row r="9" spans="3:16" ht="13" hidden="1">
      <c r="I9" s="340" t="s">
        <v>162</v>
      </c>
      <c r="J9" s="364"/>
      <c r="P9" s="365"/>
    </row>
    <row r="10" spans="3:16" ht="13" hidden="1">
      <c r="I10" s="340" t="s">
        <v>5</v>
      </c>
      <c r="J10" s="364"/>
      <c r="P10" s="365"/>
    </row>
    <row r="11" spans="3:16" ht="13" hidden="1">
      <c r="I11" s="340" t="s">
        <v>153</v>
      </c>
      <c r="J11" s="364"/>
      <c r="P11" s="365"/>
    </row>
    <row r="12" spans="3:16" ht="18" customHeight="1">
      <c r="I12" s="367"/>
      <c r="J12" s="368"/>
      <c r="P12" s="365"/>
    </row>
    <row r="13" spans="3:16" ht="15.5">
      <c r="C13" s="2018" t="s">
        <v>2008</v>
      </c>
      <c r="D13" s="2019"/>
      <c r="E13" s="2019"/>
      <c r="F13" s="2019"/>
      <c r="G13" s="2019"/>
      <c r="H13" s="2019"/>
      <c r="I13" s="2019"/>
      <c r="J13" s="2019"/>
      <c r="K13" s="2019"/>
      <c r="P13" s="365"/>
    </row>
    <row r="14" spans="3:16" ht="13">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163</v>
      </c>
      <c r="D16" s="372" t="s">
        <v>164</v>
      </c>
      <c r="E16" s="372" t="s">
        <v>165</v>
      </c>
      <c r="F16" s="373" t="s">
        <v>166</v>
      </c>
      <c r="G16" s="374" t="s">
        <v>167</v>
      </c>
      <c r="H16" s="373" t="s">
        <v>168</v>
      </c>
      <c r="I16" s="375" t="s">
        <v>169</v>
      </c>
      <c r="J16" s="376" t="s">
        <v>170</v>
      </c>
      <c r="K16" s="377" t="s">
        <v>171</v>
      </c>
      <c r="M16" s="365"/>
      <c r="P16" s="365"/>
    </row>
    <row r="17" spans="3:16" ht="13">
      <c r="C17" s="378" t="s">
        <v>172</v>
      </c>
      <c r="D17" s="2020" t="s">
        <v>173</v>
      </c>
      <c r="E17" s="379"/>
      <c r="F17" s="380"/>
      <c r="G17" s="381"/>
      <c r="H17" s="382"/>
      <c r="I17" s="383"/>
      <c r="J17" s="384"/>
      <c r="K17" s="384"/>
      <c r="P17" s="365"/>
    </row>
    <row r="18" spans="3:16" ht="13">
      <c r="C18" s="385" t="s">
        <v>1142</v>
      </c>
      <c r="D18" s="2021"/>
      <c r="E18" s="386">
        <v>65000</v>
      </c>
      <c r="F18" s="387">
        <v>1</v>
      </c>
      <c r="G18" s="388">
        <f>(E18*(1+H18))-E18</f>
        <v>0</v>
      </c>
      <c r="H18" s="389">
        <v>0</v>
      </c>
      <c r="I18" s="1605" t="s">
        <v>1886</v>
      </c>
      <c r="J18" s="390">
        <f>ROUND((E18+G18)/12,2)</f>
        <v>5416.67</v>
      </c>
      <c r="K18" s="390"/>
      <c r="M18" s="339"/>
      <c r="P18" s="365"/>
    </row>
    <row r="19" spans="3:16" ht="13">
      <c r="C19" s="391" t="s">
        <v>175</v>
      </c>
      <c r="D19" s="2021"/>
      <c r="E19" s="379"/>
      <c r="F19" s="380"/>
      <c r="G19" s="381"/>
      <c r="H19" s="382"/>
      <c r="I19" s="1606"/>
      <c r="J19" s="384"/>
      <c r="K19" s="384"/>
      <c r="M19" s="339"/>
      <c r="P19" s="365"/>
    </row>
    <row r="20" spans="3:16" ht="13">
      <c r="C20" s="392" t="s">
        <v>1150</v>
      </c>
      <c r="D20" s="2021"/>
      <c r="E20" s="393">
        <v>500</v>
      </c>
      <c r="F20" s="387">
        <v>1</v>
      </c>
      <c r="G20" s="388">
        <f t="shared" ref="G20:G28" si="0">(E20*(1+H20))-E20</f>
        <v>0</v>
      </c>
      <c r="H20" s="389">
        <v>0</v>
      </c>
      <c r="I20" s="1605" t="s">
        <v>179</v>
      </c>
      <c r="J20" s="390">
        <f>ROUND((E20+G20),2)*0</f>
        <v>0</v>
      </c>
      <c r="K20" s="390"/>
      <c r="M20" s="339"/>
      <c r="P20" s="365"/>
    </row>
    <row r="21" spans="3:16" ht="13">
      <c r="C21" s="392" t="s">
        <v>1151</v>
      </c>
      <c r="D21" s="2021"/>
      <c r="E21" s="393">
        <v>300</v>
      </c>
      <c r="F21" s="387">
        <v>1</v>
      </c>
      <c r="G21" s="388">
        <f t="shared" si="0"/>
        <v>0</v>
      </c>
      <c r="H21" s="389">
        <v>0</v>
      </c>
      <c r="I21" s="1605" t="s">
        <v>179</v>
      </c>
      <c r="J21" s="390">
        <f t="shared" ref="J21:J27" si="1">ROUND((E21+G21),2)*0</f>
        <v>0</v>
      </c>
      <c r="K21" s="390"/>
      <c r="M21" s="339"/>
      <c r="P21" s="365"/>
    </row>
    <row r="22" spans="3:16" ht="13">
      <c r="C22" s="392" t="s">
        <v>1152</v>
      </c>
      <c r="D22" s="2021"/>
      <c r="E22" s="393">
        <v>500</v>
      </c>
      <c r="F22" s="387">
        <v>1</v>
      </c>
      <c r="G22" s="388">
        <f t="shared" si="0"/>
        <v>0</v>
      </c>
      <c r="H22" s="389">
        <v>0</v>
      </c>
      <c r="I22" s="1605" t="s">
        <v>179</v>
      </c>
      <c r="J22" s="390">
        <f t="shared" si="1"/>
        <v>0</v>
      </c>
      <c r="K22" s="390"/>
      <c r="M22" s="339"/>
      <c r="P22" s="365"/>
    </row>
    <row r="23" spans="3:16" ht="13">
      <c r="C23" s="392" t="s">
        <v>1153</v>
      </c>
      <c r="D23" s="2021"/>
      <c r="E23" s="393">
        <v>7500</v>
      </c>
      <c r="F23" s="387">
        <v>1</v>
      </c>
      <c r="G23" s="388">
        <f t="shared" si="0"/>
        <v>0</v>
      </c>
      <c r="H23" s="389">
        <v>0</v>
      </c>
      <c r="I23" s="1605" t="s">
        <v>176</v>
      </c>
      <c r="J23" s="390">
        <f t="shared" si="1"/>
        <v>0</v>
      </c>
      <c r="K23" s="390"/>
      <c r="P23" s="365"/>
    </row>
    <row r="24" spans="3:16" ht="13">
      <c r="C24" s="392" t="s">
        <v>1155</v>
      </c>
      <c r="D24" s="2021"/>
      <c r="E24" s="393">
        <v>0</v>
      </c>
      <c r="F24" s="387">
        <v>1</v>
      </c>
      <c r="G24" s="388">
        <f t="shared" si="0"/>
        <v>0</v>
      </c>
      <c r="H24" s="389">
        <v>0</v>
      </c>
      <c r="I24" s="1605" t="s">
        <v>179</v>
      </c>
      <c r="J24" s="390">
        <f t="shared" si="1"/>
        <v>0</v>
      </c>
      <c r="K24" s="390"/>
      <c r="P24" s="365"/>
    </row>
    <row r="25" spans="3:16" ht="13">
      <c r="C25" s="392" t="s">
        <v>1156</v>
      </c>
      <c r="D25" s="2021"/>
      <c r="E25" s="393">
        <v>0</v>
      </c>
      <c r="F25" s="387">
        <v>1</v>
      </c>
      <c r="G25" s="388">
        <f t="shared" si="0"/>
        <v>0</v>
      </c>
      <c r="H25" s="389">
        <v>0</v>
      </c>
      <c r="I25" s="1605" t="s">
        <v>179</v>
      </c>
      <c r="J25" s="390">
        <f t="shared" si="1"/>
        <v>0</v>
      </c>
      <c r="K25" s="390"/>
      <c r="P25" s="365"/>
    </row>
    <row r="26" spans="3:16" ht="13">
      <c r="C26" s="392" t="s">
        <v>1157</v>
      </c>
      <c r="D26" s="2021"/>
      <c r="E26" s="393">
        <v>0</v>
      </c>
      <c r="F26" s="387">
        <v>1</v>
      </c>
      <c r="G26" s="388">
        <f t="shared" si="0"/>
        <v>0</v>
      </c>
      <c r="H26" s="389">
        <v>0</v>
      </c>
      <c r="I26" s="1605" t="s">
        <v>179</v>
      </c>
      <c r="J26" s="390">
        <f t="shared" si="1"/>
        <v>0</v>
      </c>
      <c r="K26" s="390"/>
      <c r="P26" s="365"/>
    </row>
    <row r="27" spans="3:16" ht="13">
      <c r="C27" s="392" t="s">
        <v>1154</v>
      </c>
      <c r="D27" s="2021"/>
      <c r="E27" s="393">
        <v>0</v>
      </c>
      <c r="F27" s="387">
        <v>1</v>
      </c>
      <c r="G27" s="388">
        <f t="shared" si="0"/>
        <v>0</v>
      </c>
      <c r="H27" s="389">
        <v>0</v>
      </c>
      <c r="I27" s="1605" t="s">
        <v>179</v>
      </c>
      <c r="J27" s="390">
        <f t="shared" si="1"/>
        <v>0</v>
      </c>
      <c r="K27" s="390"/>
      <c r="P27" s="365"/>
    </row>
    <row r="28" spans="3:16" ht="13">
      <c r="C28" s="392" t="s">
        <v>2104</v>
      </c>
      <c r="D28" s="2021"/>
      <c r="E28" s="393">
        <v>10000</v>
      </c>
      <c r="F28" s="387">
        <v>1</v>
      </c>
      <c r="G28" s="388">
        <f t="shared" si="0"/>
        <v>0</v>
      </c>
      <c r="H28" s="389">
        <v>0</v>
      </c>
      <c r="I28" s="1605" t="s">
        <v>179</v>
      </c>
      <c r="J28" s="390">
        <f>ROUND((E28+G28),2)*1</f>
        <v>10000</v>
      </c>
      <c r="K28" s="390"/>
      <c r="P28" s="365"/>
    </row>
    <row r="29" spans="3:16" ht="13">
      <c r="C29" s="391" t="s">
        <v>177</v>
      </c>
      <c r="D29" s="2021"/>
      <c r="E29" s="379"/>
      <c r="F29" s="380"/>
      <c r="G29" s="381"/>
      <c r="H29" s="382"/>
      <c r="I29" s="1607"/>
      <c r="J29" s="384"/>
      <c r="K29" s="384"/>
      <c r="P29" s="365"/>
    </row>
    <row r="30" spans="3:16" ht="13">
      <c r="C30" s="394" t="s">
        <v>1149</v>
      </c>
      <c r="D30" s="2021"/>
      <c r="E30" s="393">
        <v>-50</v>
      </c>
      <c r="F30" s="395">
        <v>1</v>
      </c>
      <c r="G30" s="388">
        <v>0</v>
      </c>
      <c r="H30" s="389">
        <v>0</v>
      </c>
      <c r="I30" s="1605" t="s">
        <v>1158</v>
      </c>
      <c r="J30" s="390">
        <f>ROUND((E30+G30),2)</f>
        <v>-50</v>
      </c>
      <c r="K30" s="390"/>
      <c r="P30" s="365"/>
    </row>
    <row r="31" spans="3:16" ht="13">
      <c r="C31" s="396" t="s">
        <v>178</v>
      </c>
      <c r="D31" s="2013" t="s">
        <v>408</v>
      </c>
      <c r="E31" s="379"/>
      <c r="F31" s="380"/>
      <c r="G31" s="381"/>
      <c r="H31" s="382"/>
      <c r="I31" s="1607"/>
      <c r="J31" s="384"/>
      <c r="K31" s="384"/>
      <c r="P31" s="365"/>
    </row>
    <row r="32" spans="3:16" ht="12.75" customHeight="1">
      <c r="C32" s="397" t="s">
        <v>1142</v>
      </c>
      <c r="D32" s="2015"/>
      <c r="E32" s="398">
        <v>26000</v>
      </c>
      <c r="F32" s="387">
        <v>1</v>
      </c>
      <c r="G32" s="388">
        <f>(E32*(1+H32))-E32</f>
        <v>5200</v>
      </c>
      <c r="H32" s="389">
        <v>0.2</v>
      </c>
      <c r="I32" s="1605" t="s">
        <v>1886</v>
      </c>
      <c r="J32" s="390">
        <f>ROUND((E32+G32)/12,2)</f>
        <v>2600</v>
      </c>
      <c r="K32" s="390"/>
      <c r="M32" s="338"/>
      <c r="P32" s="365"/>
    </row>
    <row r="33" spans="3:16" ht="13">
      <c r="C33" s="397" t="s">
        <v>1143</v>
      </c>
      <c r="D33" s="2015"/>
      <c r="E33" s="398">
        <f>IF('02 - Monthly Asset Follow up'!C17&lt;100000000,0.005%*('02 - Monthly Asset Follow up'!C17),0.005%*(100000000)+0.004%*('02 - Monthly Asset Follow up'!C17-100000000))</f>
        <v>461048.87399800005</v>
      </c>
      <c r="F33" s="387">
        <v>1</v>
      </c>
      <c r="G33" s="388">
        <f>(E33*(1+H33))-E33</f>
        <v>92209.774799600011</v>
      </c>
      <c r="H33" s="387">
        <v>0.2</v>
      </c>
      <c r="I33" s="1605" t="s">
        <v>1886</v>
      </c>
      <c r="J33" s="390">
        <f>ROUND((E33+G33)/12,2)</f>
        <v>46104.89</v>
      </c>
      <c r="K33" s="390"/>
      <c r="M33" s="338"/>
      <c r="P33" s="365"/>
    </row>
    <row r="34" spans="3:16" ht="13">
      <c r="C34" s="1627" t="s">
        <v>96</v>
      </c>
      <c r="D34" s="1609"/>
      <c r="E34" s="1628">
        <f>E32+E33</f>
        <v>487048.87399800005</v>
      </c>
      <c r="F34" s="1629">
        <v>1</v>
      </c>
      <c r="G34" s="1630">
        <f>(E34*(1+H34))-E34</f>
        <v>97409.774799600011</v>
      </c>
      <c r="H34" s="1629">
        <v>0.2</v>
      </c>
      <c r="I34" s="1631" t="s">
        <v>1886</v>
      </c>
      <c r="J34" s="1632">
        <f>MIN(E34+G34,150000)/12</f>
        <v>12500</v>
      </c>
      <c r="K34" s="390"/>
      <c r="M34" s="338"/>
      <c r="P34" s="365"/>
    </row>
    <row r="35" spans="3:16" ht="13">
      <c r="C35" s="391" t="s">
        <v>180</v>
      </c>
      <c r="D35" s="2015" t="s">
        <v>408</v>
      </c>
      <c r="E35" s="379"/>
      <c r="F35" s="380"/>
      <c r="G35" s="381" t="s">
        <v>1132</v>
      </c>
      <c r="H35" s="382"/>
      <c r="I35" s="1606"/>
      <c r="J35" s="384"/>
      <c r="K35" s="384"/>
      <c r="M35" s="339"/>
    </row>
    <row r="36" spans="3:16" ht="13">
      <c r="C36" s="399" t="s">
        <v>1142</v>
      </c>
      <c r="D36" s="2015"/>
      <c r="E36" s="393">
        <v>10500</v>
      </c>
      <c r="F36" s="387">
        <v>1</v>
      </c>
      <c r="G36" s="388">
        <f>(E36*(1+H36))-E36</f>
        <v>2100</v>
      </c>
      <c r="H36" s="387">
        <v>0.2</v>
      </c>
      <c r="I36" s="1605" t="s">
        <v>1886</v>
      </c>
      <c r="J36" s="390">
        <f>ROUND((E36+G36)/12,2)</f>
        <v>1050</v>
      </c>
      <c r="K36" s="390"/>
    </row>
    <row r="37" spans="3:16" ht="13">
      <c r="C37" s="399" t="s">
        <v>1159</v>
      </c>
      <c r="D37" s="2015"/>
      <c r="E37" s="393">
        <v>15</v>
      </c>
      <c r="F37" s="387">
        <v>1</v>
      </c>
      <c r="G37" s="388">
        <f>(E37*(1+H37))-E37</f>
        <v>3</v>
      </c>
      <c r="H37" s="387">
        <v>0.2</v>
      </c>
      <c r="I37" s="1605" t="s">
        <v>179</v>
      </c>
      <c r="J37" s="390">
        <f>ROUND((E37+G37)*J12/365,2)</f>
        <v>0</v>
      </c>
      <c r="K37" s="390"/>
      <c r="M37" s="339"/>
    </row>
    <row r="38" spans="3:16" ht="13">
      <c r="C38" s="391" t="s">
        <v>181</v>
      </c>
      <c r="D38" s="2015" t="s">
        <v>408</v>
      </c>
      <c r="E38" s="379"/>
      <c r="F38" s="380"/>
      <c r="G38" s="381"/>
      <c r="H38" s="382"/>
      <c r="I38" s="1606"/>
      <c r="J38" s="384"/>
      <c r="K38" s="384"/>
    </row>
    <row r="39" spans="3:16" ht="13">
      <c r="C39" s="399" t="s">
        <v>2109</v>
      </c>
      <c r="D39" s="2015"/>
      <c r="E39" s="398">
        <v>4000</v>
      </c>
      <c r="F39" s="387">
        <v>1</v>
      </c>
      <c r="G39" s="388">
        <f t="shared" ref="G39:G45" si="2">(E39*(1+H39))-E39</f>
        <v>800</v>
      </c>
      <c r="H39" s="387">
        <v>0.2</v>
      </c>
      <c r="I39" s="1605" t="s">
        <v>174</v>
      </c>
      <c r="J39" s="390">
        <f>ROUND((E39+G39),2)*1</f>
        <v>4800</v>
      </c>
      <c r="K39" s="390"/>
    </row>
    <row r="40" spans="3:16" ht="13">
      <c r="C40" s="399" t="s">
        <v>1144</v>
      </c>
      <c r="D40" s="2015"/>
      <c r="E40" s="398">
        <v>200</v>
      </c>
      <c r="F40" s="387">
        <v>1</v>
      </c>
      <c r="G40" s="388">
        <f t="shared" si="2"/>
        <v>40</v>
      </c>
      <c r="H40" s="387">
        <v>0.2</v>
      </c>
      <c r="I40" s="1605" t="s">
        <v>1886</v>
      </c>
      <c r="J40" s="390">
        <f>ROUND((E40+G40),2)</f>
        <v>240</v>
      </c>
      <c r="K40" s="390"/>
    </row>
    <row r="41" spans="3:16" ht="13">
      <c r="C41" s="399" t="s">
        <v>1145</v>
      </c>
      <c r="D41" s="2015"/>
      <c r="E41" s="398">
        <v>200</v>
      </c>
      <c r="F41" s="387">
        <v>1</v>
      </c>
      <c r="G41" s="388">
        <f t="shared" si="2"/>
        <v>40</v>
      </c>
      <c r="H41" s="387">
        <v>0.2</v>
      </c>
      <c r="I41" s="1605" t="s">
        <v>1886</v>
      </c>
      <c r="J41" s="390">
        <f>ROUND((E41+G41),2)</f>
        <v>240</v>
      </c>
      <c r="K41" s="390"/>
    </row>
    <row r="42" spans="3:16" ht="13">
      <c r="C42" s="399" t="s">
        <v>2110</v>
      </c>
      <c r="D42" s="2015"/>
      <c r="E42" s="398">
        <v>2000</v>
      </c>
      <c r="F42" s="387">
        <v>1</v>
      </c>
      <c r="G42" s="388">
        <f t="shared" si="2"/>
        <v>400</v>
      </c>
      <c r="H42" s="387">
        <v>0.2</v>
      </c>
      <c r="I42" s="1605" t="s">
        <v>174</v>
      </c>
      <c r="J42" s="390">
        <f>ROUND((E42+G42),2)*1</f>
        <v>2400</v>
      </c>
      <c r="K42" s="390"/>
    </row>
    <row r="43" spans="3:16" ht="13">
      <c r="C43" s="399" t="s">
        <v>1146</v>
      </c>
      <c r="D43" s="2015"/>
      <c r="E43" s="398">
        <v>250</v>
      </c>
      <c r="F43" s="387">
        <v>1</v>
      </c>
      <c r="G43" s="388">
        <f t="shared" si="2"/>
        <v>50</v>
      </c>
      <c r="H43" s="387">
        <v>0.2</v>
      </c>
      <c r="I43" s="1605" t="s">
        <v>179</v>
      </c>
      <c r="J43" s="390">
        <f>ROUND((E43+G43),2)*0</f>
        <v>0</v>
      </c>
      <c r="K43" s="390"/>
    </row>
    <row r="44" spans="3:16" ht="13">
      <c r="C44" s="399" t="s">
        <v>1147</v>
      </c>
      <c r="D44" s="2015"/>
      <c r="E44" s="398">
        <v>500</v>
      </c>
      <c r="F44" s="387">
        <v>1</v>
      </c>
      <c r="G44" s="388">
        <f t="shared" si="2"/>
        <v>100</v>
      </c>
      <c r="H44" s="387">
        <v>0.2</v>
      </c>
      <c r="I44" s="1605" t="s">
        <v>179</v>
      </c>
      <c r="J44" s="390">
        <f>ROUND((E44+G44),2)*0</f>
        <v>0</v>
      </c>
      <c r="K44" s="390"/>
    </row>
    <row r="45" spans="3:16" ht="13">
      <c r="C45" s="399" t="s">
        <v>1148</v>
      </c>
      <c r="D45" s="2015"/>
      <c r="E45" s="398">
        <v>100</v>
      </c>
      <c r="F45" s="387">
        <v>1</v>
      </c>
      <c r="G45" s="388">
        <f t="shared" si="2"/>
        <v>20</v>
      </c>
      <c r="H45" s="387">
        <v>0.2</v>
      </c>
      <c r="I45" s="1605" t="s">
        <v>179</v>
      </c>
      <c r="J45" s="390">
        <f>ROUND((E45+G45),2)*0</f>
        <v>0</v>
      </c>
      <c r="K45" s="390"/>
    </row>
    <row r="46" spans="3:16" ht="13">
      <c r="C46" s="391" t="s">
        <v>182</v>
      </c>
      <c r="D46" s="2015" t="s">
        <v>408</v>
      </c>
      <c r="E46" s="379"/>
      <c r="F46" s="380"/>
      <c r="G46" s="381"/>
      <c r="H46" s="382"/>
      <c r="I46" s="1606"/>
      <c r="J46" s="384"/>
      <c r="K46" s="384"/>
    </row>
    <row r="47" spans="3:16" ht="13">
      <c r="C47" s="399" t="s">
        <v>1193</v>
      </c>
      <c r="D47" s="2024"/>
      <c r="E47" s="398">
        <v>2500</v>
      </c>
      <c r="F47" s="387">
        <v>1</v>
      </c>
      <c r="G47" s="388">
        <f>(E47*(1+H47))-E47</f>
        <v>500</v>
      </c>
      <c r="H47" s="387">
        <v>0.2</v>
      </c>
      <c r="I47" s="1605" t="s">
        <v>1194</v>
      </c>
      <c r="J47" s="390">
        <f>ROUND((E47+G47),2)*0</f>
        <v>0</v>
      </c>
      <c r="K47" s="390"/>
    </row>
    <row r="48" spans="3:16" ht="13">
      <c r="C48" s="391" t="s">
        <v>1195</v>
      </c>
      <c r="D48" s="2022" t="s">
        <v>384</v>
      </c>
      <c r="E48" s="379"/>
      <c r="F48" s="380"/>
      <c r="G48" s="381"/>
      <c r="H48" s="382"/>
      <c r="I48" s="1606"/>
      <c r="J48" s="384"/>
      <c r="K48" s="384"/>
    </row>
    <row r="49" spans="3:16" ht="13">
      <c r="C49" s="394" t="s">
        <v>1193</v>
      </c>
      <c r="D49" s="2023"/>
      <c r="E49" s="398">
        <v>8062679170.8800001</v>
      </c>
      <c r="F49" s="1785">
        <v>7.9999999999999996E-6</v>
      </c>
      <c r="G49" s="388"/>
      <c r="H49" s="389"/>
      <c r="I49" s="1605" t="s">
        <v>1197</v>
      </c>
      <c r="J49" s="390">
        <f>IF('00 - Cover'!F20=DATE(2025,7,28),ROUND((E49*F49),2),0)</f>
        <v>0</v>
      </c>
      <c r="K49" s="390"/>
    </row>
    <row r="50" spans="3:16" ht="13">
      <c r="C50" s="391" t="s">
        <v>183</v>
      </c>
      <c r="D50" s="2022" t="s">
        <v>408</v>
      </c>
      <c r="E50" s="379"/>
      <c r="F50" s="380"/>
      <c r="G50" s="381"/>
      <c r="H50" s="382"/>
      <c r="I50" s="1606"/>
      <c r="J50" s="384"/>
      <c r="K50" s="384"/>
      <c r="P50" s="365"/>
    </row>
    <row r="51" spans="3:16" ht="13">
      <c r="C51" s="394" t="s">
        <v>1193</v>
      </c>
      <c r="D51" s="2023"/>
      <c r="E51" s="398">
        <v>2500</v>
      </c>
      <c r="F51" s="387">
        <v>1</v>
      </c>
      <c r="G51" s="388">
        <f>(E51*(1+H51))-E51</f>
        <v>500</v>
      </c>
      <c r="H51" s="389">
        <v>0.2</v>
      </c>
      <c r="I51" s="1605" t="s">
        <v>1194</v>
      </c>
      <c r="J51" s="390">
        <f>ROUND((E51+G51),2)*0</f>
        <v>0</v>
      </c>
      <c r="K51" s="390"/>
      <c r="P51" s="365"/>
    </row>
    <row r="52" spans="3:16" ht="13">
      <c r="C52" s="396" t="s">
        <v>12</v>
      </c>
      <c r="D52" s="2013" t="s">
        <v>1351</v>
      </c>
      <c r="E52" s="379"/>
      <c r="F52" s="380"/>
      <c r="G52" s="381"/>
      <c r="H52" s="382"/>
      <c r="I52" s="1606"/>
      <c r="J52" s="384"/>
      <c r="K52" s="384"/>
    </row>
    <row r="53" spans="3:16" ht="41.5" customHeight="1">
      <c r="C53" s="399" t="s">
        <v>370</v>
      </c>
      <c r="D53" s="2015"/>
      <c r="E53" s="398">
        <f>(0.25%*'02 - Monthly Asset Follow up'!C17)/12</f>
        <v>2396087.8854062501</v>
      </c>
      <c r="F53" s="387">
        <v>1</v>
      </c>
      <c r="G53" s="388">
        <f>IFERROR(E53*F53/12*H53,0)</f>
        <v>0</v>
      </c>
      <c r="H53" s="389">
        <v>0</v>
      </c>
      <c r="I53" s="1605" t="s">
        <v>1886</v>
      </c>
      <c r="J53" s="1604">
        <f>IFERROR(ROUND((E53+G53),2),0)</f>
        <v>2396087.89</v>
      </c>
      <c r="K53" s="390"/>
    </row>
    <row r="54" spans="3:16" ht="41.5" customHeight="1">
      <c r="C54" s="399" t="s">
        <v>371</v>
      </c>
      <c r="D54" s="2015"/>
      <c r="E54"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14835.669887499998</v>
      </c>
      <c r="F54" s="387">
        <v>1</v>
      </c>
      <c r="G54" s="388">
        <f>IFERROR(E54*F54/12*H54,0)</f>
        <v>0</v>
      </c>
      <c r="H54" s="389">
        <v>0</v>
      </c>
      <c r="I54" s="1605" t="s">
        <v>1886</v>
      </c>
      <c r="J54" s="1604">
        <f>IFERROR(ROUND((E54+G54),2),0)</f>
        <v>14835.67</v>
      </c>
      <c r="K54" s="390"/>
    </row>
    <row r="55" spans="3:16" ht="13">
      <c r="C55" s="396" t="s">
        <v>185</v>
      </c>
      <c r="D55" s="2013" t="s">
        <v>1352</v>
      </c>
      <c r="E55" s="379"/>
      <c r="F55" s="380"/>
      <c r="G55" s="381"/>
      <c r="H55" s="382"/>
      <c r="I55" s="1606"/>
      <c r="J55" s="384"/>
      <c r="K55" s="384"/>
    </row>
    <row r="56" spans="3:16" ht="13">
      <c r="C56" s="397" t="s">
        <v>1196</v>
      </c>
      <c r="D56" s="2014"/>
      <c r="E56" s="398"/>
      <c r="F56" s="389">
        <v>0</v>
      </c>
      <c r="G56" s="388">
        <f>E56*F56*H56</f>
        <v>0</v>
      </c>
      <c r="H56" s="387">
        <v>0.2</v>
      </c>
      <c r="I56" s="1605" t="s">
        <v>184</v>
      </c>
      <c r="J56" s="390">
        <f>ROUND((E56+G56),2)*0</f>
        <v>0</v>
      </c>
      <c r="K56" s="390"/>
    </row>
    <row r="57" spans="3:16" ht="13">
      <c r="C57" s="396" t="s">
        <v>186</v>
      </c>
      <c r="D57" s="2013" t="s">
        <v>275</v>
      </c>
      <c r="E57" s="379"/>
      <c r="F57" s="380"/>
      <c r="G57" s="381"/>
      <c r="H57" s="382"/>
      <c r="I57" s="1606"/>
      <c r="J57" s="384"/>
      <c r="K57" s="384"/>
    </row>
    <row r="58" spans="3:16" ht="13">
      <c r="C58" s="397" t="s">
        <v>2103</v>
      </c>
      <c r="D58" s="2015"/>
      <c r="E58" s="398">
        <v>0</v>
      </c>
      <c r="F58" s="387">
        <v>1</v>
      </c>
      <c r="G58" s="388">
        <f>E58*F58*H58</f>
        <v>0</v>
      </c>
      <c r="H58" s="387">
        <v>0.19</v>
      </c>
      <c r="I58" s="1605" t="s">
        <v>184</v>
      </c>
      <c r="J58" s="390">
        <f>ROUND((E58+G58),2)</f>
        <v>0</v>
      </c>
      <c r="K58" s="390"/>
    </row>
    <row r="59" spans="3:16" ht="12.65" customHeight="1">
      <c r="C59" s="400" t="s">
        <v>187</v>
      </c>
      <c r="D59" s="2013"/>
      <c r="E59" s="379"/>
      <c r="F59" s="380"/>
      <c r="G59" s="401"/>
      <c r="H59" s="382"/>
      <c r="I59" s="1606"/>
      <c r="J59" s="384"/>
      <c r="K59" s="384"/>
    </row>
    <row r="60" spans="3:16" ht="13.5" thickBot="1">
      <c r="C60" s="392" t="s">
        <v>2103</v>
      </c>
      <c r="D60" s="2015"/>
      <c r="E60" s="402">
        <v>0</v>
      </c>
      <c r="F60" s="387">
        <v>1</v>
      </c>
      <c r="G60" s="388">
        <f>(E60*(1+H60))-E60</f>
        <v>0</v>
      </c>
      <c r="H60" s="387">
        <v>0.2</v>
      </c>
      <c r="I60" s="1605" t="s">
        <v>184</v>
      </c>
      <c r="J60" s="390">
        <f>ROUND((E60+G60),2)</f>
        <v>0</v>
      </c>
      <c r="K60" s="390"/>
    </row>
    <row r="61" spans="3:16" ht="14.5" thickBot="1">
      <c r="C61" s="403" t="s">
        <v>1372</v>
      </c>
      <c r="D61" s="404"/>
      <c r="E61" s="405"/>
      <c r="F61" s="406"/>
      <c r="G61" s="406"/>
      <c r="H61" s="406"/>
      <c r="I61" s="406"/>
      <c r="J61" s="407">
        <f>SUM(J18:J60)-J32-J33</f>
        <v>2447520.23</v>
      </c>
      <c r="K61" s="407"/>
    </row>
    <row r="62" spans="3:16">
      <c r="M62" s="339"/>
    </row>
    <row r="63" spans="3:16">
      <c r="E63" s="408"/>
      <c r="F63" s="366"/>
      <c r="M63" s="339"/>
    </row>
    <row r="64" spans="3:16">
      <c r="E64" s="408"/>
    </row>
    <row r="66" spans="5:5">
      <c r="E66" s="408"/>
    </row>
  </sheetData>
  <mergeCells count="13">
    <mergeCell ref="D55:D56"/>
    <mergeCell ref="D57:D58"/>
    <mergeCell ref="D59:D60"/>
    <mergeCell ref="I8:J8"/>
    <mergeCell ref="C13:K13"/>
    <mergeCell ref="D17:D30"/>
    <mergeCell ref="D31:D33"/>
    <mergeCell ref="D50:D51"/>
    <mergeCell ref="D52:D54"/>
    <mergeCell ref="D48:D49"/>
    <mergeCell ref="D35:D37"/>
    <mergeCell ref="D38:D45"/>
    <mergeCell ref="D46:D47"/>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codeName="Sheet55">
    <tabColor theme="0" tint="-0.249977111117893"/>
  </sheetPr>
  <dimension ref="A1"/>
  <sheetViews>
    <sheetView zoomScale="85" zoomScaleNormal="85" workbookViewId="0"/>
  </sheetViews>
  <sheetFormatPr defaultColWidth="9.1796875" defaultRowHeight="14.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zoomScale="85" zoomScaleNormal="80" zoomScaleSheetLayoutView="85" workbookViewId="0">
      <selection activeCell="F16" sqref="F16:I16"/>
    </sheetView>
  </sheetViews>
  <sheetFormatPr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ustomWidth="1"/>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3" width="31.26953125" style="39" customWidth="1"/>
    <col min="14"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72"/>
      <c r="G3" s="1872"/>
      <c r="H3" s="1872"/>
      <c r="I3" s="37"/>
      <c r="J3" s="12"/>
      <c r="K3" s="1213" t="s">
        <v>99</v>
      </c>
      <c r="L3" s="1213">
        <f>'00 - Cover'!$F$17</f>
        <v>45991</v>
      </c>
    </row>
    <row r="4" spans="1:13">
      <c r="A4" s="37"/>
      <c r="B4" s="35"/>
      <c r="C4" s="37"/>
      <c r="D4" s="37"/>
      <c r="E4" s="37"/>
      <c r="F4" s="1872"/>
      <c r="G4" s="1872"/>
      <c r="H4" s="1872"/>
      <c r="I4" s="37"/>
      <c r="J4" s="12"/>
      <c r="K4" s="1213" t="s">
        <v>4</v>
      </c>
      <c r="L4" s="1213">
        <f>'00 - Cover'!$F$19</f>
        <v>46009</v>
      </c>
    </row>
    <row r="5" spans="1:13">
      <c r="A5" s="37"/>
      <c r="B5" s="35"/>
      <c r="C5" s="37"/>
      <c r="D5" s="37"/>
      <c r="E5" s="37"/>
      <c r="F5" s="1872"/>
      <c r="G5" s="1872"/>
      <c r="H5" s="1872"/>
      <c r="I5" s="37"/>
      <c r="J5" s="12"/>
      <c r="K5" s="1213" t="s">
        <v>5</v>
      </c>
      <c r="L5" s="1213">
        <f>'00 - Cover'!$F$20</f>
        <v>46020</v>
      </c>
    </row>
    <row r="6" spans="1:13">
      <c r="A6" s="37"/>
      <c r="B6" s="35"/>
      <c r="C6" s="37"/>
      <c r="D6" s="37"/>
      <c r="E6" s="37"/>
      <c r="F6" s="1872"/>
      <c r="G6" s="1872"/>
      <c r="H6" s="1872"/>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641</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26" t="s">
        <v>995</v>
      </c>
      <c r="G11" s="2026"/>
      <c r="H11" s="2026"/>
      <c r="I11" s="2026"/>
      <c r="J11" s="412">
        <f>'03 - Monthly Collection'!AR13</f>
        <v>100029966.05</v>
      </c>
      <c r="K11" s="1826"/>
      <c r="L11" s="1764"/>
      <c r="M11" s="37"/>
    </row>
    <row r="12" spans="1:13" ht="26.25" customHeight="1">
      <c r="A12" s="37"/>
      <c r="B12" s="37"/>
      <c r="C12" s="37"/>
      <c r="D12" s="37"/>
      <c r="E12" s="37"/>
      <c r="F12" s="2026" t="s">
        <v>996</v>
      </c>
      <c r="G12" s="2026"/>
      <c r="H12" s="2026"/>
      <c r="I12" s="2026"/>
      <c r="J12" s="412">
        <f>+'13 - Issuer Account'!H19+'13 - Issuer Account'!H20+'13 - Issuer Account'!H21</f>
        <v>430000</v>
      </c>
      <c r="K12" s="1827"/>
      <c r="L12" s="41"/>
      <c r="M12" s="37"/>
    </row>
    <row r="13" spans="1:13" ht="31.5" customHeight="1">
      <c r="A13" s="37"/>
      <c r="B13" s="37"/>
      <c r="C13" s="37"/>
      <c r="D13" s="37"/>
      <c r="E13" s="37"/>
      <c r="F13" s="2026" t="s">
        <v>997</v>
      </c>
      <c r="G13" s="2026"/>
      <c r="H13" s="2026"/>
      <c r="I13" s="2026"/>
      <c r="J13" s="412">
        <f>'13 - Issuer Account'!H22</f>
        <v>0</v>
      </c>
      <c r="K13" s="1827"/>
      <c r="L13" s="41"/>
      <c r="M13" s="37"/>
    </row>
    <row r="14" spans="1:13">
      <c r="A14" s="37"/>
      <c r="B14" s="37"/>
      <c r="C14" s="37"/>
      <c r="D14" s="37"/>
      <c r="E14" s="37"/>
      <c r="F14" s="2026" t="s">
        <v>998</v>
      </c>
      <c r="G14" s="2026"/>
      <c r="H14" s="2026"/>
      <c r="I14" s="2026"/>
      <c r="J14" s="412">
        <v>0</v>
      </c>
      <c r="K14" s="1827"/>
      <c r="L14" s="41"/>
      <c r="M14" s="37"/>
    </row>
    <row r="15" spans="1:13" ht="32.25" customHeight="1">
      <c r="A15" s="37"/>
      <c r="B15" s="37"/>
      <c r="C15" s="37"/>
      <c r="D15" s="37"/>
      <c r="E15" s="37"/>
      <c r="F15" s="2026" t="s">
        <v>999</v>
      </c>
      <c r="G15" s="2026"/>
      <c r="H15" s="2026"/>
      <c r="I15" s="2026"/>
      <c r="J15" s="1392">
        <f>'02 - Monthly Asset Follow up'!M17+'02 - Monthly Asset Follow up'!BJ17+INPUT_DATA!BN4+INPUT_DATA!BN5-'04 - Repurchased Receivables'!AJ13+'02 - Monthly Asset Follow up'!AK17+'02 - Monthly Asset Follow up'!AL17+'02 - Monthly Asset Follow up'!AM17+'02 - Monthly Asset Follow up'!CJ17+'02 - Monthly Asset Follow up'!CK17+'02 - Monthly Asset Follow up'!CL17</f>
        <v>4757363.1100000003</v>
      </c>
      <c r="K15" s="1827"/>
      <c r="L15" s="1764"/>
      <c r="M15" s="37"/>
    </row>
    <row r="16" spans="1:13" ht="36" customHeight="1">
      <c r="A16" s="37"/>
      <c r="B16" s="37"/>
      <c r="C16" s="37"/>
      <c r="D16" s="37"/>
      <c r="E16" s="37"/>
      <c r="F16" s="2026" t="s">
        <v>1000</v>
      </c>
      <c r="G16" s="2026"/>
      <c r="H16" s="2026"/>
      <c r="I16" s="2026"/>
      <c r="J16" s="1392">
        <f>'02 - Monthly Asset Follow up'!N17+'02 - Monthly Asset Follow up'!BK17+INPUT_DATA!BO4+INPUT_DATA!BO5+'02 - Monthly Asset Follow up'!AN17+'02 - Monthly Asset Follow up'!AO17</f>
        <v>1929382.03</v>
      </c>
      <c r="K16" s="1827"/>
      <c r="L16" s="41"/>
      <c r="M16" s="37"/>
    </row>
    <row r="17" spans="1:15" ht="29.25" customHeight="1">
      <c r="A17" s="37"/>
      <c r="B17" s="37"/>
      <c r="C17" s="37"/>
      <c r="D17" s="37"/>
      <c r="E17" s="37"/>
      <c r="F17" s="2026" t="s">
        <v>1001</v>
      </c>
      <c r="G17" s="2026"/>
      <c r="H17" s="2026"/>
      <c r="I17" s="2026"/>
      <c r="J17" s="412">
        <v>0</v>
      </c>
      <c r="K17" s="1827"/>
      <c r="L17" s="41"/>
      <c r="M17" s="37"/>
    </row>
    <row r="18" spans="1:15" ht="44.25" customHeight="1">
      <c r="A18" s="37"/>
      <c r="B18" s="37"/>
      <c r="C18" s="37"/>
      <c r="D18" s="37"/>
      <c r="E18" s="37"/>
      <c r="F18" s="2026" t="s">
        <v>1002</v>
      </c>
      <c r="G18" s="2026"/>
      <c r="H18" s="2026"/>
      <c r="I18" s="2026"/>
      <c r="J18" s="412">
        <v>0</v>
      </c>
      <c r="K18" s="1827"/>
      <c r="L18" s="41"/>
      <c r="M18" s="1677"/>
    </row>
    <row r="19" spans="1:15" ht="33" customHeight="1">
      <c r="A19" s="37"/>
      <c r="B19" s="37"/>
      <c r="C19" s="37"/>
      <c r="D19" s="37"/>
      <c r="E19" s="37"/>
      <c r="F19" s="2026" t="s">
        <v>1003</v>
      </c>
      <c r="G19" s="2026"/>
      <c r="H19" s="2026"/>
      <c r="I19" s="2026"/>
      <c r="J19" s="412">
        <f>'11bis - Notes Calculation'!AE18+'11bis - Notes Calculation'!AR18+'11bis - Notes Calculation'!AI18</f>
        <v>619.84999991673976</v>
      </c>
      <c r="K19" s="1827"/>
      <c r="L19" s="41"/>
      <c r="M19" s="37"/>
    </row>
    <row r="20" spans="1:15" ht="30.75" customHeight="1">
      <c r="A20" s="37"/>
      <c r="B20" s="37"/>
      <c r="C20" s="37"/>
      <c r="D20" s="37"/>
      <c r="E20" s="37"/>
      <c r="F20" s="2026" t="s">
        <v>1004</v>
      </c>
      <c r="G20" s="2026"/>
      <c r="H20" s="2026"/>
      <c r="I20" s="2026"/>
      <c r="J20" s="412">
        <v>0</v>
      </c>
      <c r="K20" s="1827"/>
      <c r="L20" s="41"/>
      <c r="M20" s="37"/>
    </row>
    <row r="21" spans="1:15">
      <c r="A21" s="37"/>
      <c r="B21" s="37"/>
      <c r="C21" s="37"/>
      <c r="D21" s="37"/>
      <c r="E21" s="37"/>
      <c r="F21" s="2025" t="s">
        <v>988</v>
      </c>
      <c r="G21" s="2025"/>
      <c r="H21" s="2025"/>
      <c r="I21" s="2025"/>
      <c r="J21" s="413">
        <f>SUM(J11:J20)</f>
        <v>107147331.03999992</v>
      </c>
      <c r="K21" s="1828"/>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14"/>
      <c r="M23" s="35"/>
    </row>
    <row r="24" spans="1:15" ht="15.75" customHeight="1">
      <c r="A24" s="35"/>
      <c r="B24" s="415"/>
      <c r="C24" s="2027" t="s">
        <v>986</v>
      </c>
      <c r="D24" s="2027"/>
      <c r="E24" s="2027"/>
      <c r="F24" s="2027"/>
      <c r="G24" s="2027"/>
      <c r="H24" s="2027"/>
      <c r="I24" s="2028"/>
      <c r="J24" s="416"/>
      <c r="K24" s="416"/>
      <c r="L24" s="416"/>
      <c r="M24" s="417"/>
    </row>
    <row r="25" spans="1:15">
      <c r="A25" s="418"/>
      <c r="B25" s="419"/>
      <c r="C25" s="2029"/>
      <c r="D25" s="2029"/>
      <c r="E25" s="2029"/>
      <c r="F25" s="2029"/>
      <c r="G25" s="2029"/>
      <c r="H25" s="2029"/>
      <c r="I25" s="2030"/>
      <c r="J25" s="420" t="s">
        <v>156</v>
      </c>
      <c r="K25" s="420"/>
      <c r="L25" s="420" t="s">
        <v>157</v>
      </c>
      <c r="M25" s="421"/>
    </row>
    <row r="26" spans="1:15">
      <c r="A26" s="35"/>
      <c r="B26" s="422"/>
      <c r="C26" s="423"/>
      <c r="D26" s="2031" t="s">
        <v>188</v>
      </c>
      <c r="E26" s="2032"/>
      <c r="F26" s="2032"/>
      <c r="G26" s="2032"/>
      <c r="H26" s="2033"/>
      <c r="I26" s="424" t="s">
        <v>189</v>
      </c>
      <c r="J26" s="424" t="s">
        <v>190</v>
      </c>
      <c r="K26" s="424" t="s">
        <v>171</v>
      </c>
      <c r="L26" s="1737">
        <v>300</v>
      </c>
      <c r="M26" s="426"/>
    </row>
    <row r="27" spans="1:15">
      <c r="A27" s="35"/>
      <c r="B27" s="422"/>
      <c r="C27" s="423"/>
      <c r="D27" s="427"/>
      <c r="E27" s="428" t="s">
        <v>159</v>
      </c>
      <c r="F27" s="1985" t="s">
        <v>988</v>
      </c>
      <c r="G27" s="1986"/>
      <c r="H27" s="1987"/>
      <c r="I27" s="429">
        <f>J21</f>
        <v>107147331.03999992</v>
      </c>
      <c r="J27" s="429">
        <f>I27</f>
        <v>107147331.03999992</v>
      </c>
      <c r="K27" s="430"/>
      <c r="L27" s="431">
        <f>L26+J27</f>
        <v>107147631.03999992</v>
      </c>
      <c r="M27" s="426"/>
      <c r="N27" s="432"/>
    </row>
    <row r="28" spans="1:15" ht="45.75" customHeight="1">
      <c r="A28" s="35"/>
      <c r="B28" s="422"/>
      <c r="C28" s="423"/>
      <c r="D28" s="433" t="s">
        <v>191</v>
      </c>
      <c r="E28" s="434" t="s">
        <v>160</v>
      </c>
      <c r="F28" s="1997" t="s">
        <v>1005</v>
      </c>
      <c r="G28" s="1998"/>
      <c r="H28" s="1999"/>
      <c r="I28" s="356">
        <f>'14 - Fees'!J61</f>
        <v>2447520.23</v>
      </c>
      <c r="J28" s="356">
        <f>IF(I28=0,0,MIN(I28,L27))</f>
        <v>2447520.23</v>
      </c>
      <c r="K28" s="356">
        <f t="shared" ref="K28:K34" si="0">MAX(I28-J28,0)</f>
        <v>0</v>
      </c>
      <c r="L28" s="431">
        <f>L27-J28</f>
        <v>104700110.80999991</v>
      </c>
      <c r="M28" s="426"/>
      <c r="O28" s="449"/>
    </row>
    <row r="29" spans="1:15" ht="20.25" customHeight="1">
      <c r="A29" s="35"/>
      <c r="B29" s="422"/>
      <c r="C29" s="423"/>
      <c r="D29" s="433" t="s">
        <v>192</v>
      </c>
      <c r="E29" s="434" t="s">
        <v>160</v>
      </c>
      <c r="F29" s="1997" t="s">
        <v>1006</v>
      </c>
      <c r="G29" s="1998"/>
      <c r="H29" s="1999"/>
      <c r="I29" s="356">
        <f>'12 - Notes Interest'!K17+'12 - Notes Interest'!T17</f>
        <v>5747718.7199999997</v>
      </c>
      <c r="J29" s="356">
        <f t="shared" ref="J29:J34" si="1">IF(I29=0,0,MIN(I29,L28))</f>
        <v>5747718.7199999997</v>
      </c>
      <c r="K29" s="356">
        <f t="shared" si="0"/>
        <v>0</v>
      </c>
      <c r="L29" s="431">
        <f t="shared" ref="L29:L35" si="2">L28-J29</f>
        <v>98952392.089999914</v>
      </c>
      <c r="M29" s="426"/>
    </row>
    <row r="30" spans="1:15" ht="30.75" customHeight="1">
      <c r="A30" s="35"/>
      <c r="B30" s="422"/>
      <c r="C30" s="423"/>
      <c r="D30" s="433" t="s">
        <v>193</v>
      </c>
      <c r="E30" s="434" t="s">
        <v>160</v>
      </c>
      <c r="F30" s="1997" t="s">
        <v>1007</v>
      </c>
      <c r="G30" s="1998"/>
      <c r="H30" s="1999"/>
      <c r="I30" s="356">
        <v>0</v>
      </c>
      <c r="J30" s="356">
        <f t="shared" si="1"/>
        <v>0</v>
      </c>
      <c r="K30" s="356">
        <f t="shared" si="0"/>
        <v>0</v>
      </c>
      <c r="L30" s="431">
        <f t="shared" si="2"/>
        <v>98952392.089999914</v>
      </c>
      <c r="M30" s="426"/>
    </row>
    <row r="31" spans="1:15" ht="33.75" customHeight="1">
      <c r="A31" s="35"/>
      <c r="B31" s="422"/>
      <c r="C31" s="423"/>
      <c r="D31" s="433" t="s">
        <v>194</v>
      </c>
      <c r="E31" s="434" t="s">
        <v>160</v>
      </c>
      <c r="F31" s="1997" t="s">
        <v>1008</v>
      </c>
      <c r="G31" s="1998"/>
      <c r="H31" s="1999"/>
      <c r="I31" s="356">
        <f>'11 - Notes Follow-up'!F25+'11 - Notes Follow-up'!N25</f>
        <v>86147731.919999987</v>
      </c>
      <c r="J31" s="356">
        <f t="shared" si="1"/>
        <v>86147731.919999987</v>
      </c>
      <c r="K31" s="356">
        <f>MAX(I31-J31,0)</f>
        <v>0</v>
      </c>
      <c r="L31" s="431">
        <f t="shared" si="2"/>
        <v>12804660.169999927</v>
      </c>
      <c r="M31" s="426"/>
    </row>
    <row r="32" spans="1:15" ht="54" customHeight="1">
      <c r="A32" s="35"/>
      <c r="B32" s="422"/>
      <c r="C32" s="423"/>
      <c r="D32" s="433" t="s">
        <v>195</v>
      </c>
      <c r="E32" s="434" t="s">
        <v>160</v>
      </c>
      <c r="F32" s="1997" t="s">
        <v>1009</v>
      </c>
      <c r="G32" s="1998"/>
      <c r="H32" s="1999"/>
      <c r="I32" s="356">
        <f>'12 - Notes Interest'!AC17</f>
        <v>756259.68</v>
      </c>
      <c r="J32" s="356">
        <f t="shared" si="1"/>
        <v>756259.68</v>
      </c>
      <c r="K32" s="356">
        <f>MAX(I32-J32,0)</f>
        <v>0</v>
      </c>
      <c r="L32" s="431">
        <f t="shared" si="2"/>
        <v>12048400.489999928</v>
      </c>
      <c r="M32" s="426"/>
    </row>
    <row r="33" spans="1:13" ht="31.5" customHeight="1">
      <c r="A33" s="35"/>
      <c r="B33" s="422"/>
      <c r="C33" s="423"/>
      <c r="D33" s="433" t="s">
        <v>196</v>
      </c>
      <c r="E33" s="434" t="s">
        <v>160</v>
      </c>
      <c r="F33" s="1997" t="s">
        <v>1010</v>
      </c>
      <c r="G33" s="1998"/>
      <c r="H33" s="1999"/>
      <c r="I33" s="356">
        <f>'11 - Notes Follow-up'!V25</f>
        <v>4534073.28</v>
      </c>
      <c r="J33" s="356">
        <f t="shared" si="1"/>
        <v>4534073.28</v>
      </c>
      <c r="K33" s="356">
        <f t="shared" si="0"/>
        <v>0</v>
      </c>
      <c r="L33" s="431">
        <f t="shared" si="2"/>
        <v>7514327.2099999273</v>
      </c>
      <c r="M33" s="426"/>
    </row>
    <row r="34" spans="1:13" ht="45.75" customHeight="1">
      <c r="A34" s="35"/>
      <c r="B34" s="422"/>
      <c r="C34" s="423"/>
      <c r="D34" s="433" t="s">
        <v>197</v>
      </c>
      <c r="E34" s="434" t="s">
        <v>160</v>
      </c>
      <c r="F34" s="1991" t="s">
        <v>1011</v>
      </c>
      <c r="G34" s="1992"/>
      <c r="H34" s="1993"/>
      <c r="I34" s="356">
        <f>IF('10 - Reserve calculation'!K12&lt;0,-'10 - Reserve calculation'!K12,0)</f>
        <v>430000</v>
      </c>
      <c r="J34" s="356">
        <f t="shared" si="1"/>
        <v>430000</v>
      </c>
      <c r="K34" s="356">
        <f t="shared" si="0"/>
        <v>0</v>
      </c>
      <c r="L34" s="431">
        <f>L33-J34</f>
        <v>7084327.2099999273</v>
      </c>
      <c r="M34" s="426"/>
    </row>
    <row r="35" spans="1:13" ht="20.25" customHeight="1">
      <c r="A35" s="35"/>
      <c r="B35" s="422"/>
      <c r="C35" s="423"/>
      <c r="D35" s="433" t="s">
        <v>198</v>
      </c>
      <c r="E35" s="434" t="s">
        <v>160</v>
      </c>
      <c r="F35" s="1991" t="s">
        <v>1012</v>
      </c>
      <c r="G35" s="1992"/>
      <c r="H35" s="1993"/>
      <c r="I35" s="356">
        <f>L34-'11bis - Notes Calculation'!AR17-'11bis - Notes Calculation'!AE17-'11bis - Notes Calculation'!AI17</f>
        <v>7083683.3199997619</v>
      </c>
      <c r="J35" s="356">
        <f>IF(I35=0,0,MIN(I35-300,L34-300))</f>
        <v>7083383.3199997619</v>
      </c>
      <c r="K35" s="356">
        <f>MAX(I35-J35-300,0)</f>
        <v>0</v>
      </c>
      <c r="L35" s="431">
        <f t="shared" si="2"/>
        <v>943.89000016544014</v>
      </c>
      <c r="M35" s="435"/>
    </row>
    <row r="36" spans="1:13">
      <c r="A36" s="436"/>
      <c r="B36" s="437"/>
      <c r="C36" s="438"/>
      <c r="D36" s="2034"/>
      <c r="E36" s="2035"/>
      <c r="F36" s="2035"/>
      <c r="G36" s="2035"/>
      <c r="H36" s="2035"/>
      <c r="I36" s="2035"/>
      <c r="J36" s="2036"/>
      <c r="K36" s="439"/>
      <c r="L36" s="440">
        <f>L35</f>
        <v>943.89000016544014</v>
      </c>
      <c r="M36" s="441" t="s">
        <v>1990</v>
      </c>
    </row>
    <row r="37" spans="1:13" ht="1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 hidden="1" outlineLevel="1" thickBot="1">
      <c r="L42" s="432"/>
    </row>
    <row r="43" spans="1:13" ht="15.5" hidden="1" outlineLevel="1">
      <c r="B43" s="415"/>
      <c r="C43" s="2027" t="s">
        <v>987</v>
      </c>
      <c r="D43" s="2027"/>
      <c r="E43" s="2027"/>
      <c r="F43" s="2027"/>
      <c r="G43" s="2027"/>
      <c r="H43" s="2027"/>
      <c r="I43" s="2028"/>
      <c r="J43" s="416"/>
      <c r="K43" s="416"/>
      <c r="L43" s="416"/>
      <c r="M43" s="417"/>
    </row>
    <row r="44" spans="1:13" hidden="1" outlineLevel="1">
      <c r="B44" s="419"/>
      <c r="C44" s="2029"/>
      <c r="D44" s="2029"/>
      <c r="E44" s="2029"/>
      <c r="F44" s="2029"/>
      <c r="G44" s="2029"/>
      <c r="H44" s="2029"/>
      <c r="I44" s="2030"/>
      <c r="J44" s="420" t="s">
        <v>156</v>
      </c>
      <c r="K44" s="420"/>
      <c r="L44" s="420" t="s">
        <v>157</v>
      </c>
      <c r="M44" s="421"/>
    </row>
    <row r="45" spans="1:13" hidden="1" outlineLevel="1">
      <c r="B45" s="422"/>
      <c r="C45" s="423"/>
      <c r="D45" s="2031" t="s">
        <v>188</v>
      </c>
      <c r="E45" s="2032"/>
      <c r="F45" s="2032"/>
      <c r="G45" s="2032"/>
      <c r="H45" s="2033"/>
      <c r="I45" s="424" t="s">
        <v>189</v>
      </c>
      <c r="J45" s="424" t="s">
        <v>190</v>
      </c>
      <c r="K45" s="424" t="s">
        <v>171</v>
      </c>
      <c r="L45" s="425">
        <v>0</v>
      </c>
      <c r="M45" s="426"/>
    </row>
    <row r="46" spans="1:13" hidden="1" outlineLevel="1">
      <c r="B46" s="422"/>
      <c r="C46" s="423"/>
      <c r="D46" s="427"/>
      <c r="E46" s="428" t="s">
        <v>159</v>
      </c>
      <c r="F46" s="1985" t="s">
        <v>988</v>
      </c>
      <c r="G46" s="1986"/>
      <c r="H46" s="1987"/>
      <c r="I46" s="429"/>
      <c r="J46" s="429">
        <f>I46</f>
        <v>0</v>
      </c>
      <c r="K46" s="430"/>
      <c r="L46" s="431">
        <f>J46+L45</f>
        <v>0</v>
      </c>
      <c r="M46" s="426"/>
    </row>
    <row r="47" spans="1:13" ht="48" hidden="1" customHeight="1" outlineLevel="1">
      <c r="B47" s="422"/>
      <c r="C47" s="423"/>
      <c r="D47" s="433" t="s">
        <v>191</v>
      </c>
      <c r="E47" s="434" t="s">
        <v>160</v>
      </c>
      <c r="F47" s="1997" t="s">
        <v>985</v>
      </c>
      <c r="G47" s="1998"/>
      <c r="H47" s="1999"/>
      <c r="I47" s="356"/>
      <c r="J47" s="356">
        <f>IF(I47=0,0,MIN(I47,L46))</f>
        <v>0</v>
      </c>
      <c r="K47" s="356">
        <f>MAX(I47-J47,0)</f>
        <v>0</v>
      </c>
      <c r="L47" s="431">
        <f>L46-J47</f>
        <v>0</v>
      </c>
      <c r="M47" s="435"/>
    </row>
    <row r="48" spans="1:13" ht="48" hidden="1" customHeight="1" outlineLevel="1">
      <c r="B48" s="422"/>
      <c r="C48" s="423"/>
      <c r="D48" s="433" t="s">
        <v>192</v>
      </c>
      <c r="E48" s="434" t="s">
        <v>160</v>
      </c>
      <c r="F48" s="1991" t="s">
        <v>989</v>
      </c>
      <c r="G48" s="1992"/>
      <c r="H48" s="1993"/>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193</v>
      </c>
      <c r="E49" s="434" t="s">
        <v>160</v>
      </c>
      <c r="F49" s="1997" t="s">
        <v>990</v>
      </c>
      <c r="G49" s="1998"/>
      <c r="H49" s="1999"/>
      <c r="I49" s="356"/>
      <c r="J49" s="356">
        <f t="shared" si="3"/>
        <v>0</v>
      </c>
      <c r="K49" s="356">
        <f t="shared" si="4"/>
        <v>0</v>
      </c>
      <c r="L49" s="431">
        <f t="shared" si="5"/>
        <v>0</v>
      </c>
      <c r="M49" s="435"/>
    </row>
    <row r="50" spans="2:13" ht="48" hidden="1" customHeight="1" outlineLevel="1">
      <c r="B50" s="422"/>
      <c r="C50" s="423"/>
      <c r="D50" s="433" t="s">
        <v>194</v>
      </c>
      <c r="E50" s="434" t="s">
        <v>160</v>
      </c>
      <c r="F50" s="1997" t="s">
        <v>991</v>
      </c>
      <c r="G50" s="1998"/>
      <c r="H50" s="1999"/>
      <c r="I50" s="356"/>
      <c r="J50" s="356">
        <f t="shared" si="3"/>
        <v>0</v>
      </c>
      <c r="K50" s="356">
        <f t="shared" si="4"/>
        <v>0</v>
      </c>
      <c r="L50" s="431">
        <f t="shared" si="5"/>
        <v>0</v>
      </c>
      <c r="M50" s="435"/>
    </row>
    <row r="51" spans="2:13" ht="48" hidden="1" customHeight="1" outlineLevel="1">
      <c r="B51" s="422"/>
      <c r="C51" s="423"/>
      <c r="D51" s="433" t="s">
        <v>195</v>
      </c>
      <c r="E51" s="434" t="s">
        <v>160</v>
      </c>
      <c r="F51" s="1997" t="s">
        <v>992</v>
      </c>
      <c r="G51" s="1998"/>
      <c r="H51" s="1999"/>
      <c r="I51" s="356"/>
      <c r="J51" s="356">
        <f t="shared" si="3"/>
        <v>0</v>
      </c>
      <c r="K51" s="356">
        <f t="shared" si="4"/>
        <v>0</v>
      </c>
      <c r="L51" s="431">
        <f t="shared" si="5"/>
        <v>0</v>
      </c>
      <c r="M51" s="435"/>
    </row>
    <row r="52" spans="2:13" ht="48" hidden="1" customHeight="1" outlineLevel="1">
      <c r="B52" s="422"/>
      <c r="C52" s="423"/>
      <c r="D52" s="433" t="s">
        <v>196</v>
      </c>
      <c r="E52" s="434" t="s">
        <v>160</v>
      </c>
      <c r="F52" s="1997" t="s">
        <v>993</v>
      </c>
      <c r="G52" s="1998"/>
      <c r="H52" s="1999"/>
      <c r="I52" s="356"/>
      <c r="J52" s="356">
        <f t="shared" si="3"/>
        <v>0</v>
      </c>
      <c r="K52" s="356">
        <f t="shared" si="4"/>
        <v>0</v>
      </c>
      <c r="L52" s="431">
        <f t="shared" si="5"/>
        <v>0</v>
      </c>
      <c r="M52" s="435"/>
    </row>
    <row r="53" spans="2:13" ht="48" hidden="1" customHeight="1" outlineLevel="1">
      <c r="B53" s="422"/>
      <c r="C53" s="423"/>
      <c r="D53" s="433" t="s">
        <v>197</v>
      </c>
      <c r="E53" s="434" t="s">
        <v>160</v>
      </c>
      <c r="F53" s="1997" t="s">
        <v>994</v>
      </c>
      <c r="G53" s="1998"/>
      <c r="H53" s="1999"/>
      <c r="I53" s="356"/>
      <c r="J53" s="356">
        <f t="shared" si="3"/>
        <v>0</v>
      </c>
      <c r="K53" s="356">
        <f t="shared" si="4"/>
        <v>0</v>
      </c>
      <c r="L53" s="431">
        <f t="shared" si="5"/>
        <v>0</v>
      </c>
      <c r="M53" s="435"/>
    </row>
    <row r="54" spans="2:13" hidden="1" outlineLevel="1">
      <c r="B54" s="437"/>
      <c r="C54" s="438"/>
      <c r="D54" s="2034"/>
      <c r="E54" s="2035"/>
      <c r="F54" s="2035"/>
      <c r="G54" s="2035"/>
      <c r="H54" s="2035"/>
      <c r="I54" s="2035"/>
      <c r="J54" s="2036"/>
      <c r="K54" s="439"/>
      <c r="L54" s="440">
        <f>L53</f>
        <v>0</v>
      </c>
      <c r="M54" s="441"/>
    </row>
    <row r="55" spans="2:13" ht="1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53:H53"/>
    <mergeCell ref="D54:J54"/>
    <mergeCell ref="F52:H52"/>
    <mergeCell ref="F35:H35"/>
    <mergeCell ref="D36:J36"/>
    <mergeCell ref="C43:I44"/>
    <mergeCell ref="D45:H45"/>
    <mergeCell ref="F46:H46"/>
    <mergeCell ref="F47:H47"/>
    <mergeCell ref="F48:H48"/>
    <mergeCell ref="F49:H49"/>
    <mergeCell ref="F50:H50"/>
    <mergeCell ref="F51:H51"/>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21:I21"/>
    <mergeCell ref="F14:I14"/>
    <mergeCell ref="F15:I15"/>
    <mergeCell ref="F16:I16"/>
    <mergeCell ref="F17:I17"/>
    <mergeCell ref="F18:I18"/>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5"/>
  <sheetViews>
    <sheetView showGridLines="0" tabSelected="1" view="pageBreakPreview" zoomScale="85" zoomScaleNormal="100" zoomScaleSheetLayoutView="85" workbookViewId="0">
      <selection activeCell="C3" sqref="C3"/>
    </sheetView>
  </sheetViews>
  <sheetFormatPr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68" t="s">
        <v>1133</v>
      </c>
      <c r="D8" s="1868"/>
      <c r="E8" s="1868"/>
      <c r="F8" s="1868"/>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1068</v>
      </c>
      <c r="G11" s="5"/>
      <c r="H11" s="4"/>
    </row>
    <row r="12" spans="1:8" ht="30.5">
      <c r="B12" s="7"/>
      <c r="C12" s="7"/>
      <c r="D12" s="7"/>
      <c r="E12" s="7"/>
      <c r="F12" s="9"/>
      <c r="G12" s="7"/>
      <c r="H12" s="10"/>
    </row>
    <row r="13" spans="1:8" s="1355" customFormat="1" ht="12.75" customHeight="1">
      <c r="C13" s="6" t="s">
        <v>1077</v>
      </c>
      <c r="D13" s="1356"/>
      <c r="E13" s="1356"/>
      <c r="F13" s="1354">
        <v>45588</v>
      </c>
      <c r="G13" s="1357"/>
    </row>
    <row r="14" spans="1:8" s="1355" customFormat="1" ht="12.75" customHeight="1">
      <c r="A14" s="1357"/>
      <c r="B14" s="1357"/>
      <c r="C14" s="1357"/>
      <c r="D14" s="1357"/>
      <c r="E14" s="1357"/>
      <c r="F14" s="1357"/>
      <c r="G14" s="1357"/>
    </row>
    <row r="15" spans="1:8" s="1355" customFormat="1" ht="12.75" customHeight="1">
      <c r="C15" s="6" t="s">
        <v>1</v>
      </c>
      <c r="D15" s="1356"/>
      <c r="E15" s="1356"/>
      <c r="F15" s="1354">
        <f>_xlfn.XLOOKUP(F16,Calendar!$E$23:$E$478,Calendar!$D$23:$D$478)</f>
        <v>45962</v>
      </c>
      <c r="G15" s="1357"/>
    </row>
    <row r="16" spans="1:8" s="1355" customFormat="1" ht="12.75" customHeight="1">
      <c r="C16" s="6" t="s">
        <v>2</v>
      </c>
      <c r="D16" s="1356"/>
      <c r="E16" s="1356"/>
      <c r="F16" s="1354">
        <f>INPUT_DATA!A4</f>
        <v>45991</v>
      </c>
      <c r="G16" s="1357"/>
    </row>
    <row r="17" spans="1:8" s="1355" customFormat="1" ht="12.75" customHeight="1">
      <c r="C17" s="6" t="s">
        <v>99</v>
      </c>
      <c r="D17" s="1356"/>
      <c r="E17" s="1356"/>
      <c r="F17" s="1354">
        <f>INPUT_DATA!A4</f>
        <v>45991</v>
      </c>
      <c r="G17" s="1357"/>
    </row>
    <row r="18" spans="1:8" s="1355" customFormat="1" ht="12.75" customHeight="1">
      <c r="C18" s="6" t="s">
        <v>3</v>
      </c>
      <c r="D18" s="1356"/>
      <c r="E18" s="1356"/>
      <c r="F18" s="1354">
        <f>_xlfn.XLOOKUP(F16,Calendar!$E$23:$E$478,Calendar!$G$23:$G$478)</f>
        <v>46003</v>
      </c>
      <c r="G18" s="1357"/>
    </row>
    <row r="19" spans="1:8" s="1355" customFormat="1" ht="12.75" customHeight="1">
      <c r="C19" s="6" t="s">
        <v>4</v>
      </c>
      <c r="D19" s="1356"/>
      <c r="E19" s="1356"/>
      <c r="F19" s="1354">
        <f>_xlfn.XLOOKUP(F16,Calendar!$E$23:$E$478,Calendar!$H$23:$H$478)</f>
        <v>46009</v>
      </c>
      <c r="G19" s="1357"/>
    </row>
    <row r="20" spans="1:8" s="1355" customFormat="1" ht="12.75" customHeight="1">
      <c r="C20" s="6" t="s">
        <v>5</v>
      </c>
      <c r="D20" s="1356"/>
      <c r="E20" s="1356"/>
      <c r="F20" s="1354">
        <f>_xlfn.XLOOKUP(F16,Calendar!$E$23:$E$478,Calendar!$J$23:$J$478)</f>
        <v>46020</v>
      </c>
      <c r="G20" s="1357"/>
    </row>
    <row r="21" spans="1:8" s="1355" customFormat="1" ht="12.75" customHeight="1">
      <c r="C21" s="1735" t="s">
        <v>1994</v>
      </c>
      <c r="D21" s="1356"/>
      <c r="E21" s="1356"/>
      <c r="F21" s="1354">
        <f>_xlfn.XLOOKUP(EOMONTH($F$15,1),Calendar!$E$23:$E$478,Calendar!$J$23:$J$478)</f>
        <v>46049</v>
      </c>
      <c r="G21" s="1357"/>
    </row>
    <row r="22" spans="1:8" s="1355" customFormat="1" ht="12.75" customHeight="1">
      <c r="C22" s="6" t="s">
        <v>1138</v>
      </c>
      <c r="D22" s="1356"/>
      <c r="E22" s="1356"/>
      <c r="F22" s="1354">
        <f>_xlfn.XLOOKUP(F15-1,Calendar!$E$23:$E$478,Calendar!$J$23:$J$478)</f>
        <v>45988</v>
      </c>
      <c r="G22" s="1357"/>
    </row>
    <row r="23" spans="1:8" s="1355" customFormat="1" ht="12.75" customHeight="1">
      <c r="C23" s="6" t="s">
        <v>6</v>
      </c>
      <c r="D23" s="1356"/>
      <c r="E23" s="1356"/>
      <c r="F23" s="1354">
        <v>45588</v>
      </c>
      <c r="G23" s="1357"/>
    </row>
    <row r="24" spans="1:8" s="1355" customFormat="1" ht="0.75" customHeight="1">
      <c r="C24" s="6" t="s">
        <v>7</v>
      </c>
      <c r="D24" s="1356"/>
      <c r="E24" s="1356"/>
      <c r="F24" s="1354"/>
      <c r="G24" s="1357"/>
    </row>
    <row r="25" spans="1:8" ht="15.5">
      <c r="A25" s="8"/>
      <c r="B25" s="8"/>
      <c r="C25" s="8"/>
      <c r="D25" s="8"/>
      <c r="E25" s="8"/>
      <c r="F25" s="8"/>
      <c r="G25" s="11"/>
      <c r="H25" s="11"/>
    </row>
    <row r="26" spans="1:8" s="1584" customFormat="1" ht="14.25" customHeight="1">
      <c r="C26" s="12"/>
      <c r="D26" s="1585"/>
      <c r="E26" s="1585"/>
      <c r="F26" s="1586"/>
      <c r="G26" s="1587"/>
      <c r="H26" s="1587"/>
    </row>
    <row r="27" spans="1:8" s="1584" customFormat="1" ht="14.25" customHeight="1">
      <c r="C27" s="12"/>
      <c r="D27" s="1585"/>
      <c r="E27" s="1585"/>
      <c r="F27" s="1586"/>
      <c r="G27" s="1587"/>
      <c r="H27" s="1587"/>
    </row>
    <row r="28" spans="1:8" s="1584" customFormat="1" ht="14.25" customHeight="1">
      <c r="C28" s="12"/>
      <c r="D28" s="1585"/>
      <c r="E28" s="1585"/>
      <c r="F28" s="1586"/>
      <c r="G28" s="1587"/>
      <c r="H28" s="1587"/>
    </row>
    <row r="29" spans="1:8" ht="15.75" customHeight="1">
      <c r="C29" s="6" t="s">
        <v>1062</v>
      </c>
      <c r="D29" s="1356"/>
      <c r="E29" s="1356"/>
      <c r="F29" s="1393">
        <f>_xlfn.XLOOKUP(F17,Calendar!$F$23:$F$478,Calendar!$B$23:$B$478)</f>
        <v>14</v>
      </c>
      <c r="G29" s="11"/>
      <c r="H29" s="11"/>
    </row>
    <row r="30" spans="1:8" ht="13.5" customHeight="1">
      <c r="C30" s="6" t="s">
        <v>6</v>
      </c>
      <c r="D30" s="1356"/>
      <c r="E30" s="1356"/>
      <c r="F30" s="1393" t="s">
        <v>1072</v>
      </c>
      <c r="G30" s="11"/>
      <c r="H30" s="11"/>
    </row>
    <row r="31" spans="1:8" ht="15.5">
      <c r="C31" s="17"/>
      <c r="D31" s="17"/>
      <c r="E31" s="17"/>
      <c r="F31" s="17"/>
      <c r="G31" s="11"/>
      <c r="H31" s="11"/>
    </row>
    <row r="32" spans="1:8" ht="15.5">
      <c r="C32" s="6" t="s">
        <v>1061</v>
      </c>
      <c r="D32" s="17"/>
      <c r="E32" s="17"/>
      <c r="F32" s="1588" t="s">
        <v>1073</v>
      </c>
      <c r="G32" s="11"/>
      <c r="H32" s="11"/>
    </row>
    <row r="33" spans="3:8" ht="15.5">
      <c r="C33" s="6" t="s">
        <v>1060</v>
      </c>
      <c r="D33" s="17"/>
      <c r="E33" s="17"/>
      <c r="F33" s="1588" t="s">
        <v>1072</v>
      </c>
      <c r="G33" s="11"/>
      <c r="H33" s="11"/>
    </row>
    <row r="34" spans="3:8" ht="15.5">
      <c r="C34" s="12"/>
      <c r="D34" s="17"/>
      <c r="E34" s="17"/>
      <c r="F34" s="17"/>
      <c r="G34" s="11"/>
      <c r="H34" s="11"/>
    </row>
    <row r="35" spans="3:8" ht="15.5">
      <c r="C35" s="12"/>
      <c r="D35" s="17"/>
      <c r="E35" s="17"/>
      <c r="F35" s="17"/>
      <c r="G35" s="11"/>
      <c r="H35" s="11"/>
    </row>
    <row r="36" spans="3:8" ht="15.5" hidden="1">
      <c r="C36" s="13" t="s">
        <v>8</v>
      </c>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5.5" hidden="1">
      <c r="C42" s="17"/>
      <c r="D42" s="17"/>
      <c r="E42" s="17"/>
      <c r="F42" s="17"/>
      <c r="G42" s="11"/>
      <c r="H42" s="11"/>
    </row>
    <row r="43" spans="3:8" ht="17.25" hidden="1" customHeight="1">
      <c r="C43" s="17"/>
      <c r="D43" s="17"/>
      <c r="E43" s="17"/>
      <c r="F43" s="17"/>
      <c r="G43" s="11"/>
      <c r="H43" s="11"/>
    </row>
    <row r="44" spans="3:8" ht="15.5" hidden="1">
      <c r="C44" s="17"/>
      <c r="D44" s="17"/>
      <c r="E44" s="17"/>
      <c r="F44" s="17"/>
      <c r="G44" s="18"/>
      <c r="H44" s="11"/>
    </row>
    <row r="45" spans="3:8" ht="15.5">
      <c r="C45" s="17"/>
      <c r="D45" s="17"/>
      <c r="E45" s="17"/>
      <c r="F45" s="17"/>
      <c r="G45" s="18"/>
      <c r="H45" s="11"/>
    </row>
    <row r="46" spans="3:8" ht="24.75" customHeight="1">
      <c r="C46" s="13" t="s">
        <v>9</v>
      </c>
      <c r="D46" s="14"/>
      <c r="E46" s="15"/>
      <c r="F46" s="16"/>
      <c r="G46" s="11"/>
      <c r="H46" s="11"/>
    </row>
    <row r="47" spans="3:8" ht="15.5">
      <c r="C47" s="19" t="s">
        <v>10</v>
      </c>
      <c r="D47" s="11"/>
      <c r="E47" s="20"/>
      <c r="F47" s="21" t="s">
        <v>11</v>
      </c>
      <c r="G47" s="18"/>
      <c r="H47" s="11"/>
    </row>
    <row r="48" spans="3:8" ht="15.5">
      <c r="C48" s="22" t="s">
        <v>216</v>
      </c>
      <c r="D48" s="11"/>
      <c r="E48" s="20"/>
      <c r="F48" s="21" t="s">
        <v>12</v>
      </c>
      <c r="G48" s="18"/>
      <c r="H48" s="11"/>
    </row>
    <row r="49" spans="3:12" ht="15.5">
      <c r="C49" s="22" t="s">
        <v>373</v>
      </c>
      <c r="D49" s="11"/>
      <c r="E49" s="20"/>
      <c r="F49" s="21" t="s">
        <v>1066</v>
      </c>
      <c r="G49" s="18"/>
      <c r="H49" s="11"/>
    </row>
    <row r="50" spans="3:12" ht="15.5">
      <c r="C50" s="22" t="s">
        <v>373</v>
      </c>
      <c r="D50" s="11"/>
      <c r="E50" s="24"/>
      <c r="F50" s="25" t="s">
        <v>377</v>
      </c>
      <c r="G50" s="18"/>
      <c r="H50" s="11"/>
    </row>
    <row r="51" spans="3:12" ht="15.5">
      <c r="C51" s="23" t="s">
        <v>216</v>
      </c>
      <c r="D51" s="11"/>
      <c r="E51" s="24"/>
      <c r="F51" s="25" t="s">
        <v>1067</v>
      </c>
      <c r="G51" s="18"/>
      <c r="H51" s="11"/>
    </row>
    <row r="52" spans="3:12" ht="15.5">
      <c r="C52" s="23" t="s">
        <v>373</v>
      </c>
      <c r="D52" s="11"/>
      <c r="E52" s="24"/>
      <c r="F52" s="25" t="s">
        <v>183</v>
      </c>
      <c r="G52" s="18"/>
      <c r="H52" s="11"/>
    </row>
    <row r="53" spans="3:12" ht="15.5">
      <c r="C53" s="26" t="s">
        <v>216</v>
      </c>
      <c r="D53" s="11"/>
      <c r="E53" s="24"/>
      <c r="F53" s="25" t="s">
        <v>1063</v>
      </c>
      <c r="G53" s="18"/>
      <c r="H53" s="11"/>
    </row>
    <row r="54" spans="3:12" ht="15.5">
      <c r="C54" s="26" t="s">
        <v>216</v>
      </c>
      <c r="D54" s="11"/>
      <c r="E54" s="24"/>
      <c r="F54" s="25" t="s">
        <v>1064</v>
      </c>
      <c r="G54" s="18"/>
      <c r="H54" s="11"/>
    </row>
    <row r="55" spans="3:12" ht="15.75" customHeight="1">
      <c r="C55" s="23" t="s">
        <v>216</v>
      </c>
      <c r="D55" s="11"/>
      <c r="E55" s="27"/>
      <c r="F55" s="28" t="s">
        <v>1065</v>
      </c>
      <c r="G55" s="29"/>
      <c r="H55" s="11"/>
    </row>
    <row r="56" spans="3:12" ht="15.5">
      <c r="C56" s="29"/>
      <c r="D56" s="29"/>
      <c r="E56" s="29"/>
      <c r="F56" s="29"/>
      <c r="G56" s="29"/>
      <c r="H56" s="11"/>
    </row>
    <row r="57" spans="3:12" ht="15.5">
      <c r="C57" s="11"/>
      <c r="D57" s="11"/>
      <c r="E57" s="29"/>
      <c r="F57" s="29"/>
      <c r="G57" s="29"/>
      <c r="H57" s="11"/>
    </row>
    <row r="58" spans="3:12" ht="15.5">
      <c r="C58" s="13" t="s">
        <v>13</v>
      </c>
      <c r="E58" s="18"/>
      <c r="F58" s="18"/>
      <c r="G58" s="18"/>
      <c r="H58" s="11"/>
    </row>
    <row r="59" spans="3:12" ht="15.5">
      <c r="C59" s="30" t="s">
        <v>14</v>
      </c>
      <c r="D59" s="31" t="s">
        <v>15</v>
      </c>
      <c r="E59" s="32" t="s">
        <v>1995</v>
      </c>
      <c r="G59" s="33"/>
      <c r="H59" s="11"/>
    </row>
    <row r="60" spans="3:12" ht="17.25" customHeight="1">
      <c r="C60" s="30" t="s">
        <v>13</v>
      </c>
      <c r="D60" s="31" t="s">
        <v>15</v>
      </c>
      <c r="E60" s="1867" t="s">
        <v>1993</v>
      </c>
      <c r="F60" s="1867"/>
      <c r="G60" s="1867"/>
      <c r="H60" s="1867"/>
      <c r="I60" s="1867"/>
      <c r="J60" s="1867"/>
      <c r="K60" s="1867"/>
      <c r="L60" s="1867"/>
    </row>
    <row r="61" spans="3:12" ht="15.75" customHeight="1">
      <c r="C61" s="11"/>
      <c r="D61" s="34"/>
      <c r="E61" s="1865" t="s">
        <v>16</v>
      </c>
      <c r="F61" s="1866"/>
      <c r="G61" s="1866"/>
      <c r="H61" s="11"/>
    </row>
    <row r="62" spans="3:12" ht="15.75" customHeight="1">
      <c r="C62" s="11"/>
      <c r="D62" s="34"/>
      <c r="E62" s="1867" t="s">
        <v>2105</v>
      </c>
      <c r="F62" s="1867"/>
      <c r="G62" s="1867"/>
      <c r="H62" s="11"/>
    </row>
    <row r="63" spans="3:12" ht="15.5">
      <c r="C63" s="11"/>
      <c r="D63" s="34"/>
      <c r="E63" s="1865" t="s">
        <v>2106</v>
      </c>
      <c r="F63" s="1866"/>
      <c r="H63" s="11"/>
    </row>
    <row r="64" spans="3:12">
      <c r="E64" s="1867" t="s">
        <v>2107</v>
      </c>
      <c r="F64" s="1867" t="s">
        <v>2107</v>
      </c>
      <c r="G64" s="1867"/>
    </row>
    <row r="65" spans="5:6">
      <c r="E65" s="1865" t="s">
        <v>2108</v>
      </c>
      <c r="F65" s="1866" t="s">
        <v>2108</v>
      </c>
    </row>
  </sheetData>
  <mergeCells count="7">
    <mergeCell ref="E65:F65"/>
    <mergeCell ref="E64:G64"/>
    <mergeCell ref="C8:F8"/>
    <mergeCell ref="E60:L60"/>
    <mergeCell ref="E62:G62"/>
    <mergeCell ref="E61:G61"/>
    <mergeCell ref="E63:F63"/>
  </mergeCells>
  <hyperlinks>
    <hyperlink ref="E61" r:id="rId1" xr:uid="{A40BC910-3DE6-4D2F-A183-EA6C14EA7014}"/>
    <hyperlink ref="E63" r:id="rId2" xr:uid="{C78647FB-ED77-402E-952A-8D8FA6C8C842}"/>
    <hyperlink ref="E65" r:id="rId3" xr:uid="{FB9C53CC-A5D6-462A-AEE6-55975BF7F019}"/>
    <hyperlink ref="F65" r:id="rId4" xr:uid="{20D307B5-1B62-4496-8A5A-262E0E90E879}"/>
  </hyperlinks>
  <pageMargins left="0.7" right="0.7" top="0.75" bottom="0.75" header="0.3" footer="0.3"/>
  <pageSetup paperSize="9" scale="53"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5"/>
  <sheetViews>
    <sheetView showGridLines="0" zoomScale="85" zoomScaleNormal="85" zoomScaleSheetLayoutView="80" workbookViewId="0">
      <selection activeCell="K26" sqref="K26"/>
    </sheetView>
  </sheetViews>
  <sheetFormatPr defaultColWidth="9.1796875" defaultRowHeight="12.5"/>
  <cols>
    <col min="1" max="1" width="3.453125" style="234" customWidth="1"/>
    <col min="2" max="2" width="1.54296875" style="234" customWidth="1"/>
    <col min="3" max="3" width="18.1796875" style="234" customWidth="1"/>
    <col min="4" max="4" width="41.453125" style="234" customWidth="1"/>
    <col min="5" max="5" width="22.54296875" style="234" customWidth="1"/>
    <col min="6" max="6" width="12.1796875" style="234" bestFit="1" customWidth="1"/>
    <col min="7" max="7" width="3.81640625" style="234" customWidth="1"/>
    <col min="8" max="8" width="27.54296875" style="234" customWidth="1"/>
    <col min="9" max="9" width="18.54296875" style="234" customWidth="1"/>
    <col min="10" max="10" width="22.54296875" style="234" customWidth="1"/>
    <col min="11" max="11" width="20.7265625" style="234" bestFit="1" customWidth="1"/>
    <col min="12" max="12" width="16.453125" style="234" bestFit="1" customWidth="1"/>
    <col min="13" max="13" width="19.26953125" style="234" customWidth="1"/>
    <col min="14" max="14" width="9.1796875" style="234"/>
    <col min="15" max="15" width="17.81640625" style="234" bestFit="1" customWidth="1"/>
    <col min="16" max="16" width="16.7265625" style="234" bestFit="1" customWidth="1"/>
    <col min="17" max="16384" width="9.1796875" style="234"/>
  </cols>
  <sheetData>
    <row r="1" spans="1:16">
      <c r="A1" s="349"/>
    </row>
    <row r="10" spans="1:16" ht="16.5" customHeight="1">
      <c r="B10" s="1768" t="s">
        <v>642</v>
      </c>
      <c r="C10" s="1767"/>
      <c r="D10" s="450"/>
      <c r="E10" s="450"/>
      <c r="F10" s="450"/>
      <c r="G10" s="450"/>
      <c r="H10" s="450"/>
      <c r="I10" s="450"/>
      <c r="J10" s="451"/>
    </row>
    <row r="11" spans="1:16" ht="18">
      <c r="B11" s="322"/>
      <c r="C11" s="452"/>
      <c r="D11" s="322"/>
      <c r="E11" s="322"/>
      <c r="F11" s="322"/>
      <c r="G11" s="322"/>
      <c r="H11" s="322"/>
      <c r="I11" s="322"/>
      <c r="J11" s="322"/>
    </row>
    <row r="12" spans="1:16" ht="14">
      <c r="B12" s="2037" t="s">
        <v>200</v>
      </c>
      <c r="C12" s="2038"/>
      <c r="D12" s="2038"/>
      <c r="E12" s="2039"/>
      <c r="F12" s="453"/>
      <c r="G12" s="2040" t="s">
        <v>201</v>
      </c>
      <c r="H12" s="2041" t="s">
        <v>202</v>
      </c>
      <c r="I12" s="2041"/>
      <c r="J12" s="2042" t="s">
        <v>203</v>
      </c>
    </row>
    <row r="13" spans="1:16" ht="14">
      <c r="B13" s="454"/>
      <c r="C13" s="455"/>
      <c r="D13" s="456"/>
      <c r="E13" s="457"/>
      <c r="F13" s="458"/>
      <c r="G13" s="459"/>
      <c r="H13" s="460" t="s">
        <v>118</v>
      </c>
      <c r="I13" s="461"/>
      <c r="J13" s="462">
        <f>'11 - Notes Follow-up'!G25</f>
        <v>6876677200.6800003</v>
      </c>
      <c r="K13" s="339"/>
      <c r="L13" s="339"/>
      <c r="M13" s="339"/>
    </row>
    <row r="14" spans="1:16" ht="14">
      <c r="B14" s="463"/>
      <c r="C14" s="464" t="s">
        <v>1349</v>
      </c>
      <c r="D14" s="465"/>
      <c r="E14" s="1387">
        <f>'02 - Monthly Asset Follow up'!P17</f>
        <v>11410540020.709999</v>
      </c>
      <c r="F14" s="458"/>
      <c r="G14" s="467"/>
      <c r="H14" s="468" t="s">
        <v>2053</v>
      </c>
      <c r="I14" s="469"/>
      <c r="J14" s="473">
        <f>+'11 - Notes Follow-up'!O25</f>
        <v>3963336422</v>
      </c>
      <c r="L14" s="339"/>
      <c r="M14" s="339"/>
    </row>
    <row r="15" spans="1:16" ht="14.5">
      <c r="B15" s="463"/>
      <c r="C15" s="1343"/>
      <c r="D15" s="471"/>
      <c r="E15" s="466"/>
      <c r="F15" s="472"/>
      <c r="G15" s="467"/>
      <c r="H15" s="468" t="s">
        <v>119</v>
      </c>
      <c r="I15" s="469"/>
      <c r="J15" s="473">
        <f>'11 - Notes Follow-up'!W25</f>
        <v>570527041.92000008</v>
      </c>
      <c r="L15" s="339"/>
      <c r="M15" s="1593"/>
      <c r="O15" s="349"/>
      <c r="P15" s="339"/>
    </row>
    <row r="16" spans="1:16" ht="14.5">
      <c r="B16" s="474"/>
      <c r="C16" s="1343" t="s">
        <v>420</v>
      </c>
      <c r="D16" s="465"/>
      <c r="E16" s="466">
        <f>'02 - Monthly Asset Follow up'!BL17+'02 - Monthly Asset Follow up'!CS17</f>
        <v>258815.55999999994</v>
      </c>
      <c r="F16" s="472"/>
      <c r="G16" s="467"/>
      <c r="H16" s="468"/>
      <c r="I16" s="469"/>
      <c r="J16" s="475"/>
      <c r="L16" s="339"/>
    </row>
    <row r="17" spans="2:12" ht="14">
      <c r="B17" s="474"/>
      <c r="C17" s="464"/>
      <c r="D17" s="465"/>
      <c r="E17" s="466"/>
      <c r="F17" s="472"/>
      <c r="G17" s="467"/>
      <c r="H17" s="468"/>
      <c r="I17" s="469"/>
      <c r="J17" s="473"/>
      <c r="L17" s="339"/>
    </row>
    <row r="18" spans="2:12" ht="14">
      <c r="B18" s="474"/>
      <c r="C18" s="464"/>
      <c r="D18" s="465"/>
      <c r="E18" s="466"/>
      <c r="F18" s="458"/>
      <c r="G18" s="467"/>
      <c r="H18" s="468"/>
      <c r="I18" s="469"/>
      <c r="J18" s="473"/>
    </row>
    <row r="19" spans="2:12" ht="14">
      <c r="B19" s="474"/>
      <c r="C19" s="464" t="s">
        <v>405</v>
      </c>
      <c r="D19" s="465"/>
      <c r="E19" s="466">
        <f>+'13 - Issuer Account'!I29-'13 - Issuer Account'!I12+300</f>
        <v>943.89000014960766</v>
      </c>
      <c r="F19" s="458"/>
      <c r="G19" s="1335"/>
      <c r="H19" s="468"/>
      <c r="I19" s="1336"/>
      <c r="J19" s="473"/>
    </row>
    <row r="20" spans="2:12" ht="14">
      <c r="B20" s="474"/>
      <c r="C20" s="476"/>
      <c r="D20" s="465"/>
      <c r="E20" s="466"/>
      <c r="F20" s="458"/>
      <c r="G20" s="477"/>
      <c r="H20" s="468" t="s">
        <v>130</v>
      </c>
      <c r="I20" s="478"/>
      <c r="J20" s="473">
        <f>'11 - Notes Follow-up'!AD25</f>
        <v>300</v>
      </c>
    </row>
    <row r="21" spans="2:12" ht="14">
      <c r="B21" s="479"/>
      <c r="C21" s="464" t="s">
        <v>1014</v>
      </c>
      <c r="D21" s="480"/>
      <c r="E21" s="466">
        <f>'13 - Issuer Account'!I41</f>
        <v>54210000</v>
      </c>
      <c r="F21" s="481"/>
      <c r="G21" s="477"/>
      <c r="H21" s="468"/>
      <c r="I21" s="478"/>
      <c r="J21" s="473"/>
    </row>
    <row r="22" spans="2:12" ht="14">
      <c r="B22" s="479"/>
      <c r="C22" s="464"/>
      <c r="D22" s="480"/>
      <c r="E22" s="466"/>
      <c r="F22" s="481"/>
      <c r="G22" s="477"/>
      <c r="H22" s="468" t="s">
        <v>1014</v>
      </c>
      <c r="I22" s="478"/>
      <c r="J22" s="473">
        <f>'13 - Issuer Account'!I41</f>
        <v>54210000</v>
      </c>
    </row>
    <row r="23" spans="2:12" ht="14">
      <c r="B23" s="479"/>
      <c r="C23" s="464" t="s">
        <v>1013</v>
      </c>
      <c r="D23" s="480"/>
      <c r="E23" s="466">
        <f>'13 - Issuer Account'!I52</f>
        <v>0</v>
      </c>
      <c r="F23" s="481"/>
      <c r="G23" s="477"/>
      <c r="I23" s="470"/>
      <c r="J23" s="473"/>
    </row>
    <row r="24" spans="2:12" ht="14">
      <c r="B24" s="479"/>
      <c r="C24" s="464"/>
      <c r="D24" s="480"/>
      <c r="E24" s="466"/>
      <c r="F24" s="481"/>
      <c r="G24" s="477"/>
      <c r="H24" s="468" t="s">
        <v>1013</v>
      </c>
      <c r="I24" s="478"/>
      <c r="J24" s="473">
        <f>'13 - Issuer Account'!I52</f>
        <v>0</v>
      </c>
    </row>
    <row r="25" spans="2:12" ht="15.5">
      <c r="B25" s="1734"/>
      <c r="C25" s="482"/>
      <c r="D25" s="483"/>
      <c r="E25" s="484"/>
      <c r="F25" s="485"/>
      <c r="G25" s="486"/>
      <c r="H25" s="487"/>
      <c r="I25" s="488"/>
      <c r="J25" s="489"/>
    </row>
    <row r="26" spans="2:12" ht="15.5">
      <c r="B26" s="492"/>
      <c r="C26" s="490" t="s">
        <v>96</v>
      </c>
      <c r="D26" s="490"/>
      <c r="E26" s="491">
        <f>E14+E19+E21+E23</f>
        <v>11464750964.599998</v>
      </c>
      <c r="F26" s="322"/>
      <c r="G26" s="492"/>
      <c r="H26" s="493" t="s">
        <v>96</v>
      </c>
      <c r="I26" s="493"/>
      <c r="J26" s="494">
        <f>J13+J15+J20+J24+J22+J14+J17</f>
        <v>11464750964.6</v>
      </c>
      <c r="K26" s="339">
        <f>J26-E26</f>
        <v>0</v>
      </c>
    </row>
    <row r="27" spans="2:12">
      <c r="H27" s="339"/>
      <c r="I27" s="339"/>
      <c r="J27" s="339"/>
    </row>
    <row r="28" spans="2:12">
      <c r="H28" s="339"/>
      <c r="J28" s="339"/>
    </row>
    <row r="29" spans="2:12">
      <c r="F29" s="339"/>
      <c r="H29" s="339"/>
    </row>
    <row r="30" spans="2:12">
      <c r="E30" s="339"/>
    </row>
    <row r="33" spans="5:10">
      <c r="E33" s="349"/>
    </row>
    <row r="34" spans="5:10">
      <c r="J34" s="1848"/>
    </row>
    <row r="35" spans="5:10">
      <c r="J35" s="1848"/>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zoomScale="85" zoomScaleNormal="85" workbookViewId="0"/>
  </sheetViews>
  <sheetFormatPr defaultColWidth="11.453125" defaultRowHeight="12.5"/>
  <cols>
    <col min="1" max="1" width="3.54296875" style="1215" customWidth="1"/>
    <col min="2" max="2" width="2.453125" style="1215" customWidth="1"/>
    <col min="3" max="3" width="99.81640625" style="1215" bestFit="1" customWidth="1"/>
    <col min="4" max="4" width="30.453125" style="1215" customWidth="1"/>
    <col min="5" max="5" width="1.453125" style="1215" customWidth="1"/>
    <col min="6" max="6" width="29.453125" style="1215" customWidth="1"/>
    <col min="7" max="7" width="12.453125" style="1215" bestFit="1" customWidth="1"/>
    <col min="8" max="8" width="4.54296875" style="1215" customWidth="1"/>
    <col min="9" max="9" width="12.453125" style="1215" bestFit="1" customWidth="1"/>
    <col min="10" max="10" width="13.453125" style="1215" customWidth="1"/>
    <col min="11" max="11" width="7.453125" style="1215" bestFit="1" customWidth="1"/>
    <col min="12" max="12" width="19.81640625" style="1215" bestFit="1" customWidth="1"/>
    <col min="13" max="247" width="11.453125" style="1215"/>
    <col min="248" max="248" width="2.453125" style="1215" customWidth="1"/>
    <col min="249" max="249" width="49" style="1215" customWidth="1"/>
    <col min="250" max="250" width="16.81640625" style="1215" customWidth="1"/>
    <col min="251" max="251" width="1.1796875" style="1215" customWidth="1"/>
    <col min="252" max="252" width="20.54296875" style="1215" customWidth="1"/>
    <col min="253" max="253" width="17.54296875" style="1215" customWidth="1"/>
    <col min="254" max="254" width="18.1796875" style="1215" customWidth="1"/>
    <col min="255" max="255" width="17.1796875" style="1215" customWidth="1"/>
    <col min="256" max="256" width="22.453125" style="1215" bestFit="1" customWidth="1"/>
    <col min="257" max="257" width="22.1796875" style="1215" customWidth="1"/>
    <col min="258" max="258" width="17.81640625" style="1215" customWidth="1"/>
    <col min="259" max="259" width="22.453125" style="1215" customWidth="1"/>
    <col min="260" max="260" width="10.1796875" style="1215" bestFit="1" customWidth="1"/>
    <col min="261" max="261" width="13.453125" style="1215" customWidth="1"/>
    <col min="262" max="262" width="7.453125" style="1215" bestFit="1" customWidth="1"/>
    <col min="263" max="263" width="15.453125" style="1215" bestFit="1" customWidth="1"/>
    <col min="264" max="264" width="7.453125" style="1215" bestFit="1" customWidth="1"/>
    <col min="265" max="265" width="19.54296875" style="1215" bestFit="1" customWidth="1"/>
    <col min="266" max="266" width="7.453125" style="1215" bestFit="1" customWidth="1"/>
    <col min="267" max="267" width="26.81640625" style="1215" bestFit="1" customWidth="1"/>
    <col min="268" max="268" width="19.81640625" style="1215" bestFit="1" customWidth="1"/>
    <col min="269" max="503" width="11.453125" style="1215"/>
    <col min="504" max="504" width="2.453125" style="1215" customWidth="1"/>
    <col min="505" max="505" width="49" style="1215" customWidth="1"/>
    <col min="506" max="506" width="16.81640625" style="1215" customWidth="1"/>
    <col min="507" max="507" width="1.1796875" style="1215" customWidth="1"/>
    <col min="508" max="508" width="20.54296875" style="1215" customWidth="1"/>
    <col min="509" max="509" width="17.54296875" style="1215" customWidth="1"/>
    <col min="510" max="510" width="18.1796875" style="1215" customWidth="1"/>
    <col min="511" max="511" width="17.1796875" style="1215" customWidth="1"/>
    <col min="512" max="512" width="22.453125" style="1215" bestFit="1" customWidth="1"/>
    <col min="513" max="513" width="22.1796875" style="1215" customWidth="1"/>
    <col min="514" max="514" width="17.81640625" style="1215" customWidth="1"/>
    <col min="515" max="515" width="22.453125" style="1215" customWidth="1"/>
    <col min="516" max="516" width="10.1796875" style="1215" bestFit="1" customWidth="1"/>
    <col min="517" max="517" width="13.453125" style="1215" customWidth="1"/>
    <col min="518" max="518" width="7.453125" style="1215" bestFit="1" customWidth="1"/>
    <col min="519" max="519" width="15.453125" style="1215" bestFit="1" customWidth="1"/>
    <col min="520" max="520" width="7.453125" style="1215" bestFit="1" customWidth="1"/>
    <col min="521" max="521" width="19.54296875" style="1215" bestFit="1" customWidth="1"/>
    <col min="522" max="522" width="7.453125" style="1215" bestFit="1" customWidth="1"/>
    <col min="523" max="523" width="26.81640625" style="1215" bestFit="1" customWidth="1"/>
    <col min="524" max="524" width="19.81640625" style="1215" bestFit="1" customWidth="1"/>
    <col min="525" max="759" width="11.453125" style="1215"/>
    <col min="760" max="760" width="2.453125" style="1215" customWidth="1"/>
    <col min="761" max="761" width="49" style="1215" customWidth="1"/>
    <col min="762" max="762" width="16.81640625" style="1215" customWidth="1"/>
    <col min="763" max="763" width="1.1796875" style="1215" customWidth="1"/>
    <col min="764" max="764" width="20.54296875" style="1215" customWidth="1"/>
    <col min="765" max="765" width="17.54296875" style="1215" customWidth="1"/>
    <col min="766" max="766" width="18.1796875" style="1215" customWidth="1"/>
    <col min="767" max="767" width="17.1796875" style="1215" customWidth="1"/>
    <col min="768" max="768" width="22.453125" style="1215" bestFit="1" customWidth="1"/>
    <col min="769" max="769" width="22.1796875" style="1215" customWidth="1"/>
    <col min="770" max="770" width="17.81640625" style="1215" customWidth="1"/>
    <col min="771" max="771" width="22.453125" style="1215" customWidth="1"/>
    <col min="772" max="772" width="10.1796875" style="1215" bestFit="1" customWidth="1"/>
    <col min="773" max="773" width="13.453125" style="1215" customWidth="1"/>
    <col min="774" max="774" width="7.453125" style="1215" bestFit="1" customWidth="1"/>
    <col min="775" max="775" width="15.453125" style="1215" bestFit="1" customWidth="1"/>
    <col min="776" max="776" width="7.453125" style="1215" bestFit="1" customWidth="1"/>
    <col min="777" max="777" width="19.54296875" style="1215" bestFit="1" customWidth="1"/>
    <col min="778" max="778" width="7.453125" style="1215" bestFit="1" customWidth="1"/>
    <col min="779" max="779" width="26.81640625" style="1215" bestFit="1" customWidth="1"/>
    <col min="780" max="780" width="19.81640625" style="1215" bestFit="1" customWidth="1"/>
    <col min="781" max="1015" width="11.453125" style="1215"/>
    <col min="1016" max="1016" width="2.453125" style="1215" customWidth="1"/>
    <col min="1017" max="1017" width="49" style="1215" customWidth="1"/>
    <col min="1018" max="1018" width="16.81640625" style="1215" customWidth="1"/>
    <col min="1019" max="1019" width="1.1796875" style="1215" customWidth="1"/>
    <col min="1020" max="1020" width="20.54296875" style="1215" customWidth="1"/>
    <col min="1021" max="1021" width="17.54296875" style="1215" customWidth="1"/>
    <col min="1022" max="1022" width="18.1796875" style="1215" customWidth="1"/>
    <col min="1023" max="1023" width="17.1796875" style="1215" customWidth="1"/>
    <col min="1024" max="1024" width="22.453125" style="1215" bestFit="1" customWidth="1"/>
    <col min="1025" max="1025" width="22.1796875" style="1215" customWidth="1"/>
    <col min="1026" max="1026" width="17.81640625" style="1215" customWidth="1"/>
    <col min="1027" max="1027" width="22.453125" style="1215" customWidth="1"/>
    <col min="1028" max="1028" width="10.1796875" style="1215" bestFit="1" customWidth="1"/>
    <col min="1029" max="1029" width="13.453125" style="1215" customWidth="1"/>
    <col min="1030" max="1030" width="7.453125" style="1215" bestFit="1" customWidth="1"/>
    <col min="1031" max="1031" width="15.453125" style="1215" bestFit="1" customWidth="1"/>
    <col min="1032" max="1032" width="7.453125" style="1215" bestFit="1" customWidth="1"/>
    <col min="1033" max="1033" width="19.54296875" style="1215" bestFit="1" customWidth="1"/>
    <col min="1034" max="1034" width="7.453125" style="1215" bestFit="1" customWidth="1"/>
    <col min="1035" max="1035" width="26.81640625" style="1215" bestFit="1" customWidth="1"/>
    <col min="1036" max="1036" width="19.81640625" style="1215" bestFit="1" customWidth="1"/>
    <col min="1037" max="1271" width="11.453125" style="1215"/>
    <col min="1272" max="1272" width="2.453125" style="1215" customWidth="1"/>
    <col min="1273" max="1273" width="49" style="1215" customWidth="1"/>
    <col min="1274" max="1274" width="16.81640625" style="1215" customWidth="1"/>
    <col min="1275" max="1275" width="1.1796875" style="1215" customWidth="1"/>
    <col min="1276" max="1276" width="20.54296875" style="1215" customWidth="1"/>
    <col min="1277" max="1277" width="17.54296875" style="1215" customWidth="1"/>
    <col min="1278" max="1278" width="18.1796875" style="1215" customWidth="1"/>
    <col min="1279" max="1279" width="17.1796875" style="1215" customWidth="1"/>
    <col min="1280" max="1280" width="22.453125" style="1215" bestFit="1" customWidth="1"/>
    <col min="1281" max="1281" width="22.1796875" style="1215" customWidth="1"/>
    <col min="1282" max="1282" width="17.81640625" style="1215" customWidth="1"/>
    <col min="1283" max="1283" width="22.453125" style="1215" customWidth="1"/>
    <col min="1284" max="1284" width="10.1796875" style="1215" bestFit="1" customWidth="1"/>
    <col min="1285" max="1285" width="13.453125" style="1215" customWidth="1"/>
    <col min="1286" max="1286" width="7.453125" style="1215" bestFit="1" customWidth="1"/>
    <col min="1287" max="1287" width="15.453125" style="1215" bestFit="1" customWidth="1"/>
    <col min="1288" max="1288" width="7.453125" style="1215" bestFit="1" customWidth="1"/>
    <col min="1289" max="1289" width="19.54296875" style="1215" bestFit="1" customWidth="1"/>
    <col min="1290" max="1290" width="7.453125" style="1215" bestFit="1" customWidth="1"/>
    <col min="1291" max="1291" width="26.81640625" style="1215" bestFit="1" customWidth="1"/>
    <col min="1292" max="1292" width="19.81640625" style="1215" bestFit="1" customWidth="1"/>
    <col min="1293" max="1527" width="11.453125" style="1215"/>
    <col min="1528" max="1528" width="2.453125" style="1215" customWidth="1"/>
    <col min="1529" max="1529" width="49" style="1215" customWidth="1"/>
    <col min="1530" max="1530" width="16.81640625" style="1215" customWidth="1"/>
    <col min="1531" max="1531" width="1.1796875" style="1215" customWidth="1"/>
    <col min="1532" max="1532" width="20.54296875" style="1215" customWidth="1"/>
    <col min="1533" max="1533" width="17.54296875" style="1215" customWidth="1"/>
    <col min="1534" max="1534" width="18.1796875" style="1215" customWidth="1"/>
    <col min="1535" max="1535" width="17.1796875" style="1215" customWidth="1"/>
    <col min="1536" max="1536" width="22.453125" style="1215" bestFit="1" customWidth="1"/>
    <col min="1537" max="1537" width="22.1796875" style="1215" customWidth="1"/>
    <col min="1538" max="1538" width="17.81640625" style="1215" customWidth="1"/>
    <col min="1539" max="1539" width="22.453125" style="1215" customWidth="1"/>
    <col min="1540" max="1540" width="10.1796875" style="1215" bestFit="1" customWidth="1"/>
    <col min="1541" max="1541" width="13.453125" style="1215" customWidth="1"/>
    <col min="1542" max="1542" width="7.453125" style="1215" bestFit="1" customWidth="1"/>
    <col min="1543" max="1543" width="15.453125" style="1215" bestFit="1" customWidth="1"/>
    <col min="1544" max="1544" width="7.453125" style="1215" bestFit="1" customWidth="1"/>
    <col min="1545" max="1545" width="19.54296875" style="1215" bestFit="1" customWidth="1"/>
    <col min="1546" max="1546" width="7.453125" style="1215" bestFit="1" customWidth="1"/>
    <col min="1547" max="1547" width="26.81640625" style="1215" bestFit="1" customWidth="1"/>
    <col min="1548" max="1548" width="19.81640625" style="1215" bestFit="1" customWidth="1"/>
    <col min="1549" max="1783" width="11.453125" style="1215"/>
    <col min="1784" max="1784" width="2.453125" style="1215" customWidth="1"/>
    <col min="1785" max="1785" width="49" style="1215" customWidth="1"/>
    <col min="1786" max="1786" width="16.81640625" style="1215" customWidth="1"/>
    <col min="1787" max="1787" width="1.1796875" style="1215" customWidth="1"/>
    <col min="1788" max="1788" width="20.54296875" style="1215" customWidth="1"/>
    <col min="1789" max="1789" width="17.54296875" style="1215" customWidth="1"/>
    <col min="1790" max="1790" width="18.1796875" style="1215" customWidth="1"/>
    <col min="1791" max="1791" width="17.1796875" style="1215" customWidth="1"/>
    <col min="1792" max="1792" width="22.453125" style="1215" bestFit="1" customWidth="1"/>
    <col min="1793" max="1793" width="22.1796875" style="1215" customWidth="1"/>
    <col min="1794" max="1794" width="17.81640625" style="1215" customWidth="1"/>
    <col min="1795" max="1795" width="22.453125" style="1215" customWidth="1"/>
    <col min="1796" max="1796" width="10.1796875" style="1215" bestFit="1" customWidth="1"/>
    <col min="1797" max="1797" width="13.453125" style="1215" customWidth="1"/>
    <col min="1798" max="1798" width="7.453125" style="1215" bestFit="1" customWidth="1"/>
    <col min="1799" max="1799" width="15.453125" style="1215" bestFit="1" customWidth="1"/>
    <col min="1800" max="1800" width="7.453125" style="1215" bestFit="1" customWidth="1"/>
    <col min="1801" max="1801" width="19.54296875" style="1215" bestFit="1" customWidth="1"/>
    <col min="1802" max="1802" width="7.453125" style="1215" bestFit="1" customWidth="1"/>
    <col min="1803" max="1803" width="26.81640625" style="1215" bestFit="1" customWidth="1"/>
    <col min="1804" max="1804" width="19.81640625" style="1215" bestFit="1" customWidth="1"/>
    <col min="1805" max="2039" width="11.453125" style="1215"/>
    <col min="2040" max="2040" width="2.453125" style="1215" customWidth="1"/>
    <col min="2041" max="2041" width="49" style="1215" customWidth="1"/>
    <col min="2042" max="2042" width="16.81640625" style="1215" customWidth="1"/>
    <col min="2043" max="2043" width="1.1796875" style="1215" customWidth="1"/>
    <col min="2044" max="2044" width="20.54296875" style="1215" customWidth="1"/>
    <col min="2045" max="2045" width="17.54296875" style="1215" customWidth="1"/>
    <col min="2046" max="2046" width="18.1796875" style="1215" customWidth="1"/>
    <col min="2047" max="2047" width="17.1796875" style="1215" customWidth="1"/>
    <col min="2048" max="2048" width="22.453125" style="1215" bestFit="1" customWidth="1"/>
    <col min="2049" max="2049" width="22.1796875" style="1215" customWidth="1"/>
    <col min="2050" max="2050" width="17.81640625" style="1215" customWidth="1"/>
    <col min="2051" max="2051" width="22.453125" style="1215" customWidth="1"/>
    <col min="2052" max="2052" width="10.1796875" style="1215" bestFit="1" customWidth="1"/>
    <col min="2053" max="2053" width="13.453125" style="1215" customWidth="1"/>
    <col min="2054" max="2054" width="7.453125" style="1215" bestFit="1" customWidth="1"/>
    <col min="2055" max="2055" width="15.453125" style="1215" bestFit="1" customWidth="1"/>
    <col min="2056" max="2056" width="7.453125" style="1215" bestFit="1" customWidth="1"/>
    <col min="2057" max="2057" width="19.54296875" style="1215" bestFit="1" customWidth="1"/>
    <col min="2058" max="2058" width="7.453125" style="1215" bestFit="1" customWidth="1"/>
    <col min="2059" max="2059" width="26.81640625" style="1215" bestFit="1" customWidth="1"/>
    <col min="2060" max="2060" width="19.81640625" style="1215" bestFit="1" customWidth="1"/>
    <col min="2061" max="2295" width="11.453125" style="1215"/>
    <col min="2296" max="2296" width="2.453125" style="1215" customWidth="1"/>
    <col min="2297" max="2297" width="49" style="1215" customWidth="1"/>
    <col min="2298" max="2298" width="16.81640625" style="1215" customWidth="1"/>
    <col min="2299" max="2299" width="1.1796875" style="1215" customWidth="1"/>
    <col min="2300" max="2300" width="20.54296875" style="1215" customWidth="1"/>
    <col min="2301" max="2301" width="17.54296875" style="1215" customWidth="1"/>
    <col min="2302" max="2302" width="18.1796875" style="1215" customWidth="1"/>
    <col min="2303" max="2303" width="17.1796875" style="1215" customWidth="1"/>
    <col min="2304" max="2304" width="22.453125" style="1215" bestFit="1" customWidth="1"/>
    <col min="2305" max="2305" width="22.1796875" style="1215" customWidth="1"/>
    <col min="2306" max="2306" width="17.81640625" style="1215" customWidth="1"/>
    <col min="2307" max="2307" width="22.453125" style="1215" customWidth="1"/>
    <col min="2308" max="2308" width="10.1796875" style="1215" bestFit="1" customWidth="1"/>
    <col min="2309" max="2309" width="13.453125" style="1215" customWidth="1"/>
    <col min="2310" max="2310" width="7.453125" style="1215" bestFit="1" customWidth="1"/>
    <col min="2311" max="2311" width="15.453125" style="1215" bestFit="1" customWidth="1"/>
    <col min="2312" max="2312" width="7.453125" style="1215" bestFit="1" customWidth="1"/>
    <col min="2313" max="2313" width="19.54296875" style="1215" bestFit="1" customWidth="1"/>
    <col min="2314" max="2314" width="7.453125" style="1215" bestFit="1" customWidth="1"/>
    <col min="2315" max="2315" width="26.81640625" style="1215" bestFit="1" customWidth="1"/>
    <col min="2316" max="2316" width="19.81640625" style="1215" bestFit="1" customWidth="1"/>
    <col min="2317" max="2551" width="11.453125" style="1215"/>
    <col min="2552" max="2552" width="2.453125" style="1215" customWidth="1"/>
    <col min="2553" max="2553" width="49" style="1215" customWidth="1"/>
    <col min="2554" max="2554" width="16.81640625" style="1215" customWidth="1"/>
    <col min="2555" max="2555" width="1.1796875" style="1215" customWidth="1"/>
    <col min="2556" max="2556" width="20.54296875" style="1215" customWidth="1"/>
    <col min="2557" max="2557" width="17.54296875" style="1215" customWidth="1"/>
    <col min="2558" max="2558" width="18.1796875" style="1215" customWidth="1"/>
    <col min="2559" max="2559" width="17.1796875" style="1215" customWidth="1"/>
    <col min="2560" max="2560" width="22.453125" style="1215" bestFit="1" customWidth="1"/>
    <col min="2561" max="2561" width="22.1796875" style="1215" customWidth="1"/>
    <col min="2562" max="2562" width="17.81640625" style="1215" customWidth="1"/>
    <col min="2563" max="2563" width="22.453125" style="1215" customWidth="1"/>
    <col min="2564" max="2564" width="10.1796875" style="1215" bestFit="1" customWidth="1"/>
    <col min="2565" max="2565" width="13.453125" style="1215" customWidth="1"/>
    <col min="2566" max="2566" width="7.453125" style="1215" bestFit="1" customWidth="1"/>
    <col min="2567" max="2567" width="15.453125" style="1215" bestFit="1" customWidth="1"/>
    <col min="2568" max="2568" width="7.453125" style="1215" bestFit="1" customWidth="1"/>
    <col min="2569" max="2569" width="19.54296875" style="1215" bestFit="1" customWidth="1"/>
    <col min="2570" max="2570" width="7.453125" style="1215" bestFit="1" customWidth="1"/>
    <col min="2571" max="2571" width="26.81640625" style="1215" bestFit="1" customWidth="1"/>
    <col min="2572" max="2572" width="19.81640625" style="1215" bestFit="1" customWidth="1"/>
    <col min="2573" max="2807" width="11.453125" style="1215"/>
    <col min="2808" max="2808" width="2.453125" style="1215" customWidth="1"/>
    <col min="2809" max="2809" width="49" style="1215" customWidth="1"/>
    <col min="2810" max="2810" width="16.81640625" style="1215" customWidth="1"/>
    <col min="2811" max="2811" width="1.1796875" style="1215" customWidth="1"/>
    <col min="2812" max="2812" width="20.54296875" style="1215" customWidth="1"/>
    <col min="2813" max="2813" width="17.54296875" style="1215" customWidth="1"/>
    <col min="2814" max="2814" width="18.1796875" style="1215" customWidth="1"/>
    <col min="2815" max="2815" width="17.1796875" style="1215" customWidth="1"/>
    <col min="2816" max="2816" width="22.453125" style="1215" bestFit="1" customWidth="1"/>
    <col min="2817" max="2817" width="22.1796875" style="1215" customWidth="1"/>
    <col min="2818" max="2818" width="17.81640625" style="1215" customWidth="1"/>
    <col min="2819" max="2819" width="22.453125" style="1215" customWidth="1"/>
    <col min="2820" max="2820" width="10.1796875" style="1215" bestFit="1" customWidth="1"/>
    <col min="2821" max="2821" width="13.453125" style="1215" customWidth="1"/>
    <col min="2822" max="2822" width="7.453125" style="1215" bestFit="1" customWidth="1"/>
    <col min="2823" max="2823" width="15.453125" style="1215" bestFit="1" customWidth="1"/>
    <col min="2824" max="2824" width="7.453125" style="1215" bestFit="1" customWidth="1"/>
    <col min="2825" max="2825" width="19.54296875" style="1215" bestFit="1" customWidth="1"/>
    <col min="2826" max="2826" width="7.453125" style="1215" bestFit="1" customWidth="1"/>
    <col min="2827" max="2827" width="26.81640625" style="1215" bestFit="1" customWidth="1"/>
    <col min="2828" max="2828" width="19.81640625" style="1215" bestFit="1" customWidth="1"/>
    <col min="2829" max="3063" width="11.453125" style="1215"/>
    <col min="3064" max="3064" width="2.453125" style="1215" customWidth="1"/>
    <col min="3065" max="3065" width="49" style="1215" customWidth="1"/>
    <col min="3066" max="3066" width="16.81640625" style="1215" customWidth="1"/>
    <col min="3067" max="3067" width="1.1796875" style="1215" customWidth="1"/>
    <col min="3068" max="3068" width="20.54296875" style="1215" customWidth="1"/>
    <col min="3069" max="3069" width="17.54296875" style="1215" customWidth="1"/>
    <col min="3070" max="3070" width="18.1796875" style="1215" customWidth="1"/>
    <col min="3071" max="3071" width="17.1796875" style="1215" customWidth="1"/>
    <col min="3072" max="3072" width="22.453125" style="1215" bestFit="1" customWidth="1"/>
    <col min="3073" max="3073" width="22.1796875" style="1215" customWidth="1"/>
    <col min="3074" max="3074" width="17.81640625" style="1215" customWidth="1"/>
    <col min="3075" max="3075" width="22.453125" style="1215" customWidth="1"/>
    <col min="3076" max="3076" width="10.1796875" style="1215" bestFit="1" customWidth="1"/>
    <col min="3077" max="3077" width="13.453125" style="1215" customWidth="1"/>
    <col min="3078" max="3078" width="7.453125" style="1215" bestFit="1" customWidth="1"/>
    <col min="3079" max="3079" width="15.453125" style="1215" bestFit="1" customWidth="1"/>
    <col min="3080" max="3080" width="7.453125" style="1215" bestFit="1" customWidth="1"/>
    <col min="3081" max="3081" width="19.54296875" style="1215" bestFit="1" customWidth="1"/>
    <col min="3082" max="3082" width="7.453125" style="1215" bestFit="1" customWidth="1"/>
    <col min="3083" max="3083" width="26.81640625" style="1215" bestFit="1" customWidth="1"/>
    <col min="3084" max="3084" width="19.81640625" style="1215" bestFit="1" customWidth="1"/>
    <col min="3085" max="3319" width="11.453125" style="1215"/>
    <col min="3320" max="3320" width="2.453125" style="1215" customWidth="1"/>
    <col min="3321" max="3321" width="49" style="1215" customWidth="1"/>
    <col min="3322" max="3322" width="16.81640625" style="1215" customWidth="1"/>
    <col min="3323" max="3323" width="1.1796875" style="1215" customWidth="1"/>
    <col min="3324" max="3324" width="20.54296875" style="1215" customWidth="1"/>
    <col min="3325" max="3325" width="17.54296875" style="1215" customWidth="1"/>
    <col min="3326" max="3326" width="18.1796875" style="1215" customWidth="1"/>
    <col min="3327" max="3327" width="17.1796875" style="1215" customWidth="1"/>
    <col min="3328" max="3328" width="22.453125" style="1215" bestFit="1" customWidth="1"/>
    <col min="3329" max="3329" width="22.1796875" style="1215" customWidth="1"/>
    <col min="3330" max="3330" width="17.81640625" style="1215" customWidth="1"/>
    <col min="3331" max="3331" width="22.453125" style="1215" customWidth="1"/>
    <col min="3332" max="3332" width="10.1796875" style="1215" bestFit="1" customWidth="1"/>
    <col min="3333" max="3333" width="13.453125" style="1215" customWidth="1"/>
    <col min="3334" max="3334" width="7.453125" style="1215" bestFit="1" customWidth="1"/>
    <col min="3335" max="3335" width="15.453125" style="1215" bestFit="1" customWidth="1"/>
    <col min="3336" max="3336" width="7.453125" style="1215" bestFit="1" customWidth="1"/>
    <col min="3337" max="3337" width="19.54296875" style="1215" bestFit="1" customWidth="1"/>
    <col min="3338" max="3338" width="7.453125" style="1215" bestFit="1" customWidth="1"/>
    <col min="3339" max="3339" width="26.81640625" style="1215" bestFit="1" customWidth="1"/>
    <col min="3340" max="3340" width="19.81640625" style="1215" bestFit="1" customWidth="1"/>
    <col min="3341" max="3575" width="11.453125" style="1215"/>
    <col min="3576" max="3576" width="2.453125" style="1215" customWidth="1"/>
    <col min="3577" max="3577" width="49" style="1215" customWidth="1"/>
    <col min="3578" max="3578" width="16.81640625" style="1215" customWidth="1"/>
    <col min="3579" max="3579" width="1.1796875" style="1215" customWidth="1"/>
    <col min="3580" max="3580" width="20.54296875" style="1215" customWidth="1"/>
    <col min="3581" max="3581" width="17.54296875" style="1215" customWidth="1"/>
    <col min="3582" max="3582" width="18.1796875" style="1215" customWidth="1"/>
    <col min="3583" max="3583" width="17.1796875" style="1215" customWidth="1"/>
    <col min="3584" max="3584" width="22.453125" style="1215" bestFit="1" customWidth="1"/>
    <col min="3585" max="3585" width="22.1796875" style="1215" customWidth="1"/>
    <col min="3586" max="3586" width="17.81640625" style="1215" customWidth="1"/>
    <col min="3587" max="3587" width="22.453125" style="1215" customWidth="1"/>
    <col min="3588" max="3588" width="10.1796875" style="1215" bestFit="1" customWidth="1"/>
    <col min="3589" max="3589" width="13.453125" style="1215" customWidth="1"/>
    <col min="3590" max="3590" width="7.453125" style="1215" bestFit="1" customWidth="1"/>
    <col min="3591" max="3591" width="15.453125" style="1215" bestFit="1" customWidth="1"/>
    <col min="3592" max="3592" width="7.453125" style="1215" bestFit="1" customWidth="1"/>
    <col min="3593" max="3593" width="19.54296875" style="1215" bestFit="1" customWidth="1"/>
    <col min="3594" max="3594" width="7.453125" style="1215" bestFit="1" customWidth="1"/>
    <col min="3595" max="3595" width="26.81640625" style="1215" bestFit="1" customWidth="1"/>
    <col min="3596" max="3596" width="19.81640625" style="1215" bestFit="1" customWidth="1"/>
    <col min="3597" max="3831" width="11.453125" style="1215"/>
    <col min="3832" max="3832" width="2.453125" style="1215" customWidth="1"/>
    <col min="3833" max="3833" width="49" style="1215" customWidth="1"/>
    <col min="3834" max="3834" width="16.81640625" style="1215" customWidth="1"/>
    <col min="3835" max="3835" width="1.1796875" style="1215" customWidth="1"/>
    <col min="3836" max="3836" width="20.54296875" style="1215" customWidth="1"/>
    <col min="3837" max="3837" width="17.54296875" style="1215" customWidth="1"/>
    <col min="3838" max="3838" width="18.1796875" style="1215" customWidth="1"/>
    <col min="3839" max="3839" width="17.1796875" style="1215" customWidth="1"/>
    <col min="3840" max="3840" width="22.453125" style="1215" bestFit="1" customWidth="1"/>
    <col min="3841" max="3841" width="22.1796875" style="1215" customWidth="1"/>
    <col min="3842" max="3842" width="17.81640625" style="1215" customWidth="1"/>
    <col min="3843" max="3843" width="22.453125" style="1215" customWidth="1"/>
    <col min="3844" max="3844" width="10.1796875" style="1215" bestFit="1" customWidth="1"/>
    <col min="3845" max="3845" width="13.453125" style="1215" customWidth="1"/>
    <col min="3846" max="3846" width="7.453125" style="1215" bestFit="1" customWidth="1"/>
    <col min="3847" max="3847" width="15.453125" style="1215" bestFit="1" customWidth="1"/>
    <col min="3848" max="3848" width="7.453125" style="1215" bestFit="1" customWidth="1"/>
    <col min="3849" max="3849" width="19.54296875" style="1215" bestFit="1" customWidth="1"/>
    <col min="3850" max="3850" width="7.453125" style="1215" bestFit="1" customWidth="1"/>
    <col min="3851" max="3851" width="26.81640625" style="1215" bestFit="1" customWidth="1"/>
    <col min="3852" max="3852" width="19.81640625" style="1215" bestFit="1" customWidth="1"/>
    <col min="3853" max="4087" width="11.453125" style="1215"/>
    <col min="4088" max="4088" width="2.453125" style="1215" customWidth="1"/>
    <col min="4089" max="4089" width="49" style="1215" customWidth="1"/>
    <col min="4090" max="4090" width="16.81640625" style="1215" customWidth="1"/>
    <col min="4091" max="4091" width="1.1796875" style="1215" customWidth="1"/>
    <col min="4092" max="4092" width="20.54296875" style="1215" customWidth="1"/>
    <col min="4093" max="4093" width="17.54296875" style="1215" customWidth="1"/>
    <col min="4094" max="4094" width="18.1796875" style="1215" customWidth="1"/>
    <col min="4095" max="4095" width="17.1796875" style="1215" customWidth="1"/>
    <col min="4096" max="4096" width="22.453125" style="1215" bestFit="1" customWidth="1"/>
    <col min="4097" max="4097" width="22.1796875" style="1215" customWidth="1"/>
    <col min="4098" max="4098" width="17.81640625" style="1215" customWidth="1"/>
    <col min="4099" max="4099" width="22.453125" style="1215" customWidth="1"/>
    <col min="4100" max="4100" width="10.1796875" style="1215" bestFit="1" customWidth="1"/>
    <col min="4101" max="4101" width="13.453125" style="1215" customWidth="1"/>
    <col min="4102" max="4102" width="7.453125" style="1215" bestFit="1" customWidth="1"/>
    <col min="4103" max="4103" width="15.453125" style="1215" bestFit="1" customWidth="1"/>
    <col min="4104" max="4104" width="7.453125" style="1215" bestFit="1" customWidth="1"/>
    <col min="4105" max="4105" width="19.54296875" style="1215" bestFit="1" customWidth="1"/>
    <col min="4106" max="4106" width="7.453125" style="1215" bestFit="1" customWidth="1"/>
    <col min="4107" max="4107" width="26.81640625" style="1215" bestFit="1" customWidth="1"/>
    <col min="4108" max="4108" width="19.81640625" style="1215" bestFit="1" customWidth="1"/>
    <col min="4109" max="4343" width="11.453125" style="1215"/>
    <col min="4344" max="4344" width="2.453125" style="1215" customWidth="1"/>
    <col min="4345" max="4345" width="49" style="1215" customWidth="1"/>
    <col min="4346" max="4346" width="16.81640625" style="1215" customWidth="1"/>
    <col min="4347" max="4347" width="1.1796875" style="1215" customWidth="1"/>
    <col min="4348" max="4348" width="20.54296875" style="1215" customWidth="1"/>
    <col min="4349" max="4349" width="17.54296875" style="1215" customWidth="1"/>
    <col min="4350" max="4350" width="18.1796875" style="1215" customWidth="1"/>
    <col min="4351" max="4351" width="17.1796875" style="1215" customWidth="1"/>
    <col min="4352" max="4352" width="22.453125" style="1215" bestFit="1" customWidth="1"/>
    <col min="4353" max="4353" width="22.1796875" style="1215" customWidth="1"/>
    <col min="4354" max="4354" width="17.81640625" style="1215" customWidth="1"/>
    <col min="4355" max="4355" width="22.453125" style="1215" customWidth="1"/>
    <col min="4356" max="4356" width="10.1796875" style="1215" bestFit="1" customWidth="1"/>
    <col min="4357" max="4357" width="13.453125" style="1215" customWidth="1"/>
    <col min="4358" max="4358" width="7.453125" style="1215" bestFit="1" customWidth="1"/>
    <col min="4359" max="4359" width="15.453125" style="1215" bestFit="1" customWidth="1"/>
    <col min="4360" max="4360" width="7.453125" style="1215" bestFit="1" customWidth="1"/>
    <col min="4361" max="4361" width="19.54296875" style="1215" bestFit="1" customWidth="1"/>
    <col min="4362" max="4362" width="7.453125" style="1215" bestFit="1" customWidth="1"/>
    <col min="4363" max="4363" width="26.81640625" style="1215" bestFit="1" customWidth="1"/>
    <col min="4364" max="4364" width="19.81640625" style="1215" bestFit="1" customWidth="1"/>
    <col min="4365" max="4599" width="11.453125" style="1215"/>
    <col min="4600" max="4600" width="2.453125" style="1215" customWidth="1"/>
    <col min="4601" max="4601" width="49" style="1215" customWidth="1"/>
    <col min="4602" max="4602" width="16.81640625" style="1215" customWidth="1"/>
    <col min="4603" max="4603" width="1.1796875" style="1215" customWidth="1"/>
    <col min="4604" max="4604" width="20.54296875" style="1215" customWidth="1"/>
    <col min="4605" max="4605" width="17.54296875" style="1215" customWidth="1"/>
    <col min="4606" max="4606" width="18.1796875" style="1215" customWidth="1"/>
    <col min="4607" max="4607" width="17.1796875" style="1215" customWidth="1"/>
    <col min="4608" max="4608" width="22.453125" style="1215" bestFit="1" customWidth="1"/>
    <col min="4609" max="4609" width="22.1796875" style="1215" customWidth="1"/>
    <col min="4610" max="4610" width="17.81640625" style="1215" customWidth="1"/>
    <col min="4611" max="4611" width="22.453125" style="1215" customWidth="1"/>
    <col min="4612" max="4612" width="10.1796875" style="1215" bestFit="1" customWidth="1"/>
    <col min="4613" max="4613" width="13.453125" style="1215" customWidth="1"/>
    <col min="4614" max="4614" width="7.453125" style="1215" bestFit="1" customWidth="1"/>
    <col min="4615" max="4615" width="15.453125" style="1215" bestFit="1" customWidth="1"/>
    <col min="4616" max="4616" width="7.453125" style="1215" bestFit="1" customWidth="1"/>
    <col min="4617" max="4617" width="19.54296875" style="1215" bestFit="1" customWidth="1"/>
    <col min="4618" max="4618" width="7.453125" style="1215" bestFit="1" customWidth="1"/>
    <col min="4619" max="4619" width="26.81640625" style="1215" bestFit="1" customWidth="1"/>
    <col min="4620" max="4620" width="19.81640625" style="1215" bestFit="1" customWidth="1"/>
    <col min="4621" max="4855" width="11.453125" style="1215"/>
    <col min="4856" max="4856" width="2.453125" style="1215" customWidth="1"/>
    <col min="4857" max="4857" width="49" style="1215" customWidth="1"/>
    <col min="4858" max="4858" width="16.81640625" style="1215" customWidth="1"/>
    <col min="4859" max="4859" width="1.1796875" style="1215" customWidth="1"/>
    <col min="4860" max="4860" width="20.54296875" style="1215" customWidth="1"/>
    <col min="4861" max="4861" width="17.54296875" style="1215" customWidth="1"/>
    <col min="4862" max="4862" width="18.1796875" style="1215" customWidth="1"/>
    <col min="4863" max="4863" width="17.1796875" style="1215" customWidth="1"/>
    <col min="4864" max="4864" width="22.453125" style="1215" bestFit="1" customWidth="1"/>
    <col min="4865" max="4865" width="22.1796875" style="1215" customWidth="1"/>
    <col min="4866" max="4866" width="17.81640625" style="1215" customWidth="1"/>
    <col min="4867" max="4867" width="22.453125" style="1215" customWidth="1"/>
    <col min="4868" max="4868" width="10.1796875" style="1215" bestFit="1" customWidth="1"/>
    <col min="4869" max="4869" width="13.453125" style="1215" customWidth="1"/>
    <col min="4870" max="4870" width="7.453125" style="1215" bestFit="1" customWidth="1"/>
    <col min="4871" max="4871" width="15.453125" style="1215" bestFit="1" customWidth="1"/>
    <col min="4872" max="4872" width="7.453125" style="1215" bestFit="1" customWidth="1"/>
    <col min="4873" max="4873" width="19.54296875" style="1215" bestFit="1" customWidth="1"/>
    <col min="4874" max="4874" width="7.453125" style="1215" bestFit="1" customWidth="1"/>
    <col min="4875" max="4875" width="26.81640625" style="1215" bestFit="1" customWidth="1"/>
    <col min="4876" max="4876" width="19.81640625" style="1215" bestFit="1" customWidth="1"/>
    <col min="4877" max="5111" width="11.453125" style="1215"/>
    <col min="5112" max="5112" width="2.453125" style="1215" customWidth="1"/>
    <col min="5113" max="5113" width="49" style="1215" customWidth="1"/>
    <col min="5114" max="5114" width="16.81640625" style="1215" customWidth="1"/>
    <col min="5115" max="5115" width="1.1796875" style="1215" customWidth="1"/>
    <col min="5116" max="5116" width="20.54296875" style="1215" customWidth="1"/>
    <col min="5117" max="5117" width="17.54296875" style="1215" customWidth="1"/>
    <col min="5118" max="5118" width="18.1796875" style="1215" customWidth="1"/>
    <col min="5119" max="5119" width="17.1796875" style="1215" customWidth="1"/>
    <col min="5120" max="5120" width="22.453125" style="1215" bestFit="1" customWidth="1"/>
    <col min="5121" max="5121" width="22.1796875" style="1215" customWidth="1"/>
    <col min="5122" max="5122" width="17.81640625" style="1215" customWidth="1"/>
    <col min="5123" max="5123" width="22.453125" style="1215" customWidth="1"/>
    <col min="5124" max="5124" width="10.1796875" style="1215" bestFit="1" customWidth="1"/>
    <col min="5125" max="5125" width="13.453125" style="1215" customWidth="1"/>
    <col min="5126" max="5126" width="7.453125" style="1215" bestFit="1" customWidth="1"/>
    <col min="5127" max="5127" width="15.453125" style="1215" bestFit="1" customWidth="1"/>
    <col min="5128" max="5128" width="7.453125" style="1215" bestFit="1" customWidth="1"/>
    <col min="5129" max="5129" width="19.54296875" style="1215" bestFit="1" customWidth="1"/>
    <col min="5130" max="5130" width="7.453125" style="1215" bestFit="1" customWidth="1"/>
    <col min="5131" max="5131" width="26.81640625" style="1215" bestFit="1" customWidth="1"/>
    <col min="5132" max="5132" width="19.81640625" style="1215" bestFit="1" customWidth="1"/>
    <col min="5133" max="5367" width="11.453125" style="1215"/>
    <col min="5368" max="5368" width="2.453125" style="1215" customWidth="1"/>
    <col min="5369" max="5369" width="49" style="1215" customWidth="1"/>
    <col min="5370" max="5370" width="16.81640625" style="1215" customWidth="1"/>
    <col min="5371" max="5371" width="1.1796875" style="1215" customWidth="1"/>
    <col min="5372" max="5372" width="20.54296875" style="1215" customWidth="1"/>
    <col min="5373" max="5373" width="17.54296875" style="1215" customWidth="1"/>
    <col min="5374" max="5374" width="18.1796875" style="1215" customWidth="1"/>
    <col min="5375" max="5375" width="17.1796875" style="1215" customWidth="1"/>
    <col min="5376" max="5376" width="22.453125" style="1215" bestFit="1" customWidth="1"/>
    <col min="5377" max="5377" width="22.1796875" style="1215" customWidth="1"/>
    <col min="5378" max="5378" width="17.81640625" style="1215" customWidth="1"/>
    <col min="5379" max="5379" width="22.453125" style="1215" customWidth="1"/>
    <col min="5380" max="5380" width="10.1796875" style="1215" bestFit="1" customWidth="1"/>
    <col min="5381" max="5381" width="13.453125" style="1215" customWidth="1"/>
    <col min="5382" max="5382" width="7.453125" style="1215" bestFit="1" customWidth="1"/>
    <col min="5383" max="5383" width="15.453125" style="1215" bestFit="1" customWidth="1"/>
    <col min="5384" max="5384" width="7.453125" style="1215" bestFit="1" customWidth="1"/>
    <col min="5385" max="5385" width="19.54296875" style="1215" bestFit="1" customWidth="1"/>
    <col min="5386" max="5386" width="7.453125" style="1215" bestFit="1" customWidth="1"/>
    <col min="5387" max="5387" width="26.81640625" style="1215" bestFit="1" customWidth="1"/>
    <col min="5388" max="5388" width="19.81640625" style="1215" bestFit="1" customWidth="1"/>
    <col min="5389" max="5623" width="11.453125" style="1215"/>
    <col min="5624" max="5624" width="2.453125" style="1215" customWidth="1"/>
    <col min="5625" max="5625" width="49" style="1215" customWidth="1"/>
    <col min="5626" max="5626" width="16.81640625" style="1215" customWidth="1"/>
    <col min="5627" max="5627" width="1.1796875" style="1215" customWidth="1"/>
    <col min="5628" max="5628" width="20.54296875" style="1215" customWidth="1"/>
    <col min="5629" max="5629" width="17.54296875" style="1215" customWidth="1"/>
    <col min="5630" max="5630" width="18.1796875" style="1215" customWidth="1"/>
    <col min="5631" max="5631" width="17.1796875" style="1215" customWidth="1"/>
    <col min="5632" max="5632" width="22.453125" style="1215" bestFit="1" customWidth="1"/>
    <col min="5633" max="5633" width="22.1796875" style="1215" customWidth="1"/>
    <col min="5634" max="5634" width="17.81640625" style="1215" customWidth="1"/>
    <col min="5635" max="5635" width="22.453125" style="1215" customWidth="1"/>
    <col min="5636" max="5636" width="10.1796875" style="1215" bestFit="1" customWidth="1"/>
    <col min="5637" max="5637" width="13.453125" style="1215" customWidth="1"/>
    <col min="5638" max="5638" width="7.453125" style="1215" bestFit="1" customWidth="1"/>
    <col min="5639" max="5639" width="15.453125" style="1215" bestFit="1" customWidth="1"/>
    <col min="5640" max="5640" width="7.453125" style="1215" bestFit="1" customWidth="1"/>
    <col min="5641" max="5641" width="19.54296875" style="1215" bestFit="1" customWidth="1"/>
    <col min="5642" max="5642" width="7.453125" style="1215" bestFit="1" customWidth="1"/>
    <col min="5643" max="5643" width="26.81640625" style="1215" bestFit="1" customWidth="1"/>
    <col min="5644" max="5644" width="19.81640625" style="1215" bestFit="1" customWidth="1"/>
    <col min="5645" max="5879" width="11.453125" style="1215"/>
    <col min="5880" max="5880" width="2.453125" style="1215" customWidth="1"/>
    <col min="5881" max="5881" width="49" style="1215" customWidth="1"/>
    <col min="5882" max="5882" width="16.81640625" style="1215" customWidth="1"/>
    <col min="5883" max="5883" width="1.1796875" style="1215" customWidth="1"/>
    <col min="5884" max="5884" width="20.54296875" style="1215" customWidth="1"/>
    <col min="5885" max="5885" width="17.54296875" style="1215" customWidth="1"/>
    <col min="5886" max="5886" width="18.1796875" style="1215" customWidth="1"/>
    <col min="5887" max="5887" width="17.1796875" style="1215" customWidth="1"/>
    <col min="5888" max="5888" width="22.453125" style="1215" bestFit="1" customWidth="1"/>
    <col min="5889" max="5889" width="22.1796875" style="1215" customWidth="1"/>
    <col min="5890" max="5890" width="17.81640625" style="1215" customWidth="1"/>
    <col min="5891" max="5891" width="22.453125" style="1215" customWidth="1"/>
    <col min="5892" max="5892" width="10.1796875" style="1215" bestFit="1" customWidth="1"/>
    <col min="5893" max="5893" width="13.453125" style="1215" customWidth="1"/>
    <col min="5894" max="5894" width="7.453125" style="1215" bestFit="1" customWidth="1"/>
    <col min="5895" max="5895" width="15.453125" style="1215" bestFit="1" customWidth="1"/>
    <col min="5896" max="5896" width="7.453125" style="1215" bestFit="1" customWidth="1"/>
    <col min="5897" max="5897" width="19.54296875" style="1215" bestFit="1" customWidth="1"/>
    <col min="5898" max="5898" width="7.453125" style="1215" bestFit="1" customWidth="1"/>
    <col min="5899" max="5899" width="26.81640625" style="1215" bestFit="1" customWidth="1"/>
    <col min="5900" max="5900" width="19.81640625" style="1215" bestFit="1" customWidth="1"/>
    <col min="5901" max="6135" width="11.453125" style="1215"/>
    <col min="6136" max="6136" width="2.453125" style="1215" customWidth="1"/>
    <col min="6137" max="6137" width="49" style="1215" customWidth="1"/>
    <col min="6138" max="6138" width="16.81640625" style="1215" customWidth="1"/>
    <col min="6139" max="6139" width="1.1796875" style="1215" customWidth="1"/>
    <col min="6140" max="6140" width="20.54296875" style="1215" customWidth="1"/>
    <col min="6141" max="6141" width="17.54296875" style="1215" customWidth="1"/>
    <col min="6142" max="6142" width="18.1796875" style="1215" customWidth="1"/>
    <col min="6143" max="6143" width="17.1796875" style="1215" customWidth="1"/>
    <col min="6144" max="6144" width="22.453125" style="1215" bestFit="1" customWidth="1"/>
    <col min="6145" max="6145" width="22.1796875" style="1215" customWidth="1"/>
    <col min="6146" max="6146" width="17.81640625" style="1215" customWidth="1"/>
    <col min="6147" max="6147" width="22.453125" style="1215" customWidth="1"/>
    <col min="6148" max="6148" width="10.1796875" style="1215" bestFit="1" customWidth="1"/>
    <col min="6149" max="6149" width="13.453125" style="1215" customWidth="1"/>
    <col min="6150" max="6150" width="7.453125" style="1215" bestFit="1" customWidth="1"/>
    <col min="6151" max="6151" width="15.453125" style="1215" bestFit="1" customWidth="1"/>
    <col min="6152" max="6152" width="7.453125" style="1215" bestFit="1" customWidth="1"/>
    <col min="6153" max="6153" width="19.54296875" style="1215" bestFit="1" customWidth="1"/>
    <col min="6154" max="6154" width="7.453125" style="1215" bestFit="1" customWidth="1"/>
    <col min="6155" max="6155" width="26.81640625" style="1215" bestFit="1" customWidth="1"/>
    <col min="6156" max="6156" width="19.81640625" style="1215" bestFit="1" customWidth="1"/>
    <col min="6157" max="6391" width="11.453125" style="1215"/>
    <col min="6392" max="6392" width="2.453125" style="1215" customWidth="1"/>
    <col min="6393" max="6393" width="49" style="1215" customWidth="1"/>
    <col min="6394" max="6394" width="16.81640625" style="1215" customWidth="1"/>
    <col min="6395" max="6395" width="1.1796875" style="1215" customWidth="1"/>
    <col min="6396" max="6396" width="20.54296875" style="1215" customWidth="1"/>
    <col min="6397" max="6397" width="17.54296875" style="1215" customWidth="1"/>
    <col min="6398" max="6398" width="18.1796875" style="1215" customWidth="1"/>
    <col min="6399" max="6399" width="17.1796875" style="1215" customWidth="1"/>
    <col min="6400" max="6400" width="22.453125" style="1215" bestFit="1" customWidth="1"/>
    <col min="6401" max="6401" width="22.1796875" style="1215" customWidth="1"/>
    <col min="6402" max="6402" width="17.81640625" style="1215" customWidth="1"/>
    <col min="6403" max="6403" width="22.453125" style="1215" customWidth="1"/>
    <col min="6404" max="6404" width="10.1796875" style="1215" bestFit="1" customWidth="1"/>
    <col min="6405" max="6405" width="13.453125" style="1215" customWidth="1"/>
    <col min="6406" max="6406" width="7.453125" style="1215" bestFit="1" customWidth="1"/>
    <col min="6407" max="6407" width="15.453125" style="1215" bestFit="1" customWidth="1"/>
    <col min="6408" max="6408" width="7.453125" style="1215" bestFit="1" customWidth="1"/>
    <col min="6409" max="6409" width="19.54296875" style="1215" bestFit="1" customWidth="1"/>
    <col min="6410" max="6410" width="7.453125" style="1215" bestFit="1" customWidth="1"/>
    <col min="6411" max="6411" width="26.81640625" style="1215" bestFit="1" customWidth="1"/>
    <col min="6412" max="6412" width="19.81640625" style="1215" bestFit="1" customWidth="1"/>
    <col min="6413" max="6647" width="11.453125" style="1215"/>
    <col min="6648" max="6648" width="2.453125" style="1215" customWidth="1"/>
    <col min="6649" max="6649" width="49" style="1215" customWidth="1"/>
    <col min="6650" max="6650" width="16.81640625" style="1215" customWidth="1"/>
    <col min="6651" max="6651" width="1.1796875" style="1215" customWidth="1"/>
    <col min="6652" max="6652" width="20.54296875" style="1215" customWidth="1"/>
    <col min="6653" max="6653" width="17.54296875" style="1215" customWidth="1"/>
    <col min="6654" max="6654" width="18.1796875" style="1215" customWidth="1"/>
    <col min="6655" max="6655" width="17.1796875" style="1215" customWidth="1"/>
    <col min="6656" max="6656" width="22.453125" style="1215" bestFit="1" customWidth="1"/>
    <col min="6657" max="6657" width="22.1796875" style="1215" customWidth="1"/>
    <col min="6658" max="6658" width="17.81640625" style="1215" customWidth="1"/>
    <col min="6659" max="6659" width="22.453125" style="1215" customWidth="1"/>
    <col min="6660" max="6660" width="10.1796875" style="1215" bestFit="1" customWidth="1"/>
    <col min="6661" max="6661" width="13.453125" style="1215" customWidth="1"/>
    <col min="6662" max="6662" width="7.453125" style="1215" bestFit="1" customWidth="1"/>
    <col min="6663" max="6663" width="15.453125" style="1215" bestFit="1" customWidth="1"/>
    <col min="6664" max="6664" width="7.453125" style="1215" bestFit="1" customWidth="1"/>
    <col min="6665" max="6665" width="19.54296875" style="1215" bestFit="1" customWidth="1"/>
    <col min="6666" max="6666" width="7.453125" style="1215" bestFit="1" customWidth="1"/>
    <col min="6667" max="6667" width="26.81640625" style="1215" bestFit="1" customWidth="1"/>
    <col min="6668" max="6668" width="19.81640625" style="1215" bestFit="1" customWidth="1"/>
    <col min="6669" max="6903" width="11.453125" style="1215"/>
    <col min="6904" max="6904" width="2.453125" style="1215" customWidth="1"/>
    <col min="6905" max="6905" width="49" style="1215" customWidth="1"/>
    <col min="6906" max="6906" width="16.81640625" style="1215" customWidth="1"/>
    <col min="6907" max="6907" width="1.1796875" style="1215" customWidth="1"/>
    <col min="6908" max="6908" width="20.54296875" style="1215" customWidth="1"/>
    <col min="6909" max="6909" width="17.54296875" style="1215" customWidth="1"/>
    <col min="6910" max="6910" width="18.1796875" style="1215" customWidth="1"/>
    <col min="6911" max="6911" width="17.1796875" style="1215" customWidth="1"/>
    <col min="6912" max="6912" width="22.453125" style="1215" bestFit="1" customWidth="1"/>
    <col min="6913" max="6913" width="22.1796875" style="1215" customWidth="1"/>
    <col min="6914" max="6914" width="17.81640625" style="1215" customWidth="1"/>
    <col min="6915" max="6915" width="22.453125" style="1215" customWidth="1"/>
    <col min="6916" max="6916" width="10.1796875" style="1215" bestFit="1" customWidth="1"/>
    <col min="6917" max="6917" width="13.453125" style="1215" customWidth="1"/>
    <col min="6918" max="6918" width="7.453125" style="1215" bestFit="1" customWidth="1"/>
    <col min="6919" max="6919" width="15.453125" style="1215" bestFit="1" customWidth="1"/>
    <col min="6920" max="6920" width="7.453125" style="1215" bestFit="1" customWidth="1"/>
    <col min="6921" max="6921" width="19.54296875" style="1215" bestFit="1" customWidth="1"/>
    <col min="6922" max="6922" width="7.453125" style="1215" bestFit="1" customWidth="1"/>
    <col min="6923" max="6923" width="26.81640625" style="1215" bestFit="1" customWidth="1"/>
    <col min="6924" max="6924" width="19.81640625" style="1215" bestFit="1" customWidth="1"/>
    <col min="6925" max="7159" width="11.453125" style="1215"/>
    <col min="7160" max="7160" width="2.453125" style="1215" customWidth="1"/>
    <col min="7161" max="7161" width="49" style="1215" customWidth="1"/>
    <col min="7162" max="7162" width="16.81640625" style="1215" customWidth="1"/>
    <col min="7163" max="7163" width="1.1796875" style="1215" customWidth="1"/>
    <col min="7164" max="7164" width="20.54296875" style="1215" customWidth="1"/>
    <col min="7165" max="7165" width="17.54296875" style="1215" customWidth="1"/>
    <col min="7166" max="7166" width="18.1796875" style="1215" customWidth="1"/>
    <col min="7167" max="7167" width="17.1796875" style="1215" customWidth="1"/>
    <col min="7168" max="7168" width="22.453125" style="1215" bestFit="1" customWidth="1"/>
    <col min="7169" max="7169" width="22.1796875" style="1215" customWidth="1"/>
    <col min="7170" max="7170" width="17.81640625" style="1215" customWidth="1"/>
    <col min="7171" max="7171" width="22.453125" style="1215" customWidth="1"/>
    <col min="7172" max="7172" width="10.1796875" style="1215" bestFit="1" customWidth="1"/>
    <col min="7173" max="7173" width="13.453125" style="1215" customWidth="1"/>
    <col min="7174" max="7174" width="7.453125" style="1215" bestFit="1" customWidth="1"/>
    <col min="7175" max="7175" width="15.453125" style="1215" bestFit="1" customWidth="1"/>
    <col min="7176" max="7176" width="7.453125" style="1215" bestFit="1" customWidth="1"/>
    <col min="7177" max="7177" width="19.54296875" style="1215" bestFit="1" customWidth="1"/>
    <col min="7178" max="7178" width="7.453125" style="1215" bestFit="1" customWidth="1"/>
    <col min="7179" max="7179" width="26.81640625" style="1215" bestFit="1" customWidth="1"/>
    <col min="7180" max="7180" width="19.81640625" style="1215" bestFit="1" customWidth="1"/>
    <col min="7181" max="7415" width="11.453125" style="1215"/>
    <col min="7416" max="7416" width="2.453125" style="1215" customWidth="1"/>
    <col min="7417" max="7417" width="49" style="1215" customWidth="1"/>
    <col min="7418" max="7418" width="16.81640625" style="1215" customWidth="1"/>
    <col min="7419" max="7419" width="1.1796875" style="1215" customWidth="1"/>
    <col min="7420" max="7420" width="20.54296875" style="1215" customWidth="1"/>
    <col min="7421" max="7421" width="17.54296875" style="1215" customWidth="1"/>
    <col min="7422" max="7422" width="18.1796875" style="1215" customWidth="1"/>
    <col min="7423" max="7423" width="17.1796875" style="1215" customWidth="1"/>
    <col min="7424" max="7424" width="22.453125" style="1215" bestFit="1" customWidth="1"/>
    <col min="7425" max="7425" width="22.1796875" style="1215" customWidth="1"/>
    <col min="7426" max="7426" width="17.81640625" style="1215" customWidth="1"/>
    <col min="7427" max="7427" width="22.453125" style="1215" customWidth="1"/>
    <col min="7428" max="7428" width="10.1796875" style="1215" bestFit="1" customWidth="1"/>
    <col min="7429" max="7429" width="13.453125" style="1215" customWidth="1"/>
    <col min="7430" max="7430" width="7.453125" style="1215" bestFit="1" customWidth="1"/>
    <col min="7431" max="7431" width="15.453125" style="1215" bestFit="1" customWidth="1"/>
    <col min="7432" max="7432" width="7.453125" style="1215" bestFit="1" customWidth="1"/>
    <col min="7433" max="7433" width="19.54296875" style="1215" bestFit="1" customWidth="1"/>
    <col min="7434" max="7434" width="7.453125" style="1215" bestFit="1" customWidth="1"/>
    <col min="7435" max="7435" width="26.81640625" style="1215" bestFit="1" customWidth="1"/>
    <col min="7436" max="7436" width="19.81640625" style="1215" bestFit="1" customWidth="1"/>
    <col min="7437" max="7671" width="11.453125" style="1215"/>
    <col min="7672" max="7672" width="2.453125" style="1215" customWidth="1"/>
    <col min="7673" max="7673" width="49" style="1215" customWidth="1"/>
    <col min="7674" max="7674" width="16.81640625" style="1215" customWidth="1"/>
    <col min="7675" max="7675" width="1.1796875" style="1215" customWidth="1"/>
    <col min="7676" max="7676" width="20.54296875" style="1215" customWidth="1"/>
    <col min="7677" max="7677" width="17.54296875" style="1215" customWidth="1"/>
    <col min="7678" max="7678" width="18.1796875" style="1215" customWidth="1"/>
    <col min="7679" max="7679" width="17.1796875" style="1215" customWidth="1"/>
    <col min="7680" max="7680" width="22.453125" style="1215" bestFit="1" customWidth="1"/>
    <col min="7681" max="7681" width="22.1796875" style="1215" customWidth="1"/>
    <col min="7682" max="7682" width="17.81640625" style="1215" customWidth="1"/>
    <col min="7683" max="7683" width="22.453125" style="1215" customWidth="1"/>
    <col min="7684" max="7684" width="10.1796875" style="1215" bestFit="1" customWidth="1"/>
    <col min="7685" max="7685" width="13.453125" style="1215" customWidth="1"/>
    <col min="7686" max="7686" width="7.453125" style="1215" bestFit="1" customWidth="1"/>
    <col min="7687" max="7687" width="15.453125" style="1215" bestFit="1" customWidth="1"/>
    <col min="7688" max="7688" width="7.453125" style="1215" bestFit="1" customWidth="1"/>
    <col min="7689" max="7689" width="19.54296875" style="1215" bestFit="1" customWidth="1"/>
    <col min="7690" max="7690" width="7.453125" style="1215" bestFit="1" customWidth="1"/>
    <col min="7691" max="7691" width="26.81640625" style="1215" bestFit="1" customWidth="1"/>
    <col min="7692" max="7692" width="19.81640625" style="1215" bestFit="1" customWidth="1"/>
    <col min="7693" max="7927" width="11.453125" style="1215"/>
    <col min="7928" max="7928" width="2.453125" style="1215" customWidth="1"/>
    <col min="7929" max="7929" width="49" style="1215" customWidth="1"/>
    <col min="7930" max="7930" width="16.81640625" style="1215" customWidth="1"/>
    <col min="7931" max="7931" width="1.1796875" style="1215" customWidth="1"/>
    <col min="7932" max="7932" width="20.54296875" style="1215" customWidth="1"/>
    <col min="7933" max="7933" width="17.54296875" style="1215" customWidth="1"/>
    <col min="7934" max="7934" width="18.1796875" style="1215" customWidth="1"/>
    <col min="7935" max="7935" width="17.1796875" style="1215" customWidth="1"/>
    <col min="7936" max="7936" width="22.453125" style="1215" bestFit="1" customWidth="1"/>
    <col min="7937" max="7937" width="22.1796875" style="1215" customWidth="1"/>
    <col min="7938" max="7938" width="17.81640625" style="1215" customWidth="1"/>
    <col min="7939" max="7939" width="22.453125" style="1215" customWidth="1"/>
    <col min="7940" max="7940" width="10.1796875" style="1215" bestFit="1" customWidth="1"/>
    <col min="7941" max="7941" width="13.453125" style="1215" customWidth="1"/>
    <col min="7942" max="7942" width="7.453125" style="1215" bestFit="1" customWidth="1"/>
    <col min="7943" max="7943" width="15.453125" style="1215" bestFit="1" customWidth="1"/>
    <col min="7944" max="7944" width="7.453125" style="1215" bestFit="1" customWidth="1"/>
    <col min="7945" max="7945" width="19.54296875" style="1215" bestFit="1" customWidth="1"/>
    <col min="7946" max="7946" width="7.453125" style="1215" bestFit="1" customWidth="1"/>
    <col min="7947" max="7947" width="26.81640625" style="1215" bestFit="1" customWidth="1"/>
    <col min="7948" max="7948" width="19.81640625" style="1215" bestFit="1" customWidth="1"/>
    <col min="7949" max="8183" width="11.453125" style="1215"/>
    <col min="8184" max="8184" width="2.453125" style="1215" customWidth="1"/>
    <col min="8185" max="8185" width="49" style="1215" customWidth="1"/>
    <col min="8186" max="8186" width="16.81640625" style="1215" customWidth="1"/>
    <col min="8187" max="8187" width="1.1796875" style="1215" customWidth="1"/>
    <col min="8188" max="8188" width="20.54296875" style="1215" customWidth="1"/>
    <col min="8189" max="8189" width="17.54296875" style="1215" customWidth="1"/>
    <col min="8190" max="8190" width="18.1796875" style="1215" customWidth="1"/>
    <col min="8191" max="8191" width="17.1796875" style="1215" customWidth="1"/>
    <col min="8192" max="8192" width="22.453125" style="1215" bestFit="1" customWidth="1"/>
    <col min="8193" max="8193" width="22.1796875" style="1215" customWidth="1"/>
    <col min="8194" max="8194" width="17.81640625" style="1215" customWidth="1"/>
    <col min="8195" max="8195" width="22.453125" style="1215" customWidth="1"/>
    <col min="8196" max="8196" width="10.1796875" style="1215" bestFit="1" customWidth="1"/>
    <col min="8197" max="8197" width="13.453125" style="1215" customWidth="1"/>
    <col min="8198" max="8198" width="7.453125" style="1215" bestFit="1" customWidth="1"/>
    <col min="8199" max="8199" width="15.453125" style="1215" bestFit="1" customWidth="1"/>
    <col min="8200" max="8200" width="7.453125" style="1215" bestFit="1" customWidth="1"/>
    <col min="8201" max="8201" width="19.54296875" style="1215" bestFit="1" customWidth="1"/>
    <col min="8202" max="8202" width="7.453125" style="1215" bestFit="1" customWidth="1"/>
    <col min="8203" max="8203" width="26.81640625" style="1215" bestFit="1" customWidth="1"/>
    <col min="8204" max="8204" width="19.81640625" style="1215" bestFit="1" customWidth="1"/>
    <col min="8205" max="8439" width="11.453125" style="1215"/>
    <col min="8440" max="8440" width="2.453125" style="1215" customWidth="1"/>
    <col min="8441" max="8441" width="49" style="1215" customWidth="1"/>
    <col min="8442" max="8442" width="16.81640625" style="1215" customWidth="1"/>
    <col min="8443" max="8443" width="1.1796875" style="1215" customWidth="1"/>
    <col min="8444" max="8444" width="20.54296875" style="1215" customWidth="1"/>
    <col min="8445" max="8445" width="17.54296875" style="1215" customWidth="1"/>
    <col min="8446" max="8446" width="18.1796875" style="1215" customWidth="1"/>
    <col min="8447" max="8447" width="17.1796875" style="1215" customWidth="1"/>
    <col min="8448" max="8448" width="22.453125" style="1215" bestFit="1" customWidth="1"/>
    <col min="8449" max="8449" width="22.1796875" style="1215" customWidth="1"/>
    <col min="8450" max="8450" width="17.81640625" style="1215" customWidth="1"/>
    <col min="8451" max="8451" width="22.453125" style="1215" customWidth="1"/>
    <col min="8452" max="8452" width="10.1796875" style="1215" bestFit="1" customWidth="1"/>
    <col min="8453" max="8453" width="13.453125" style="1215" customWidth="1"/>
    <col min="8454" max="8454" width="7.453125" style="1215" bestFit="1" customWidth="1"/>
    <col min="8455" max="8455" width="15.453125" style="1215" bestFit="1" customWidth="1"/>
    <col min="8456" max="8456" width="7.453125" style="1215" bestFit="1" customWidth="1"/>
    <col min="8457" max="8457" width="19.54296875" style="1215" bestFit="1" customWidth="1"/>
    <col min="8458" max="8458" width="7.453125" style="1215" bestFit="1" customWidth="1"/>
    <col min="8459" max="8459" width="26.81640625" style="1215" bestFit="1" customWidth="1"/>
    <col min="8460" max="8460" width="19.81640625" style="1215" bestFit="1" customWidth="1"/>
    <col min="8461" max="8695" width="11.453125" style="1215"/>
    <col min="8696" max="8696" width="2.453125" style="1215" customWidth="1"/>
    <col min="8697" max="8697" width="49" style="1215" customWidth="1"/>
    <col min="8698" max="8698" width="16.81640625" style="1215" customWidth="1"/>
    <col min="8699" max="8699" width="1.1796875" style="1215" customWidth="1"/>
    <col min="8700" max="8700" width="20.54296875" style="1215" customWidth="1"/>
    <col min="8701" max="8701" width="17.54296875" style="1215" customWidth="1"/>
    <col min="8702" max="8702" width="18.1796875" style="1215" customWidth="1"/>
    <col min="8703" max="8703" width="17.1796875" style="1215" customWidth="1"/>
    <col min="8704" max="8704" width="22.453125" style="1215" bestFit="1" customWidth="1"/>
    <col min="8705" max="8705" width="22.1796875" style="1215" customWidth="1"/>
    <col min="8706" max="8706" width="17.81640625" style="1215" customWidth="1"/>
    <col min="8707" max="8707" width="22.453125" style="1215" customWidth="1"/>
    <col min="8708" max="8708" width="10.1796875" style="1215" bestFit="1" customWidth="1"/>
    <col min="8709" max="8709" width="13.453125" style="1215" customWidth="1"/>
    <col min="8710" max="8710" width="7.453125" style="1215" bestFit="1" customWidth="1"/>
    <col min="8711" max="8711" width="15.453125" style="1215" bestFit="1" customWidth="1"/>
    <col min="8712" max="8712" width="7.453125" style="1215" bestFit="1" customWidth="1"/>
    <col min="8713" max="8713" width="19.54296875" style="1215" bestFit="1" customWidth="1"/>
    <col min="8714" max="8714" width="7.453125" style="1215" bestFit="1" customWidth="1"/>
    <col min="8715" max="8715" width="26.81640625" style="1215" bestFit="1" customWidth="1"/>
    <col min="8716" max="8716" width="19.81640625" style="1215" bestFit="1" customWidth="1"/>
    <col min="8717" max="8951" width="11.453125" style="1215"/>
    <col min="8952" max="8952" width="2.453125" style="1215" customWidth="1"/>
    <col min="8953" max="8953" width="49" style="1215" customWidth="1"/>
    <col min="8954" max="8954" width="16.81640625" style="1215" customWidth="1"/>
    <col min="8955" max="8955" width="1.1796875" style="1215" customWidth="1"/>
    <col min="8956" max="8956" width="20.54296875" style="1215" customWidth="1"/>
    <col min="8957" max="8957" width="17.54296875" style="1215" customWidth="1"/>
    <col min="8958" max="8958" width="18.1796875" style="1215" customWidth="1"/>
    <col min="8959" max="8959" width="17.1796875" style="1215" customWidth="1"/>
    <col min="8960" max="8960" width="22.453125" style="1215" bestFit="1" customWidth="1"/>
    <col min="8961" max="8961" width="22.1796875" style="1215" customWidth="1"/>
    <col min="8962" max="8962" width="17.81640625" style="1215" customWidth="1"/>
    <col min="8963" max="8963" width="22.453125" style="1215" customWidth="1"/>
    <col min="8964" max="8964" width="10.1796875" style="1215" bestFit="1" customWidth="1"/>
    <col min="8965" max="8965" width="13.453125" style="1215" customWidth="1"/>
    <col min="8966" max="8966" width="7.453125" style="1215" bestFit="1" customWidth="1"/>
    <col min="8967" max="8967" width="15.453125" style="1215" bestFit="1" customWidth="1"/>
    <col min="8968" max="8968" width="7.453125" style="1215" bestFit="1" customWidth="1"/>
    <col min="8969" max="8969" width="19.54296875" style="1215" bestFit="1" customWidth="1"/>
    <col min="8970" max="8970" width="7.453125" style="1215" bestFit="1" customWidth="1"/>
    <col min="8971" max="8971" width="26.81640625" style="1215" bestFit="1" customWidth="1"/>
    <col min="8972" max="8972" width="19.81640625" style="1215" bestFit="1" customWidth="1"/>
    <col min="8973" max="9207" width="11.453125" style="1215"/>
    <col min="9208" max="9208" width="2.453125" style="1215" customWidth="1"/>
    <col min="9209" max="9209" width="49" style="1215" customWidth="1"/>
    <col min="9210" max="9210" width="16.81640625" style="1215" customWidth="1"/>
    <col min="9211" max="9211" width="1.1796875" style="1215" customWidth="1"/>
    <col min="9212" max="9212" width="20.54296875" style="1215" customWidth="1"/>
    <col min="9213" max="9213" width="17.54296875" style="1215" customWidth="1"/>
    <col min="9214" max="9214" width="18.1796875" style="1215" customWidth="1"/>
    <col min="9215" max="9215" width="17.1796875" style="1215" customWidth="1"/>
    <col min="9216" max="9216" width="22.453125" style="1215" bestFit="1" customWidth="1"/>
    <col min="9217" max="9217" width="22.1796875" style="1215" customWidth="1"/>
    <col min="9218" max="9218" width="17.81640625" style="1215" customWidth="1"/>
    <col min="9219" max="9219" width="22.453125" style="1215" customWidth="1"/>
    <col min="9220" max="9220" width="10.1796875" style="1215" bestFit="1" customWidth="1"/>
    <col min="9221" max="9221" width="13.453125" style="1215" customWidth="1"/>
    <col min="9222" max="9222" width="7.453125" style="1215" bestFit="1" customWidth="1"/>
    <col min="9223" max="9223" width="15.453125" style="1215" bestFit="1" customWidth="1"/>
    <col min="9224" max="9224" width="7.453125" style="1215" bestFit="1" customWidth="1"/>
    <col min="9225" max="9225" width="19.54296875" style="1215" bestFit="1" customWidth="1"/>
    <col min="9226" max="9226" width="7.453125" style="1215" bestFit="1" customWidth="1"/>
    <col min="9227" max="9227" width="26.81640625" style="1215" bestFit="1" customWidth="1"/>
    <col min="9228" max="9228" width="19.81640625" style="1215" bestFit="1" customWidth="1"/>
    <col min="9229" max="9463" width="11.453125" style="1215"/>
    <col min="9464" max="9464" width="2.453125" style="1215" customWidth="1"/>
    <col min="9465" max="9465" width="49" style="1215" customWidth="1"/>
    <col min="9466" max="9466" width="16.81640625" style="1215" customWidth="1"/>
    <col min="9467" max="9467" width="1.1796875" style="1215" customWidth="1"/>
    <col min="9468" max="9468" width="20.54296875" style="1215" customWidth="1"/>
    <col min="9469" max="9469" width="17.54296875" style="1215" customWidth="1"/>
    <col min="9470" max="9470" width="18.1796875" style="1215" customWidth="1"/>
    <col min="9471" max="9471" width="17.1796875" style="1215" customWidth="1"/>
    <col min="9472" max="9472" width="22.453125" style="1215" bestFit="1" customWidth="1"/>
    <col min="9473" max="9473" width="22.1796875" style="1215" customWidth="1"/>
    <col min="9474" max="9474" width="17.81640625" style="1215" customWidth="1"/>
    <col min="9475" max="9475" width="22.453125" style="1215" customWidth="1"/>
    <col min="9476" max="9476" width="10.1796875" style="1215" bestFit="1" customWidth="1"/>
    <col min="9477" max="9477" width="13.453125" style="1215" customWidth="1"/>
    <col min="9478" max="9478" width="7.453125" style="1215" bestFit="1" customWidth="1"/>
    <col min="9479" max="9479" width="15.453125" style="1215" bestFit="1" customWidth="1"/>
    <col min="9480" max="9480" width="7.453125" style="1215" bestFit="1" customWidth="1"/>
    <col min="9481" max="9481" width="19.54296875" style="1215" bestFit="1" customWidth="1"/>
    <col min="9482" max="9482" width="7.453125" style="1215" bestFit="1" customWidth="1"/>
    <col min="9483" max="9483" width="26.81640625" style="1215" bestFit="1" customWidth="1"/>
    <col min="9484" max="9484" width="19.81640625" style="1215" bestFit="1" customWidth="1"/>
    <col min="9485" max="9719" width="11.453125" style="1215"/>
    <col min="9720" max="9720" width="2.453125" style="1215" customWidth="1"/>
    <col min="9721" max="9721" width="49" style="1215" customWidth="1"/>
    <col min="9722" max="9722" width="16.81640625" style="1215" customWidth="1"/>
    <col min="9723" max="9723" width="1.1796875" style="1215" customWidth="1"/>
    <col min="9724" max="9724" width="20.54296875" style="1215" customWidth="1"/>
    <col min="9725" max="9725" width="17.54296875" style="1215" customWidth="1"/>
    <col min="9726" max="9726" width="18.1796875" style="1215" customWidth="1"/>
    <col min="9727" max="9727" width="17.1796875" style="1215" customWidth="1"/>
    <col min="9728" max="9728" width="22.453125" style="1215" bestFit="1" customWidth="1"/>
    <col min="9729" max="9729" width="22.1796875" style="1215" customWidth="1"/>
    <col min="9730" max="9730" width="17.81640625" style="1215" customWidth="1"/>
    <col min="9731" max="9731" width="22.453125" style="1215" customWidth="1"/>
    <col min="9732" max="9732" width="10.1796875" style="1215" bestFit="1" customWidth="1"/>
    <col min="9733" max="9733" width="13.453125" style="1215" customWidth="1"/>
    <col min="9734" max="9734" width="7.453125" style="1215" bestFit="1" customWidth="1"/>
    <col min="9735" max="9735" width="15.453125" style="1215" bestFit="1" customWidth="1"/>
    <col min="9736" max="9736" width="7.453125" style="1215" bestFit="1" customWidth="1"/>
    <col min="9737" max="9737" width="19.54296875" style="1215" bestFit="1" customWidth="1"/>
    <col min="9738" max="9738" width="7.453125" style="1215" bestFit="1" customWidth="1"/>
    <col min="9739" max="9739" width="26.81640625" style="1215" bestFit="1" customWidth="1"/>
    <col min="9740" max="9740" width="19.81640625" style="1215" bestFit="1" customWidth="1"/>
    <col min="9741" max="9975" width="11.453125" style="1215"/>
    <col min="9976" max="9976" width="2.453125" style="1215" customWidth="1"/>
    <col min="9977" max="9977" width="49" style="1215" customWidth="1"/>
    <col min="9978" max="9978" width="16.81640625" style="1215" customWidth="1"/>
    <col min="9979" max="9979" width="1.1796875" style="1215" customWidth="1"/>
    <col min="9980" max="9980" width="20.54296875" style="1215" customWidth="1"/>
    <col min="9981" max="9981" width="17.54296875" style="1215" customWidth="1"/>
    <col min="9982" max="9982" width="18.1796875" style="1215" customWidth="1"/>
    <col min="9983" max="9983" width="17.1796875" style="1215" customWidth="1"/>
    <col min="9984" max="9984" width="22.453125" style="1215" bestFit="1" customWidth="1"/>
    <col min="9985" max="9985" width="22.1796875" style="1215" customWidth="1"/>
    <col min="9986" max="9986" width="17.81640625" style="1215" customWidth="1"/>
    <col min="9987" max="9987" width="22.453125" style="1215" customWidth="1"/>
    <col min="9988" max="9988" width="10.1796875" style="1215" bestFit="1" customWidth="1"/>
    <col min="9989" max="9989" width="13.453125" style="1215" customWidth="1"/>
    <col min="9990" max="9990" width="7.453125" style="1215" bestFit="1" customWidth="1"/>
    <col min="9991" max="9991" width="15.453125" style="1215" bestFit="1" customWidth="1"/>
    <col min="9992" max="9992" width="7.453125" style="1215" bestFit="1" customWidth="1"/>
    <col min="9993" max="9993" width="19.54296875" style="1215" bestFit="1" customWidth="1"/>
    <col min="9994" max="9994" width="7.453125" style="1215" bestFit="1" customWidth="1"/>
    <col min="9995" max="9995" width="26.81640625" style="1215" bestFit="1" customWidth="1"/>
    <col min="9996" max="9996" width="19.81640625" style="1215" bestFit="1" customWidth="1"/>
    <col min="9997" max="10231" width="11.453125" style="1215"/>
    <col min="10232" max="10232" width="2.453125" style="1215" customWidth="1"/>
    <col min="10233" max="10233" width="49" style="1215" customWidth="1"/>
    <col min="10234" max="10234" width="16.81640625" style="1215" customWidth="1"/>
    <col min="10235" max="10235" width="1.1796875" style="1215" customWidth="1"/>
    <col min="10236" max="10236" width="20.54296875" style="1215" customWidth="1"/>
    <col min="10237" max="10237" width="17.54296875" style="1215" customWidth="1"/>
    <col min="10238" max="10238" width="18.1796875" style="1215" customWidth="1"/>
    <col min="10239" max="10239" width="17.1796875" style="1215" customWidth="1"/>
    <col min="10240" max="10240" width="22.453125" style="1215" bestFit="1" customWidth="1"/>
    <col min="10241" max="10241" width="22.1796875" style="1215" customWidth="1"/>
    <col min="10242" max="10242" width="17.81640625" style="1215" customWidth="1"/>
    <col min="10243" max="10243" width="22.453125" style="1215" customWidth="1"/>
    <col min="10244" max="10244" width="10.1796875" style="1215" bestFit="1" customWidth="1"/>
    <col min="10245" max="10245" width="13.453125" style="1215" customWidth="1"/>
    <col min="10246" max="10246" width="7.453125" style="1215" bestFit="1" customWidth="1"/>
    <col min="10247" max="10247" width="15.453125" style="1215" bestFit="1" customWidth="1"/>
    <col min="10248" max="10248" width="7.453125" style="1215" bestFit="1" customWidth="1"/>
    <col min="10249" max="10249" width="19.54296875" style="1215" bestFit="1" customWidth="1"/>
    <col min="10250" max="10250" width="7.453125" style="1215" bestFit="1" customWidth="1"/>
    <col min="10251" max="10251" width="26.81640625" style="1215" bestFit="1" customWidth="1"/>
    <col min="10252" max="10252" width="19.81640625" style="1215" bestFit="1" customWidth="1"/>
    <col min="10253" max="10487" width="11.453125" style="1215"/>
    <col min="10488" max="10488" width="2.453125" style="1215" customWidth="1"/>
    <col min="10489" max="10489" width="49" style="1215" customWidth="1"/>
    <col min="10490" max="10490" width="16.81640625" style="1215" customWidth="1"/>
    <col min="10491" max="10491" width="1.1796875" style="1215" customWidth="1"/>
    <col min="10492" max="10492" width="20.54296875" style="1215" customWidth="1"/>
    <col min="10493" max="10493" width="17.54296875" style="1215" customWidth="1"/>
    <col min="10494" max="10494" width="18.1796875" style="1215" customWidth="1"/>
    <col min="10495" max="10495" width="17.1796875" style="1215" customWidth="1"/>
    <col min="10496" max="10496" width="22.453125" style="1215" bestFit="1" customWidth="1"/>
    <col min="10497" max="10497" width="22.1796875" style="1215" customWidth="1"/>
    <col min="10498" max="10498" width="17.81640625" style="1215" customWidth="1"/>
    <col min="10499" max="10499" width="22.453125" style="1215" customWidth="1"/>
    <col min="10500" max="10500" width="10.1796875" style="1215" bestFit="1" customWidth="1"/>
    <col min="10501" max="10501" width="13.453125" style="1215" customWidth="1"/>
    <col min="10502" max="10502" width="7.453125" style="1215" bestFit="1" customWidth="1"/>
    <col min="10503" max="10503" width="15.453125" style="1215" bestFit="1" customWidth="1"/>
    <col min="10504" max="10504" width="7.453125" style="1215" bestFit="1" customWidth="1"/>
    <col min="10505" max="10505" width="19.54296875" style="1215" bestFit="1" customWidth="1"/>
    <col min="10506" max="10506" width="7.453125" style="1215" bestFit="1" customWidth="1"/>
    <col min="10507" max="10507" width="26.81640625" style="1215" bestFit="1" customWidth="1"/>
    <col min="10508" max="10508" width="19.81640625" style="1215" bestFit="1" customWidth="1"/>
    <col min="10509" max="10743" width="11.453125" style="1215"/>
    <col min="10744" max="10744" width="2.453125" style="1215" customWidth="1"/>
    <col min="10745" max="10745" width="49" style="1215" customWidth="1"/>
    <col min="10746" max="10746" width="16.81640625" style="1215" customWidth="1"/>
    <col min="10747" max="10747" width="1.1796875" style="1215" customWidth="1"/>
    <col min="10748" max="10748" width="20.54296875" style="1215" customWidth="1"/>
    <col min="10749" max="10749" width="17.54296875" style="1215" customWidth="1"/>
    <col min="10750" max="10750" width="18.1796875" style="1215" customWidth="1"/>
    <col min="10751" max="10751" width="17.1796875" style="1215" customWidth="1"/>
    <col min="10752" max="10752" width="22.453125" style="1215" bestFit="1" customWidth="1"/>
    <col min="10753" max="10753" width="22.1796875" style="1215" customWidth="1"/>
    <col min="10754" max="10754" width="17.81640625" style="1215" customWidth="1"/>
    <col min="10755" max="10755" width="22.453125" style="1215" customWidth="1"/>
    <col min="10756" max="10756" width="10.1796875" style="1215" bestFit="1" customWidth="1"/>
    <col min="10757" max="10757" width="13.453125" style="1215" customWidth="1"/>
    <col min="10758" max="10758" width="7.453125" style="1215" bestFit="1" customWidth="1"/>
    <col min="10759" max="10759" width="15.453125" style="1215" bestFit="1" customWidth="1"/>
    <col min="10760" max="10760" width="7.453125" style="1215" bestFit="1" customWidth="1"/>
    <col min="10761" max="10761" width="19.54296875" style="1215" bestFit="1" customWidth="1"/>
    <col min="10762" max="10762" width="7.453125" style="1215" bestFit="1" customWidth="1"/>
    <col min="10763" max="10763" width="26.81640625" style="1215" bestFit="1" customWidth="1"/>
    <col min="10764" max="10764" width="19.81640625" style="1215" bestFit="1" customWidth="1"/>
    <col min="10765" max="10999" width="11.453125" style="1215"/>
    <col min="11000" max="11000" width="2.453125" style="1215" customWidth="1"/>
    <col min="11001" max="11001" width="49" style="1215" customWidth="1"/>
    <col min="11002" max="11002" width="16.81640625" style="1215" customWidth="1"/>
    <col min="11003" max="11003" width="1.1796875" style="1215" customWidth="1"/>
    <col min="11004" max="11004" width="20.54296875" style="1215" customWidth="1"/>
    <col min="11005" max="11005" width="17.54296875" style="1215" customWidth="1"/>
    <col min="11006" max="11006" width="18.1796875" style="1215" customWidth="1"/>
    <col min="11007" max="11007" width="17.1796875" style="1215" customWidth="1"/>
    <col min="11008" max="11008" width="22.453125" style="1215" bestFit="1" customWidth="1"/>
    <col min="11009" max="11009" width="22.1796875" style="1215" customWidth="1"/>
    <col min="11010" max="11010" width="17.81640625" style="1215" customWidth="1"/>
    <col min="11011" max="11011" width="22.453125" style="1215" customWidth="1"/>
    <col min="11012" max="11012" width="10.1796875" style="1215" bestFit="1" customWidth="1"/>
    <col min="11013" max="11013" width="13.453125" style="1215" customWidth="1"/>
    <col min="11014" max="11014" width="7.453125" style="1215" bestFit="1" customWidth="1"/>
    <col min="11015" max="11015" width="15.453125" style="1215" bestFit="1" customWidth="1"/>
    <col min="11016" max="11016" width="7.453125" style="1215" bestFit="1" customWidth="1"/>
    <col min="11017" max="11017" width="19.54296875" style="1215" bestFit="1" customWidth="1"/>
    <col min="11018" max="11018" width="7.453125" style="1215" bestFit="1" customWidth="1"/>
    <col min="11019" max="11019" width="26.81640625" style="1215" bestFit="1" customWidth="1"/>
    <col min="11020" max="11020" width="19.81640625" style="1215" bestFit="1" customWidth="1"/>
    <col min="11021" max="11255" width="11.453125" style="1215"/>
    <col min="11256" max="11256" width="2.453125" style="1215" customWidth="1"/>
    <col min="11257" max="11257" width="49" style="1215" customWidth="1"/>
    <col min="11258" max="11258" width="16.81640625" style="1215" customWidth="1"/>
    <col min="11259" max="11259" width="1.1796875" style="1215" customWidth="1"/>
    <col min="11260" max="11260" width="20.54296875" style="1215" customWidth="1"/>
    <col min="11261" max="11261" width="17.54296875" style="1215" customWidth="1"/>
    <col min="11262" max="11262" width="18.1796875" style="1215" customWidth="1"/>
    <col min="11263" max="11263" width="17.1796875" style="1215" customWidth="1"/>
    <col min="11264" max="11264" width="22.453125" style="1215" bestFit="1" customWidth="1"/>
    <col min="11265" max="11265" width="22.1796875" style="1215" customWidth="1"/>
    <col min="11266" max="11266" width="17.81640625" style="1215" customWidth="1"/>
    <col min="11267" max="11267" width="22.453125" style="1215" customWidth="1"/>
    <col min="11268" max="11268" width="10.1796875" style="1215" bestFit="1" customWidth="1"/>
    <col min="11269" max="11269" width="13.453125" style="1215" customWidth="1"/>
    <col min="11270" max="11270" width="7.453125" style="1215" bestFit="1" customWidth="1"/>
    <col min="11271" max="11271" width="15.453125" style="1215" bestFit="1" customWidth="1"/>
    <col min="11272" max="11272" width="7.453125" style="1215" bestFit="1" customWidth="1"/>
    <col min="11273" max="11273" width="19.54296875" style="1215" bestFit="1" customWidth="1"/>
    <col min="11274" max="11274" width="7.453125" style="1215" bestFit="1" customWidth="1"/>
    <col min="11275" max="11275" width="26.81640625" style="1215" bestFit="1" customWidth="1"/>
    <col min="11276" max="11276" width="19.81640625" style="1215" bestFit="1" customWidth="1"/>
    <col min="11277" max="11511" width="11.453125" style="1215"/>
    <col min="11512" max="11512" width="2.453125" style="1215" customWidth="1"/>
    <col min="11513" max="11513" width="49" style="1215" customWidth="1"/>
    <col min="11514" max="11514" width="16.81640625" style="1215" customWidth="1"/>
    <col min="11515" max="11515" width="1.1796875" style="1215" customWidth="1"/>
    <col min="11516" max="11516" width="20.54296875" style="1215" customWidth="1"/>
    <col min="11517" max="11517" width="17.54296875" style="1215" customWidth="1"/>
    <col min="11518" max="11518" width="18.1796875" style="1215" customWidth="1"/>
    <col min="11519" max="11519" width="17.1796875" style="1215" customWidth="1"/>
    <col min="11520" max="11520" width="22.453125" style="1215" bestFit="1" customWidth="1"/>
    <col min="11521" max="11521" width="22.1796875" style="1215" customWidth="1"/>
    <col min="11522" max="11522" width="17.81640625" style="1215" customWidth="1"/>
    <col min="11523" max="11523" width="22.453125" style="1215" customWidth="1"/>
    <col min="11524" max="11524" width="10.1796875" style="1215" bestFit="1" customWidth="1"/>
    <col min="11525" max="11525" width="13.453125" style="1215" customWidth="1"/>
    <col min="11526" max="11526" width="7.453125" style="1215" bestFit="1" customWidth="1"/>
    <col min="11527" max="11527" width="15.453125" style="1215" bestFit="1" customWidth="1"/>
    <col min="11528" max="11528" width="7.453125" style="1215" bestFit="1" customWidth="1"/>
    <col min="11529" max="11529" width="19.54296875" style="1215" bestFit="1" customWidth="1"/>
    <col min="11530" max="11530" width="7.453125" style="1215" bestFit="1" customWidth="1"/>
    <col min="11531" max="11531" width="26.81640625" style="1215" bestFit="1" customWidth="1"/>
    <col min="11532" max="11532" width="19.81640625" style="1215" bestFit="1" customWidth="1"/>
    <col min="11533" max="11767" width="11.453125" style="1215"/>
    <col min="11768" max="11768" width="2.453125" style="1215" customWidth="1"/>
    <col min="11769" max="11769" width="49" style="1215" customWidth="1"/>
    <col min="11770" max="11770" width="16.81640625" style="1215" customWidth="1"/>
    <col min="11771" max="11771" width="1.1796875" style="1215" customWidth="1"/>
    <col min="11772" max="11772" width="20.54296875" style="1215" customWidth="1"/>
    <col min="11773" max="11773" width="17.54296875" style="1215" customWidth="1"/>
    <col min="11774" max="11774" width="18.1796875" style="1215" customWidth="1"/>
    <col min="11775" max="11775" width="17.1796875" style="1215" customWidth="1"/>
    <col min="11776" max="11776" width="22.453125" style="1215" bestFit="1" customWidth="1"/>
    <col min="11777" max="11777" width="22.1796875" style="1215" customWidth="1"/>
    <col min="11778" max="11778" width="17.81640625" style="1215" customWidth="1"/>
    <col min="11779" max="11779" width="22.453125" style="1215" customWidth="1"/>
    <col min="11780" max="11780" width="10.1796875" style="1215" bestFit="1" customWidth="1"/>
    <col min="11781" max="11781" width="13.453125" style="1215" customWidth="1"/>
    <col min="11782" max="11782" width="7.453125" style="1215" bestFit="1" customWidth="1"/>
    <col min="11783" max="11783" width="15.453125" style="1215" bestFit="1" customWidth="1"/>
    <col min="11784" max="11784" width="7.453125" style="1215" bestFit="1" customWidth="1"/>
    <col min="11785" max="11785" width="19.54296875" style="1215" bestFit="1" customWidth="1"/>
    <col min="11786" max="11786" width="7.453125" style="1215" bestFit="1" customWidth="1"/>
    <col min="11787" max="11787" width="26.81640625" style="1215" bestFit="1" customWidth="1"/>
    <col min="11788" max="11788" width="19.81640625" style="1215" bestFit="1" customWidth="1"/>
    <col min="11789" max="12023" width="11.453125" style="1215"/>
    <col min="12024" max="12024" width="2.453125" style="1215" customWidth="1"/>
    <col min="12025" max="12025" width="49" style="1215" customWidth="1"/>
    <col min="12026" max="12026" width="16.81640625" style="1215" customWidth="1"/>
    <col min="12027" max="12027" width="1.1796875" style="1215" customWidth="1"/>
    <col min="12028" max="12028" width="20.54296875" style="1215" customWidth="1"/>
    <col min="12029" max="12029" width="17.54296875" style="1215" customWidth="1"/>
    <col min="12030" max="12030" width="18.1796875" style="1215" customWidth="1"/>
    <col min="12031" max="12031" width="17.1796875" style="1215" customWidth="1"/>
    <col min="12032" max="12032" width="22.453125" style="1215" bestFit="1" customWidth="1"/>
    <col min="12033" max="12033" width="22.1796875" style="1215" customWidth="1"/>
    <col min="12034" max="12034" width="17.81640625" style="1215" customWidth="1"/>
    <col min="12035" max="12035" width="22.453125" style="1215" customWidth="1"/>
    <col min="12036" max="12036" width="10.1796875" style="1215" bestFit="1" customWidth="1"/>
    <col min="12037" max="12037" width="13.453125" style="1215" customWidth="1"/>
    <col min="12038" max="12038" width="7.453125" style="1215" bestFit="1" customWidth="1"/>
    <col min="12039" max="12039" width="15.453125" style="1215" bestFit="1" customWidth="1"/>
    <col min="12040" max="12040" width="7.453125" style="1215" bestFit="1" customWidth="1"/>
    <col min="12041" max="12041" width="19.54296875" style="1215" bestFit="1" customWidth="1"/>
    <col min="12042" max="12042" width="7.453125" style="1215" bestFit="1" customWidth="1"/>
    <col min="12043" max="12043" width="26.81640625" style="1215" bestFit="1" customWidth="1"/>
    <col min="12044" max="12044" width="19.81640625" style="1215" bestFit="1" customWidth="1"/>
    <col min="12045" max="12279" width="11.453125" style="1215"/>
    <col min="12280" max="12280" width="2.453125" style="1215" customWidth="1"/>
    <col min="12281" max="12281" width="49" style="1215" customWidth="1"/>
    <col min="12282" max="12282" width="16.81640625" style="1215" customWidth="1"/>
    <col min="12283" max="12283" width="1.1796875" style="1215" customWidth="1"/>
    <col min="12284" max="12284" width="20.54296875" style="1215" customWidth="1"/>
    <col min="12285" max="12285" width="17.54296875" style="1215" customWidth="1"/>
    <col min="12286" max="12286" width="18.1796875" style="1215" customWidth="1"/>
    <col min="12287" max="12287" width="17.1796875" style="1215" customWidth="1"/>
    <col min="12288" max="12288" width="22.453125" style="1215" bestFit="1" customWidth="1"/>
    <col min="12289" max="12289" width="22.1796875" style="1215" customWidth="1"/>
    <col min="12290" max="12290" width="17.81640625" style="1215" customWidth="1"/>
    <col min="12291" max="12291" width="22.453125" style="1215" customWidth="1"/>
    <col min="12292" max="12292" width="10.1796875" style="1215" bestFit="1" customWidth="1"/>
    <col min="12293" max="12293" width="13.453125" style="1215" customWidth="1"/>
    <col min="12294" max="12294" width="7.453125" style="1215" bestFit="1" customWidth="1"/>
    <col min="12295" max="12295" width="15.453125" style="1215" bestFit="1" customWidth="1"/>
    <col min="12296" max="12296" width="7.453125" style="1215" bestFit="1" customWidth="1"/>
    <col min="12297" max="12297" width="19.54296875" style="1215" bestFit="1" customWidth="1"/>
    <col min="12298" max="12298" width="7.453125" style="1215" bestFit="1" customWidth="1"/>
    <col min="12299" max="12299" width="26.81640625" style="1215" bestFit="1" customWidth="1"/>
    <col min="12300" max="12300" width="19.81640625" style="1215" bestFit="1" customWidth="1"/>
    <col min="12301" max="12535" width="11.453125" style="1215"/>
    <col min="12536" max="12536" width="2.453125" style="1215" customWidth="1"/>
    <col min="12537" max="12537" width="49" style="1215" customWidth="1"/>
    <col min="12538" max="12538" width="16.81640625" style="1215" customWidth="1"/>
    <col min="12539" max="12539" width="1.1796875" style="1215" customWidth="1"/>
    <col min="12540" max="12540" width="20.54296875" style="1215" customWidth="1"/>
    <col min="12541" max="12541" width="17.54296875" style="1215" customWidth="1"/>
    <col min="12542" max="12542" width="18.1796875" style="1215" customWidth="1"/>
    <col min="12543" max="12543" width="17.1796875" style="1215" customWidth="1"/>
    <col min="12544" max="12544" width="22.453125" style="1215" bestFit="1" customWidth="1"/>
    <col min="12545" max="12545" width="22.1796875" style="1215" customWidth="1"/>
    <col min="12546" max="12546" width="17.81640625" style="1215" customWidth="1"/>
    <col min="12547" max="12547" width="22.453125" style="1215" customWidth="1"/>
    <col min="12548" max="12548" width="10.1796875" style="1215" bestFit="1" customWidth="1"/>
    <col min="12549" max="12549" width="13.453125" style="1215" customWidth="1"/>
    <col min="12550" max="12550" width="7.453125" style="1215" bestFit="1" customWidth="1"/>
    <col min="12551" max="12551" width="15.453125" style="1215" bestFit="1" customWidth="1"/>
    <col min="12552" max="12552" width="7.453125" style="1215" bestFit="1" customWidth="1"/>
    <col min="12553" max="12553" width="19.54296875" style="1215" bestFit="1" customWidth="1"/>
    <col min="12554" max="12554" width="7.453125" style="1215" bestFit="1" customWidth="1"/>
    <col min="12555" max="12555" width="26.81640625" style="1215" bestFit="1" customWidth="1"/>
    <col min="12556" max="12556" width="19.81640625" style="1215" bestFit="1" customWidth="1"/>
    <col min="12557" max="12791" width="11.453125" style="1215"/>
    <col min="12792" max="12792" width="2.453125" style="1215" customWidth="1"/>
    <col min="12793" max="12793" width="49" style="1215" customWidth="1"/>
    <col min="12794" max="12794" width="16.81640625" style="1215" customWidth="1"/>
    <col min="12795" max="12795" width="1.1796875" style="1215" customWidth="1"/>
    <col min="12796" max="12796" width="20.54296875" style="1215" customWidth="1"/>
    <col min="12797" max="12797" width="17.54296875" style="1215" customWidth="1"/>
    <col min="12798" max="12798" width="18.1796875" style="1215" customWidth="1"/>
    <col min="12799" max="12799" width="17.1796875" style="1215" customWidth="1"/>
    <col min="12800" max="12800" width="22.453125" style="1215" bestFit="1" customWidth="1"/>
    <col min="12801" max="12801" width="22.1796875" style="1215" customWidth="1"/>
    <col min="12802" max="12802" width="17.81640625" style="1215" customWidth="1"/>
    <col min="12803" max="12803" width="22.453125" style="1215" customWidth="1"/>
    <col min="12804" max="12804" width="10.1796875" style="1215" bestFit="1" customWidth="1"/>
    <col min="12805" max="12805" width="13.453125" style="1215" customWidth="1"/>
    <col min="12806" max="12806" width="7.453125" style="1215" bestFit="1" customWidth="1"/>
    <col min="12807" max="12807" width="15.453125" style="1215" bestFit="1" customWidth="1"/>
    <col min="12808" max="12808" width="7.453125" style="1215" bestFit="1" customWidth="1"/>
    <col min="12809" max="12809" width="19.54296875" style="1215" bestFit="1" customWidth="1"/>
    <col min="12810" max="12810" width="7.453125" style="1215" bestFit="1" customWidth="1"/>
    <col min="12811" max="12811" width="26.81640625" style="1215" bestFit="1" customWidth="1"/>
    <col min="12812" max="12812" width="19.81640625" style="1215" bestFit="1" customWidth="1"/>
    <col min="12813" max="13047" width="11.453125" style="1215"/>
    <col min="13048" max="13048" width="2.453125" style="1215" customWidth="1"/>
    <col min="13049" max="13049" width="49" style="1215" customWidth="1"/>
    <col min="13050" max="13050" width="16.81640625" style="1215" customWidth="1"/>
    <col min="13051" max="13051" width="1.1796875" style="1215" customWidth="1"/>
    <col min="13052" max="13052" width="20.54296875" style="1215" customWidth="1"/>
    <col min="13053" max="13053" width="17.54296875" style="1215" customWidth="1"/>
    <col min="13054" max="13054" width="18.1796875" style="1215" customWidth="1"/>
    <col min="13055" max="13055" width="17.1796875" style="1215" customWidth="1"/>
    <col min="13056" max="13056" width="22.453125" style="1215" bestFit="1" customWidth="1"/>
    <col min="13057" max="13057" width="22.1796875" style="1215" customWidth="1"/>
    <col min="13058" max="13058" width="17.81640625" style="1215" customWidth="1"/>
    <col min="13059" max="13059" width="22.453125" style="1215" customWidth="1"/>
    <col min="13060" max="13060" width="10.1796875" style="1215" bestFit="1" customWidth="1"/>
    <col min="13061" max="13061" width="13.453125" style="1215" customWidth="1"/>
    <col min="13062" max="13062" width="7.453125" style="1215" bestFit="1" customWidth="1"/>
    <col min="13063" max="13063" width="15.453125" style="1215" bestFit="1" customWidth="1"/>
    <col min="13064" max="13064" width="7.453125" style="1215" bestFit="1" customWidth="1"/>
    <col min="13065" max="13065" width="19.54296875" style="1215" bestFit="1" customWidth="1"/>
    <col min="13066" max="13066" width="7.453125" style="1215" bestFit="1" customWidth="1"/>
    <col min="13067" max="13067" width="26.81640625" style="1215" bestFit="1" customWidth="1"/>
    <col min="13068" max="13068" width="19.81640625" style="1215" bestFit="1" customWidth="1"/>
    <col min="13069" max="13303" width="11.453125" style="1215"/>
    <col min="13304" max="13304" width="2.453125" style="1215" customWidth="1"/>
    <col min="13305" max="13305" width="49" style="1215" customWidth="1"/>
    <col min="13306" max="13306" width="16.81640625" style="1215" customWidth="1"/>
    <col min="13307" max="13307" width="1.1796875" style="1215" customWidth="1"/>
    <col min="13308" max="13308" width="20.54296875" style="1215" customWidth="1"/>
    <col min="13309" max="13309" width="17.54296875" style="1215" customWidth="1"/>
    <col min="13310" max="13310" width="18.1796875" style="1215" customWidth="1"/>
    <col min="13311" max="13311" width="17.1796875" style="1215" customWidth="1"/>
    <col min="13312" max="13312" width="22.453125" style="1215" bestFit="1" customWidth="1"/>
    <col min="13313" max="13313" width="22.1796875" style="1215" customWidth="1"/>
    <col min="13314" max="13314" width="17.81640625" style="1215" customWidth="1"/>
    <col min="13315" max="13315" width="22.453125" style="1215" customWidth="1"/>
    <col min="13316" max="13316" width="10.1796875" style="1215" bestFit="1" customWidth="1"/>
    <col min="13317" max="13317" width="13.453125" style="1215" customWidth="1"/>
    <col min="13318" max="13318" width="7.453125" style="1215" bestFit="1" customWidth="1"/>
    <col min="13319" max="13319" width="15.453125" style="1215" bestFit="1" customWidth="1"/>
    <col min="13320" max="13320" width="7.453125" style="1215" bestFit="1" customWidth="1"/>
    <col min="13321" max="13321" width="19.54296875" style="1215" bestFit="1" customWidth="1"/>
    <col min="13322" max="13322" width="7.453125" style="1215" bestFit="1" customWidth="1"/>
    <col min="13323" max="13323" width="26.81640625" style="1215" bestFit="1" customWidth="1"/>
    <col min="13324" max="13324" width="19.81640625" style="1215" bestFit="1" customWidth="1"/>
    <col min="13325" max="13559" width="11.453125" style="1215"/>
    <col min="13560" max="13560" width="2.453125" style="1215" customWidth="1"/>
    <col min="13561" max="13561" width="49" style="1215" customWidth="1"/>
    <col min="13562" max="13562" width="16.81640625" style="1215" customWidth="1"/>
    <col min="13563" max="13563" width="1.1796875" style="1215" customWidth="1"/>
    <col min="13564" max="13564" width="20.54296875" style="1215" customWidth="1"/>
    <col min="13565" max="13565" width="17.54296875" style="1215" customWidth="1"/>
    <col min="13566" max="13566" width="18.1796875" style="1215" customWidth="1"/>
    <col min="13567" max="13567" width="17.1796875" style="1215" customWidth="1"/>
    <col min="13568" max="13568" width="22.453125" style="1215" bestFit="1" customWidth="1"/>
    <col min="13569" max="13569" width="22.1796875" style="1215" customWidth="1"/>
    <col min="13570" max="13570" width="17.81640625" style="1215" customWidth="1"/>
    <col min="13571" max="13571" width="22.453125" style="1215" customWidth="1"/>
    <col min="13572" max="13572" width="10.1796875" style="1215" bestFit="1" customWidth="1"/>
    <col min="13573" max="13573" width="13.453125" style="1215" customWidth="1"/>
    <col min="13574" max="13574" width="7.453125" style="1215" bestFit="1" customWidth="1"/>
    <col min="13575" max="13575" width="15.453125" style="1215" bestFit="1" customWidth="1"/>
    <col min="13576" max="13576" width="7.453125" style="1215" bestFit="1" customWidth="1"/>
    <col min="13577" max="13577" width="19.54296875" style="1215" bestFit="1" customWidth="1"/>
    <col min="13578" max="13578" width="7.453125" style="1215" bestFit="1" customWidth="1"/>
    <col min="13579" max="13579" width="26.81640625" style="1215" bestFit="1" customWidth="1"/>
    <col min="13580" max="13580" width="19.81640625" style="1215" bestFit="1" customWidth="1"/>
    <col min="13581" max="13815" width="11.453125" style="1215"/>
    <col min="13816" max="13816" width="2.453125" style="1215" customWidth="1"/>
    <col min="13817" max="13817" width="49" style="1215" customWidth="1"/>
    <col min="13818" max="13818" width="16.81640625" style="1215" customWidth="1"/>
    <col min="13819" max="13819" width="1.1796875" style="1215" customWidth="1"/>
    <col min="13820" max="13820" width="20.54296875" style="1215" customWidth="1"/>
    <col min="13821" max="13821" width="17.54296875" style="1215" customWidth="1"/>
    <col min="13822" max="13822" width="18.1796875" style="1215" customWidth="1"/>
    <col min="13823" max="13823" width="17.1796875" style="1215" customWidth="1"/>
    <col min="13824" max="13824" width="22.453125" style="1215" bestFit="1" customWidth="1"/>
    <col min="13825" max="13825" width="22.1796875" style="1215" customWidth="1"/>
    <col min="13826" max="13826" width="17.81640625" style="1215" customWidth="1"/>
    <col min="13827" max="13827" width="22.453125" style="1215" customWidth="1"/>
    <col min="13828" max="13828" width="10.1796875" style="1215" bestFit="1" customWidth="1"/>
    <col min="13829" max="13829" width="13.453125" style="1215" customWidth="1"/>
    <col min="13830" max="13830" width="7.453125" style="1215" bestFit="1" customWidth="1"/>
    <col min="13831" max="13831" width="15.453125" style="1215" bestFit="1" customWidth="1"/>
    <col min="13832" max="13832" width="7.453125" style="1215" bestFit="1" customWidth="1"/>
    <col min="13833" max="13833" width="19.54296875" style="1215" bestFit="1" customWidth="1"/>
    <col min="13834" max="13834" width="7.453125" style="1215" bestFit="1" customWidth="1"/>
    <col min="13835" max="13835" width="26.81640625" style="1215" bestFit="1" customWidth="1"/>
    <col min="13836" max="13836" width="19.81640625" style="1215" bestFit="1" customWidth="1"/>
    <col min="13837" max="14071" width="11.453125" style="1215"/>
    <col min="14072" max="14072" width="2.453125" style="1215" customWidth="1"/>
    <col min="14073" max="14073" width="49" style="1215" customWidth="1"/>
    <col min="14074" max="14074" width="16.81640625" style="1215" customWidth="1"/>
    <col min="14075" max="14075" width="1.1796875" style="1215" customWidth="1"/>
    <col min="14076" max="14076" width="20.54296875" style="1215" customWidth="1"/>
    <col min="14077" max="14077" width="17.54296875" style="1215" customWidth="1"/>
    <col min="14078" max="14078" width="18.1796875" style="1215" customWidth="1"/>
    <col min="14079" max="14079" width="17.1796875" style="1215" customWidth="1"/>
    <col min="14080" max="14080" width="22.453125" style="1215" bestFit="1" customWidth="1"/>
    <col min="14081" max="14081" width="22.1796875" style="1215" customWidth="1"/>
    <col min="14082" max="14082" width="17.81640625" style="1215" customWidth="1"/>
    <col min="14083" max="14083" width="22.453125" style="1215" customWidth="1"/>
    <col min="14084" max="14084" width="10.1796875" style="1215" bestFit="1" customWidth="1"/>
    <col min="14085" max="14085" width="13.453125" style="1215" customWidth="1"/>
    <col min="14086" max="14086" width="7.453125" style="1215" bestFit="1" customWidth="1"/>
    <col min="14087" max="14087" width="15.453125" style="1215" bestFit="1" customWidth="1"/>
    <col min="14088" max="14088" width="7.453125" style="1215" bestFit="1" customWidth="1"/>
    <col min="14089" max="14089" width="19.54296875" style="1215" bestFit="1" customWidth="1"/>
    <col min="14090" max="14090" width="7.453125" style="1215" bestFit="1" customWidth="1"/>
    <col min="14091" max="14091" width="26.81640625" style="1215" bestFit="1" customWidth="1"/>
    <col min="14092" max="14092" width="19.81640625" style="1215" bestFit="1" customWidth="1"/>
    <col min="14093" max="14327" width="11.453125" style="1215"/>
    <col min="14328" max="14328" width="2.453125" style="1215" customWidth="1"/>
    <col min="14329" max="14329" width="49" style="1215" customWidth="1"/>
    <col min="14330" max="14330" width="16.81640625" style="1215" customWidth="1"/>
    <col min="14331" max="14331" width="1.1796875" style="1215" customWidth="1"/>
    <col min="14332" max="14332" width="20.54296875" style="1215" customWidth="1"/>
    <col min="14333" max="14333" width="17.54296875" style="1215" customWidth="1"/>
    <col min="14334" max="14334" width="18.1796875" style="1215" customWidth="1"/>
    <col min="14335" max="14335" width="17.1796875" style="1215" customWidth="1"/>
    <col min="14336" max="14336" width="22.453125" style="1215" bestFit="1" customWidth="1"/>
    <col min="14337" max="14337" width="22.1796875" style="1215" customWidth="1"/>
    <col min="14338" max="14338" width="17.81640625" style="1215" customWidth="1"/>
    <col min="14339" max="14339" width="22.453125" style="1215" customWidth="1"/>
    <col min="14340" max="14340" width="10.1796875" style="1215" bestFit="1" customWidth="1"/>
    <col min="14341" max="14341" width="13.453125" style="1215" customWidth="1"/>
    <col min="14342" max="14342" width="7.453125" style="1215" bestFit="1" customWidth="1"/>
    <col min="14343" max="14343" width="15.453125" style="1215" bestFit="1" customWidth="1"/>
    <col min="14344" max="14344" width="7.453125" style="1215" bestFit="1" customWidth="1"/>
    <col min="14345" max="14345" width="19.54296875" style="1215" bestFit="1" customWidth="1"/>
    <col min="14346" max="14346" width="7.453125" style="1215" bestFit="1" customWidth="1"/>
    <col min="14347" max="14347" width="26.81640625" style="1215" bestFit="1" customWidth="1"/>
    <col min="14348" max="14348" width="19.81640625" style="1215" bestFit="1" customWidth="1"/>
    <col min="14349" max="14583" width="11.453125" style="1215"/>
    <col min="14584" max="14584" width="2.453125" style="1215" customWidth="1"/>
    <col min="14585" max="14585" width="49" style="1215" customWidth="1"/>
    <col min="14586" max="14586" width="16.81640625" style="1215" customWidth="1"/>
    <col min="14587" max="14587" width="1.1796875" style="1215" customWidth="1"/>
    <col min="14588" max="14588" width="20.54296875" style="1215" customWidth="1"/>
    <col min="14589" max="14589" width="17.54296875" style="1215" customWidth="1"/>
    <col min="14590" max="14590" width="18.1796875" style="1215" customWidth="1"/>
    <col min="14591" max="14591" width="17.1796875" style="1215" customWidth="1"/>
    <col min="14592" max="14592" width="22.453125" style="1215" bestFit="1" customWidth="1"/>
    <col min="14593" max="14593" width="22.1796875" style="1215" customWidth="1"/>
    <col min="14594" max="14594" width="17.81640625" style="1215" customWidth="1"/>
    <col min="14595" max="14595" width="22.453125" style="1215" customWidth="1"/>
    <col min="14596" max="14596" width="10.1796875" style="1215" bestFit="1" customWidth="1"/>
    <col min="14597" max="14597" width="13.453125" style="1215" customWidth="1"/>
    <col min="14598" max="14598" width="7.453125" style="1215" bestFit="1" customWidth="1"/>
    <col min="14599" max="14599" width="15.453125" style="1215" bestFit="1" customWidth="1"/>
    <col min="14600" max="14600" width="7.453125" style="1215" bestFit="1" customWidth="1"/>
    <col min="14601" max="14601" width="19.54296875" style="1215" bestFit="1" customWidth="1"/>
    <col min="14602" max="14602" width="7.453125" style="1215" bestFit="1" customWidth="1"/>
    <col min="14603" max="14603" width="26.81640625" style="1215" bestFit="1" customWidth="1"/>
    <col min="14604" max="14604" width="19.81640625" style="1215" bestFit="1" customWidth="1"/>
    <col min="14605" max="14839" width="11.453125" style="1215"/>
    <col min="14840" max="14840" width="2.453125" style="1215" customWidth="1"/>
    <col min="14841" max="14841" width="49" style="1215" customWidth="1"/>
    <col min="14842" max="14842" width="16.81640625" style="1215" customWidth="1"/>
    <col min="14843" max="14843" width="1.1796875" style="1215" customWidth="1"/>
    <col min="14844" max="14844" width="20.54296875" style="1215" customWidth="1"/>
    <col min="14845" max="14845" width="17.54296875" style="1215" customWidth="1"/>
    <col min="14846" max="14846" width="18.1796875" style="1215" customWidth="1"/>
    <col min="14847" max="14847" width="17.1796875" style="1215" customWidth="1"/>
    <col min="14848" max="14848" width="22.453125" style="1215" bestFit="1" customWidth="1"/>
    <col min="14849" max="14849" width="22.1796875" style="1215" customWidth="1"/>
    <col min="14850" max="14850" width="17.81640625" style="1215" customWidth="1"/>
    <col min="14851" max="14851" width="22.453125" style="1215" customWidth="1"/>
    <col min="14852" max="14852" width="10.1796875" style="1215" bestFit="1" customWidth="1"/>
    <col min="14853" max="14853" width="13.453125" style="1215" customWidth="1"/>
    <col min="14854" max="14854" width="7.453125" style="1215" bestFit="1" customWidth="1"/>
    <col min="14855" max="14855" width="15.453125" style="1215" bestFit="1" customWidth="1"/>
    <col min="14856" max="14856" width="7.453125" style="1215" bestFit="1" customWidth="1"/>
    <col min="14857" max="14857" width="19.54296875" style="1215" bestFit="1" customWidth="1"/>
    <col min="14858" max="14858" width="7.453125" style="1215" bestFit="1" customWidth="1"/>
    <col min="14859" max="14859" width="26.81640625" style="1215" bestFit="1" customWidth="1"/>
    <col min="14860" max="14860" width="19.81640625" style="1215" bestFit="1" customWidth="1"/>
    <col min="14861" max="15095" width="11.453125" style="1215"/>
    <col min="15096" max="15096" width="2.453125" style="1215" customWidth="1"/>
    <col min="15097" max="15097" width="49" style="1215" customWidth="1"/>
    <col min="15098" max="15098" width="16.81640625" style="1215" customWidth="1"/>
    <col min="15099" max="15099" width="1.1796875" style="1215" customWidth="1"/>
    <col min="15100" max="15100" width="20.54296875" style="1215" customWidth="1"/>
    <col min="15101" max="15101" width="17.54296875" style="1215" customWidth="1"/>
    <col min="15102" max="15102" width="18.1796875" style="1215" customWidth="1"/>
    <col min="15103" max="15103" width="17.1796875" style="1215" customWidth="1"/>
    <col min="15104" max="15104" width="22.453125" style="1215" bestFit="1" customWidth="1"/>
    <col min="15105" max="15105" width="22.1796875" style="1215" customWidth="1"/>
    <col min="15106" max="15106" width="17.81640625" style="1215" customWidth="1"/>
    <col min="15107" max="15107" width="22.453125" style="1215" customWidth="1"/>
    <col min="15108" max="15108" width="10.1796875" style="1215" bestFit="1" customWidth="1"/>
    <col min="15109" max="15109" width="13.453125" style="1215" customWidth="1"/>
    <col min="15110" max="15110" width="7.453125" style="1215" bestFit="1" customWidth="1"/>
    <col min="15111" max="15111" width="15.453125" style="1215" bestFit="1" customWidth="1"/>
    <col min="15112" max="15112" width="7.453125" style="1215" bestFit="1" customWidth="1"/>
    <col min="15113" max="15113" width="19.54296875" style="1215" bestFit="1" customWidth="1"/>
    <col min="15114" max="15114" width="7.453125" style="1215" bestFit="1" customWidth="1"/>
    <col min="15115" max="15115" width="26.81640625" style="1215" bestFit="1" customWidth="1"/>
    <col min="15116" max="15116" width="19.81640625" style="1215" bestFit="1" customWidth="1"/>
    <col min="15117" max="15351" width="11.453125" style="1215"/>
    <col min="15352" max="15352" width="2.453125" style="1215" customWidth="1"/>
    <col min="15353" max="15353" width="49" style="1215" customWidth="1"/>
    <col min="15354" max="15354" width="16.81640625" style="1215" customWidth="1"/>
    <col min="15355" max="15355" width="1.1796875" style="1215" customWidth="1"/>
    <col min="15356" max="15356" width="20.54296875" style="1215" customWidth="1"/>
    <col min="15357" max="15357" width="17.54296875" style="1215" customWidth="1"/>
    <col min="15358" max="15358" width="18.1796875" style="1215" customWidth="1"/>
    <col min="15359" max="15359" width="17.1796875" style="1215" customWidth="1"/>
    <col min="15360" max="15360" width="22.453125" style="1215" bestFit="1" customWidth="1"/>
    <col min="15361" max="15361" width="22.1796875" style="1215" customWidth="1"/>
    <col min="15362" max="15362" width="17.81640625" style="1215" customWidth="1"/>
    <col min="15363" max="15363" width="22.453125" style="1215" customWidth="1"/>
    <col min="15364" max="15364" width="10.1796875" style="1215" bestFit="1" customWidth="1"/>
    <col min="15365" max="15365" width="13.453125" style="1215" customWidth="1"/>
    <col min="15366" max="15366" width="7.453125" style="1215" bestFit="1" customWidth="1"/>
    <col min="15367" max="15367" width="15.453125" style="1215" bestFit="1" customWidth="1"/>
    <col min="15368" max="15368" width="7.453125" style="1215" bestFit="1" customWidth="1"/>
    <col min="15369" max="15369" width="19.54296875" style="1215" bestFit="1" customWidth="1"/>
    <col min="15370" max="15370" width="7.453125" style="1215" bestFit="1" customWidth="1"/>
    <col min="15371" max="15371" width="26.81640625" style="1215" bestFit="1" customWidth="1"/>
    <col min="15372" max="15372" width="19.81640625" style="1215" bestFit="1" customWidth="1"/>
    <col min="15373" max="15607" width="11.453125" style="1215"/>
    <col min="15608" max="15608" width="2.453125" style="1215" customWidth="1"/>
    <col min="15609" max="15609" width="49" style="1215" customWidth="1"/>
    <col min="15610" max="15610" width="16.81640625" style="1215" customWidth="1"/>
    <col min="15611" max="15611" width="1.1796875" style="1215" customWidth="1"/>
    <col min="15612" max="15612" width="20.54296875" style="1215" customWidth="1"/>
    <col min="15613" max="15613" width="17.54296875" style="1215" customWidth="1"/>
    <col min="15614" max="15614" width="18.1796875" style="1215" customWidth="1"/>
    <col min="15615" max="15615" width="17.1796875" style="1215" customWidth="1"/>
    <col min="15616" max="15616" width="22.453125" style="1215" bestFit="1" customWidth="1"/>
    <col min="15617" max="15617" width="22.1796875" style="1215" customWidth="1"/>
    <col min="15618" max="15618" width="17.81640625" style="1215" customWidth="1"/>
    <col min="15619" max="15619" width="22.453125" style="1215" customWidth="1"/>
    <col min="15620" max="15620" width="10.1796875" style="1215" bestFit="1" customWidth="1"/>
    <col min="15621" max="15621" width="13.453125" style="1215" customWidth="1"/>
    <col min="15622" max="15622" width="7.453125" style="1215" bestFit="1" customWidth="1"/>
    <col min="15623" max="15623" width="15.453125" style="1215" bestFit="1" customWidth="1"/>
    <col min="15624" max="15624" width="7.453125" style="1215" bestFit="1" customWidth="1"/>
    <col min="15625" max="15625" width="19.54296875" style="1215" bestFit="1" customWidth="1"/>
    <col min="15626" max="15626" width="7.453125" style="1215" bestFit="1" customWidth="1"/>
    <col min="15627" max="15627" width="26.81640625" style="1215" bestFit="1" customWidth="1"/>
    <col min="15628" max="15628" width="19.81640625" style="1215" bestFit="1" customWidth="1"/>
    <col min="15629" max="15863" width="11.453125" style="1215"/>
    <col min="15864" max="15864" width="2.453125" style="1215" customWidth="1"/>
    <col min="15865" max="15865" width="49" style="1215" customWidth="1"/>
    <col min="15866" max="15866" width="16.81640625" style="1215" customWidth="1"/>
    <col min="15867" max="15867" width="1.1796875" style="1215" customWidth="1"/>
    <col min="15868" max="15868" width="20.54296875" style="1215" customWidth="1"/>
    <col min="15869" max="15869" width="17.54296875" style="1215" customWidth="1"/>
    <col min="15870" max="15870" width="18.1796875" style="1215" customWidth="1"/>
    <col min="15871" max="15871" width="17.1796875" style="1215" customWidth="1"/>
    <col min="15872" max="15872" width="22.453125" style="1215" bestFit="1" customWidth="1"/>
    <col min="15873" max="15873" width="22.1796875" style="1215" customWidth="1"/>
    <col min="15874" max="15874" width="17.81640625" style="1215" customWidth="1"/>
    <col min="15875" max="15875" width="22.453125" style="1215" customWidth="1"/>
    <col min="15876" max="15876" width="10.1796875" style="1215" bestFit="1" customWidth="1"/>
    <col min="15877" max="15877" width="13.453125" style="1215" customWidth="1"/>
    <col min="15878" max="15878" width="7.453125" style="1215" bestFit="1" customWidth="1"/>
    <col min="15879" max="15879" width="15.453125" style="1215" bestFit="1" customWidth="1"/>
    <col min="15880" max="15880" width="7.453125" style="1215" bestFit="1" customWidth="1"/>
    <col min="15881" max="15881" width="19.54296875" style="1215" bestFit="1" customWidth="1"/>
    <col min="15882" max="15882" width="7.453125" style="1215" bestFit="1" customWidth="1"/>
    <col min="15883" max="15883" width="26.81640625" style="1215" bestFit="1" customWidth="1"/>
    <col min="15884" max="15884" width="19.81640625" style="1215" bestFit="1" customWidth="1"/>
    <col min="15885" max="16119" width="11.453125" style="1215"/>
    <col min="16120" max="16120" width="2.453125" style="1215" customWidth="1"/>
    <col min="16121" max="16121" width="49" style="1215" customWidth="1"/>
    <col min="16122" max="16122" width="16.81640625" style="1215" customWidth="1"/>
    <col min="16123" max="16123" width="1.1796875" style="1215" customWidth="1"/>
    <col min="16124" max="16124" width="20.54296875" style="1215" customWidth="1"/>
    <col min="16125" max="16125" width="17.54296875" style="1215" customWidth="1"/>
    <col min="16126" max="16126" width="18.1796875" style="1215" customWidth="1"/>
    <col min="16127" max="16127" width="17.1796875" style="1215" customWidth="1"/>
    <col min="16128" max="16128" width="22.453125" style="1215" bestFit="1" customWidth="1"/>
    <col min="16129" max="16129" width="22.1796875" style="1215" customWidth="1"/>
    <col min="16130" max="16130" width="17.81640625" style="1215" customWidth="1"/>
    <col min="16131" max="16131" width="22.453125" style="1215" customWidth="1"/>
    <col min="16132" max="16132" width="10.1796875" style="1215" bestFit="1" customWidth="1"/>
    <col min="16133" max="16133" width="13.453125" style="1215" customWidth="1"/>
    <col min="16134" max="16134" width="7.453125" style="1215" bestFit="1" customWidth="1"/>
    <col min="16135" max="16135" width="15.453125" style="1215" bestFit="1" customWidth="1"/>
    <col min="16136" max="16136" width="7.453125" style="1215" bestFit="1" customWidth="1"/>
    <col min="16137" max="16137" width="19.54296875" style="1215" bestFit="1" customWidth="1"/>
    <col min="16138" max="16138" width="7.453125" style="1215" bestFit="1" customWidth="1"/>
    <col min="16139" max="16139" width="26.81640625" style="1215" bestFit="1" customWidth="1"/>
    <col min="16140" max="16140" width="19.81640625" style="1215" bestFit="1" customWidth="1"/>
    <col min="16141" max="16384" width="11.453125" style="1215"/>
  </cols>
  <sheetData>
    <row r="3" spans="3:14" s="80" customFormat="1" ht="13.5" customHeight="1">
      <c r="C3" s="78"/>
      <c r="D3" s="78"/>
      <c r="E3" s="78"/>
      <c r="N3" s="1497" t="s">
        <v>1073</v>
      </c>
    </row>
    <row r="4" spans="3:14" s="80" customFormat="1" ht="14.5">
      <c r="D4" s="12"/>
      <c r="N4" s="1497" t="s">
        <v>1072</v>
      </c>
    </row>
    <row r="5" spans="3:14" s="80" customFormat="1" ht="14.5">
      <c r="D5" s="12"/>
    </row>
    <row r="6" spans="3:14" s="80" customFormat="1" ht="14.5">
      <c r="D6" s="12"/>
    </row>
    <row r="7" spans="3:14" s="80" customFormat="1" ht="13.5" customHeight="1"/>
    <row r="8" spans="3:14" ht="15.5">
      <c r="C8" s="1937" t="s">
        <v>2009</v>
      </c>
      <c r="D8" s="1938"/>
      <c r="E8" s="1938"/>
      <c r="F8" s="1938"/>
      <c r="G8" s="1938"/>
      <c r="H8" s="1498"/>
    </row>
    <row r="9" spans="3:14" ht="9.75" customHeight="1">
      <c r="E9" s="80"/>
      <c r="L9" s="1499"/>
    </row>
    <row r="10" spans="3:14" s="1216" customFormat="1" ht="13">
      <c r="C10" s="2045" t="s">
        <v>266</v>
      </c>
      <c r="D10" s="2046"/>
      <c r="E10" s="80"/>
      <c r="F10" s="1500" t="str">
        <f>IFERROR(VLOOKUP("Yes",$F$12:$F$20,1,FALSE),"No")</f>
        <v>No</v>
      </c>
    </row>
    <row r="11" spans="3:14" s="1216" customFormat="1" ht="13">
      <c r="E11" s="80"/>
      <c r="F11" s="1217"/>
    </row>
    <row r="12" spans="3:14" ht="244" customHeight="1">
      <c r="C12" s="2043" t="s">
        <v>1163</v>
      </c>
      <c r="D12" s="2044"/>
      <c r="E12" s="80"/>
      <c r="F12" s="1501" t="s">
        <v>1072</v>
      </c>
      <c r="H12" s="1218"/>
    </row>
    <row r="13" spans="3:14" ht="7.5" customHeight="1"/>
    <row r="14" spans="3:14" ht="157" customHeight="1">
      <c r="C14" s="2043" t="s">
        <v>1164</v>
      </c>
      <c r="D14" s="2044"/>
      <c r="E14" s="80"/>
      <c r="F14" s="1501" t="s">
        <v>1072</v>
      </c>
      <c r="H14" s="1218"/>
    </row>
    <row r="15" spans="3:14" ht="7.5" customHeight="1"/>
    <row r="16" spans="3:14" ht="62.15" customHeight="1">
      <c r="C16" s="2043" t="s">
        <v>1165</v>
      </c>
      <c r="D16" s="2044"/>
      <c r="E16" s="80"/>
      <c r="F16" s="1501" t="s">
        <v>1072</v>
      </c>
      <c r="H16" s="1218"/>
    </row>
    <row r="17" spans="3:13" ht="7.5" customHeight="1"/>
    <row r="18" spans="3:13" ht="197.5" customHeight="1">
      <c r="C18" s="2043" t="s">
        <v>1166</v>
      </c>
      <c r="D18" s="2044"/>
      <c r="E18" s="80"/>
      <c r="F18" s="1501" t="s">
        <v>1072</v>
      </c>
      <c r="H18" s="1218"/>
    </row>
    <row r="19" spans="3:13" ht="7.5" customHeight="1"/>
    <row r="20" spans="3:13" ht="67" customHeight="1">
      <c r="C20" s="2043" t="s">
        <v>1167</v>
      </c>
      <c r="D20" s="2044"/>
      <c r="E20" s="80"/>
      <c r="F20" s="1501" t="s">
        <v>1072</v>
      </c>
      <c r="H20" s="1218"/>
    </row>
    <row r="21" spans="3:13" ht="7.5" customHeight="1"/>
    <row r="22" spans="3:13" s="1216" customFormat="1" ht="13">
      <c r="C22" s="2045" t="s">
        <v>263</v>
      </c>
      <c r="D22" s="2046"/>
      <c r="E22" s="80"/>
      <c r="F22" s="1500" t="str">
        <f>IFERROR(VLOOKUP("Yes",$F$24:$F$26,1,FALSE),"No")</f>
        <v>No</v>
      </c>
    </row>
    <row r="23" spans="3:13" ht="7.5" customHeight="1"/>
    <row r="24" spans="3:13" ht="77.150000000000006" customHeight="1">
      <c r="C24" s="2043" t="s">
        <v>1168</v>
      </c>
      <c r="D24" s="2044"/>
      <c r="E24" s="80"/>
      <c r="F24" s="1501" t="s">
        <v>1072</v>
      </c>
      <c r="H24" s="1218"/>
    </row>
    <row r="25" spans="3:13" ht="7.5" customHeight="1"/>
    <row r="26" spans="3:13" ht="45" customHeight="1">
      <c r="C26" s="2043" t="s">
        <v>1169</v>
      </c>
      <c r="D26" s="2044"/>
      <c r="E26" s="80"/>
      <c r="F26" s="1501" t="s">
        <v>1072</v>
      </c>
      <c r="H26" s="1218"/>
    </row>
    <row r="27" spans="3:13" ht="7.5" customHeight="1"/>
    <row r="28" spans="3:13" ht="13">
      <c r="C28" s="2045" t="s">
        <v>1170</v>
      </c>
      <c r="D28" s="2046"/>
      <c r="E28" s="80"/>
      <c r="F28" s="1500" t="str">
        <f>IFERROR(VLOOKUP("Yes",$F$30:$F$34,1,FALSE),"No")</f>
        <v>No</v>
      </c>
      <c r="G28" s="1502"/>
      <c r="I28" s="1502"/>
      <c r="J28" s="1503"/>
      <c r="K28" s="1503"/>
      <c r="L28" s="1504"/>
      <c r="M28" s="1505"/>
    </row>
    <row r="29" spans="3:13">
      <c r="G29" s="1502"/>
      <c r="I29" s="1502"/>
      <c r="J29" s="1503"/>
      <c r="K29" s="1503"/>
      <c r="L29" s="1504"/>
      <c r="M29" s="1505"/>
    </row>
    <row r="30" spans="3:13" ht="59.25" customHeight="1">
      <c r="C30" s="2043" t="s">
        <v>1171</v>
      </c>
      <c r="D30" s="2044"/>
      <c r="E30" s="80"/>
      <c r="F30" s="1501" t="s">
        <v>1072</v>
      </c>
      <c r="G30" s="1502"/>
      <c r="I30" s="1502"/>
      <c r="J30" s="1503"/>
      <c r="K30" s="1503"/>
      <c r="L30" s="1504"/>
      <c r="M30" s="1505"/>
    </row>
    <row r="31" spans="3:13" ht="5.25" customHeight="1">
      <c r="G31" s="1502"/>
      <c r="I31" s="1502"/>
      <c r="J31" s="1503"/>
      <c r="K31" s="1503"/>
      <c r="L31" s="1504"/>
      <c r="M31" s="1505"/>
    </row>
    <row r="32" spans="3:13" ht="48.75" customHeight="1">
      <c r="C32" s="2043" t="s">
        <v>1172</v>
      </c>
      <c r="D32" s="2044"/>
      <c r="E32" s="80"/>
      <c r="F32" s="1501" t="s">
        <v>1072</v>
      </c>
      <c r="G32" s="1502"/>
      <c r="I32" s="1502"/>
      <c r="J32" s="1503"/>
      <c r="K32" s="1503"/>
      <c r="L32" s="1504"/>
      <c r="M32" s="1505"/>
    </row>
    <row r="33" spans="3:13" ht="5.25" customHeight="1">
      <c r="G33" s="1502"/>
      <c r="I33" s="1502"/>
      <c r="J33" s="1503"/>
      <c r="K33" s="1503"/>
      <c r="L33" s="1504"/>
      <c r="M33" s="1505"/>
    </row>
    <row r="34" spans="3:13" ht="38.25" customHeight="1">
      <c r="C34" s="2043" t="s">
        <v>1173</v>
      </c>
      <c r="D34" s="2044"/>
      <c r="E34" s="80"/>
      <c r="F34" s="1501" t="s">
        <v>1072</v>
      </c>
      <c r="G34" s="1502"/>
      <c r="I34" s="1502"/>
      <c r="J34" s="1503"/>
      <c r="K34" s="1503"/>
      <c r="L34" s="1504"/>
      <c r="M34" s="1505"/>
    </row>
    <row r="35" spans="3:13" ht="5.25" customHeight="1">
      <c r="G35" s="1502"/>
      <c r="I35" s="1502"/>
      <c r="J35" s="1503"/>
      <c r="K35" s="1503"/>
      <c r="L35" s="1504"/>
      <c r="M35" s="1505"/>
    </row>
    <row r="36" spans="3:13" ht="7.5" customHeight="1"/>
    <row r="37" spans="3:13" s="1216" customFormat="1" ht="13">
      <c r="C37" s="2045" t="s">
        <v>268</v>
      </c>
      <c r="D37" s="2046"/>
      <c r="E37" s="80"/>
      <c r="F37" s="1500" t="str">
        <f>IFERROR(VLOOKUP("Yes",$F$39:$F$45,1,FALSE),"No")</f>
        <v>No</v>
      </c>
    </row>
    <row r="38" spans="3:13" ht="7.5" customHeight="1"/>
    <row r="39" spans="3:13" ht="38.15" customHeight="1">
      <c r="C39" s="2043" t="s">
        <v>1174</v>
      </c>
      <c r="D39" s="2044"/>
      <c r="E39" s="80"/>
      <c r="F39" s="1501" t="s">
        <v>1072</v>
      </c>
      <c r="H39" s="1218"/>
    </row>
    <row r="40" spans="3:13" ht="5.25" customHeight="1">
      <c r="G40" s="1502"/>
      <c r="I40" s="1502"/>
      <c r="J40" s="1503"/>
      <c r="K40" s="1503"/>
      <c r="L40" s="1504"/>
      <c r="M40" s="1505"/>
    </row>
    <row r="41" spans="3:13" ht="56.5" customHeight="1">
      <c r="C41" s="2043" t="s">
        <v>1175</v>
      </c>
      <c r="D41" s="2044"/>
      <c r="E41" s="80"/>
      <c r="F41" s="1501" t="s">
        <v>1072</v>
      </c>
      <c r="H41" s="1218"/>
    </row>
    <row r="42" spans="3:13" ht="5.25" customHeight="1">
      <c r="G42" s="1502"/>
      <c r="I42" s="1502"/>
      <c r="J42" s="1503"/>
      <c r="K42" s="1503"/>
      <c r="L42" s="1504"/>
      <c r="M42" s="1505"/>
    </row>
    <row r="43" spans="3:13" ht="29.15" customHeight="1">
      <c r="C43" s="2043" t="s">
        <v>1176</v>
      </c>
      <c r="D43" s="2044"/>
      <c r="E43" s="80"/>
      <c r="F43" s="1501" t="s">
        <v>1072</v>
      </c>
      <c r="H43" s="1218"/>
    </row>
    <row r="44" spans="3:13" ht="5.25" customHeight="1">
      <c r="G44" s="1502"/>
      <c r="I44" s="1502"/>
      <c r="J44" s="1503"/>
      <c r="K44" s="1503"/>
      <c r="L44" s="1504"/>
      <c r="M44" s="1505"/>
    </row>
    <row r="45" spans="3:13" ht="27.75" customHeight="1">
      <c r="C45" s="2043" t="s">
        <v>1177</v>
      </c>
      <c r="D45" s="2044"/>
      <c r="E45" s="80"/>
      <c r="F45" s="1501" t="s">
        <v>1072</v>
      </c>
      <c r="H45" s="1218"/>
    </row>
    <row r="46" spans="3:13" ht="5.25" customHeight="1">
      <c r="G46" s="1502"/>
      <c r="I46" s="1502"/>
      <c r="J46" s="1503"/>
      <c r="K46" s="1503"/>
      <c r="L46" s="1504"/>
      <c r="M46" s="1505"/>
    </row>
    <row r="47" spans="3:13" s="1216" customFormat="1" ht="13" collapsed="1">
      <c r="C47" s="2045" t="s">
        <v>267</v>
      </c>
      <c r="D47" s="2046"/>
      <c r="E47" s="80"/>
      <c r="F47" s="1500" t="str">
        <f>F49</f>
        <v>No</v>
      </c>
    </row>
    <row r="48" spans="3:13" ht="7.5" customHeight="1"/>
    <row r="49" spans="3:13" ht="27.75" customHeight="1">
      <c r="C49" s="2043" t="s">
        <v>1178</v>
      </c>
      <c r="D49" s="2044"/>
      <c r="E49" s="80"/>
      <c r="F49" s="1501" t="s">
        <v>1072</v>
      </c>
      <c r="H49" s="1218"/>
    </row>
    <row r="50" spans="3:13" ht="5.25" customHeight="1">
      <c r="G50" s="1502"/>
      <c r="I50" s="1502"/>
      <c r="J50" s="1503"/>
      <c r="K50" s="1503"/>
      <c r="L50" s="1504"/>
      <c r="M50" s="1505"/>
    </row>
    <row r="51" spans="3:13" ht="5.25" customHeight="1">
      <c r="G51" s="1502"/>
      <c r="I51" s="1502"/>
      <c r="J51" s="1503"/>
      <c r="K51" s="1503"/>
      <c r="L51" s="1504"/>
      <c r="M51" s="1505"/>
    </row>
    <row r="52" spans="3:13" s="1216" customFormat="1" ht="13">
      <c r="C52" s="2045" t="s">
        <v>1179</v>
      </c>
      <c r="D52" s="2046"/>
      <c r="E52" s="80"/>
      <c r="F52" s="1500" t="str">
        <f>IFERROR(VLOOKUP("Yes",$F$53:$F$56,1,FALSE),"No")</f>
        <v>No</v>
      </c>
    </row>
    <row r="53" spans="3:13" ht="7.5" customHeight="1"/>
    <row r="54" spans="3:13" ht="63" customHeight="1">
      <c r="C54" s="2043" t="s">
        <v>1180</v>
      </c>
      <c r="D54" s="2044"/>
      <c r="E54" s="80"/>
      <c r="F54" s="1501" t="s">
        <v>1072</v>
      </c>
      <c r="H54" s="1218"/>
    </row>
    <row r="55" spans="3:13" ht="5.25" customHeight="1">
      <c r="G55" s="1502"/>
      <c r="I55" s="1502"/>
      <c r="J55" s="1503"/>
      <c r="K55" s="1503"/>
      <c r="L55" s="1504"/>
      <c r="M55" s="1505"/>
    </row>
    <row r="56" spans="3:13" ht="27.65" customHeight="1">
      <c r="C56" s="2043" t="s">
        <v>1181</v>
      </c>
      <c r="D56" s="2044"/>
      <c r="E56" s="80"/>
      <c r="F56" s="1501" t="s">
        <v>1072</v>
      </c>
      <c r="H56" s="1218"/>
    </row>
    <row r="57" spans="3:13" ht="7.5" customHeight="1"/>
    <row r="58" spans="3:13" s="1216" customFormat="1" ht="13">
      <c r="C58" s="2045" t="s">
        <v>1182</v>
      </c>
      <c r="D58" s="2046"/>
      <c r="E58" s="80"/>
      <c r="F58" s="1500" t="str">
        <f>F60</f>
        <v>No</v>
      </c>
    </row>
    <row r="59" spans="3:13" ht="5.25" customHeight="1">
      <c r="G59" s="1502"/>
      <c r="I59" s="1502"/>
      <c r="J59" s="1503"/>
      <c r="K59" s="1503"/>
      <c r="L59" s="1504"/>
      <c r="M59" s="1505"/>
    </row>
    <row r="60" spans="3:13" ht="29.5" customHeight="1">
      <c r="C60" s="2043" t="s">
        <v>1183</v>
      </c>
      <c r="D60" s="2044"/>
      <c r="E60" s="80"/>
      <c r="F60" s="1501" t="s">
        <v>1072</v>
      </c>
    </row>
    <row r="61" spans="3:13" ht="7.5" customHeight="1"/>
    <row r="62" spans="3:13" s="1216" customFormat="1" ht="13">
      <c r="C62" s="2045" t="s">
        <v>1184</v>
      </c>
      <c r="D62" s="2045"/>
      <c r="E62" s="80"/>
      <c r="F62" s="1500" t="str">
        <f>F64</f>
        <v>No</v>
      </c>
    </row>
    <row r="63" spans="3:13" ht="5.25" customHeight="1">
      <c r="G63" s="1502"/>
      <c r="I63" s="1502"/>
      <c r="J63" s="1503"/>
      <c r="K63" s="1503"/>
      <c r="L63" s="1504"/>
      <c r="M63" s="1505"/>
    </row>
    <row r="64" spans="3:13" ht="55" customHeight="1">
      <c r="C64" s="2043" t="s">
        <v>1185</v>
      </c>
      <c r="D64" s="2044"/>
      <c r="E64" s="80"/>
      <c r="F64" s="1501" t="s">
        <v>1072</v>
      </c>
    </row>
    <row r="65" ht="7.5" customHeight="1"/>
  </sheetData>
  <mergeCells count="28">
    <mergeCell ref="C58:D58"/>
    <mergeCell ref="C60:D60"/>
    <mergeCell ref="C62:D62"/>
    <mergeCell ref="C64:D64"/>
    <mergeCell ref="C45:D45"/>
    <mergeCell ref="C47:D47"/>
    <mergeCell ref="C49:D49"/>
    <mergeCell ref="C52:D52"/>
    <mergeCell ref="C54:D54"/>
    <mergeCell ref="C56:D56"/>
    <mergeCell ref="C43:D43"/>
    <mergeCell ref="C20:D20"/>
    <mergeCell ref="C22:D22"/>
    <mergeCell ref="C24:D24"/>
    <mergeCell ref="C26:D26"/>
    <mergeCell ref="C28:D28"/>
    <mergeCell ref="C30:D30"/>
    <mergeCell ref="C32:D32"/>
    <mergeCell ref="C34:D34"/>
    <mergeCell ref="C37:D37"/>
    <mergeCell ref="C39:D39"/>
    <mergeCell ref="C41:D41"/>
    <mergeCell ref="C18:D18"/>
    <mergeCell ref="C8:G8"/>
    <mergeCell ref="C10:D10"/>
    <mergeCell ref="C12:D12"/>
    <mergeCell ref="C14:D14"/>
    <mergeCell ref="C16:D1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codeName="Sheet56">
    <tabColor theme="6" tint="-0.249977111117893"/>
    <pageSetUpPr fitToPage="1"/>
  </sheetPr>
  <dimension ref="A1:AG31"/>
  <sheetViews>
    <sheetView showGridLines="0" zoomScale="85" zoomScaleNormal="85" zoomScaleSheetLayoutView="80" workbookViewId="0">
      <selection activeCell="E5" sqref="E5"/>
    </sheetView>
  </sheetViews>
  <sheetFormatPr defaultColWidth="11.54296875" defaultRowHeight="12.5"/>
  <cols>
    <col min="1" max="1" width="12.54296875" style="1685" bestFit="1" customWidth="1"/>
    <col min="2" max="2" width="31.1796875" style="1685" customWidth="1"/>
    <col min="3" max="4" width="6.54296875" style="1685" customWidth="1"/>
    <col min="5" max="5" width="16.54296875" style="1685" bestFit="1" customWidth="1"/>
    <col min="6" max="6" width="18" style="1685" bestFit="1" customWidth="1"/>
    <col min="7" max="7" width="65.54296875" style="1685" customWidth="1"/>
    <col min="8" max="8" width="41.453125" style="1685" bestFit="1" customWidth="1"/>
    <col min="9" max="9" width="15.453125" style="1685" customWidth="1"/>
    <col min="10" max="10" width="11.453125" style="1685" bestFit="1" customWidth="1"/>
    <col min="11" max="11" width="14.453125" style="1685" customWidth="1"/>
    <col min="12" max="12" width="35.453125" style="1685" customWidth="1"/>
    <col min="13" max="14" width="27.453125" style="1685" customWidth="1"/>
    <col min="15" max="15" width="34.453125" style="1685" bestFit="1" customWidth="1"/>
    <col min="16" max="16" width="36.54296875" style="1685" customWidth="1"/>
    <col min="17" max="17" width="20.54296875" style="1685" customWidth="1"/>
    <col min="18" max="18" width="30.54296875" style="1685" customWidth="1"/>
    <col min="19" max="20" width="19.54296875" style="1685" customWidth="1"/>
    <col min="21" max="22" width="36.54296875" style="1685" bestFit="1" customWidth="1"/>
    <col min="23" max="23" width="28" style="1685" bestFit="1" customWidth="1"/>
    <col min="24" max="24" width="34.453125" style="1685" bestFit="1" customWidth="1"/>
    <col min="25" max="28" width="11.54296875" style="1685"/>
    <col min="29" max="33" width="36.81640625" style="1685" bestFit="1" customWidth="1"/>
    <col min="34" max="257" width="11.54296875" style="1685"/>
    <col min="258" max="258" width="18.453125" style="1685" customWidth="1"/>
    <col min="259" max="259" width="47.453125" style="1685" customWidth="1"/>
    <col min="260" max="260" width="15.54296875" style="1685" customWidth="1"/>
    <col min="261" max="261" width="17" style="1685" customWidth="1"/>
    <col min="262" max="262" width="22.453125" style="1685" customWidth="1"/>
    <col min="263" max="264" width="15.54296875" style="1685" customWidth="1"/>
    <col min="265" max="265" width="25.54296875" style="1685" customWidth="1"/>
    <col min="266" max="513" width="11.54296875" style="1685"/>
    <col min="514" max="514" width="18.453125" style="1685" customWidth="1"/>
    <col min="515" max="515" width="47.453125" style="1685" customWidth="1"/>
    <col min="516" max="516" width="15.54296875" style="1685" customWidth="1"/>
    <col min="517" max="517" width="17" style="1685" customWidth="1"/>
    <col min="518" max="518" width="22.453125" style="1685" customWidth="1"/>
    <col min="519" max="520" width="15.54296875" style="1685" customWidth="1"/>
    <col min="521" max="521" width="25.54296875" style="1685" customWidth="1"/>
    <col min="522" max="769" width="11.54296875" style="1685"/>
    <col min="770" max="770" width="18.453125" style="1685" customWidth="1"/>
    <col min="771" max="771" width="47.453125" style="1685" customWidth="1"/>
    <col min="772" max="772" width="15.54296875" style="1685" customWidth="1"/>
    <col min="773" max="773" width="17" style="1685" customWidth="1"/>
    <col min="774" max="774" width="22.453125" style="1685" customWidth="1"/>
    <col min="775" max="776" width="15.54296875" style="1685" customWidth="1"/>
    <col min="777" max="777" width="25.54296875" style="1685" customWidth="1"/>
    <col min="778" max="1025" width="11.54296875" style="1685"/>
    <col min="1026" max="1026" width="18.453125" style="1685" customWidth="1"/>
    <col min="1027" max="1027" width="47.453125" style="1685" customWidth="1"/>
    <col min="1028" max="1028" width="15.54296875" style="1685" customWidth="1"/>
    <col min="1029" max="1029" width="17" style="1685" customWidth="1"/>
    <col min="1030" max="1030" width="22.453125" style="1685" customWidth="1"/>
    <col min="1031" max="1032" width="15.54296875" style="1685" customWidth="1"/>
    <col min="1033" max="1033" width="25.54296875" style="1685" customWidth="1"/>
    <col min="1034" max="1281" width="11.54296875" style="1685"/>
    <col min="1282" max="1282" width="18.453125" style="1685" customWidth="1"/>
    <col min="1283" max="1283" width="47.453125" style="1685" customWidth="1"/>
    <col min="1284" max="1284" width="15.54296875" style="1685" customWidth="1"/>
    <col min="1285" max="1285" width="17" style="1685" customWidth="1"/>
    <col min="1286" max="1286" width="22.453125" style="1685" customWidth="1"/>
    <col min="1287" max="1288" width="15.54296875" style="1685" customWidth="1"/>
    <col min="1289" max="1289" width="25.54296875" style="1685" customWidth="1"/>
    <col min="1290" max="1537" width="11.54296875" style="1685"/>
    <col min="1538" max="1538" width="18.453125" style="1685" customWidth="1"/>
    <col min="1539" max="1539" width="47.453125" style="1685" customWidth="1"/>
    <col min="1540" max="1540" width="15.54296875" style="1685" customWidth="1"/>
    <col min="1541" max="1541" width="17" style="1685" customWidth="1"/>
    <col min="1542" max="1542" width="22.453125" style="1685" customWidth="1"/>
    <col min="1543" max="1544" width="15.54296875" style="1685" customWidth="1"/>
    <col min="1545" max="1545" width="25.54296875" style="1685" customWidth="1"/>
    <col min="1546" max="1793" width="11.54296875" style="1685"/>
    <col min="1794" max="1794" width="18.453125" style="1685" customWidth="1"/>
    <col min="1795" max="1795" width="47.453125" style="1685" customWidth="1"/>
    <col min="1796" max="1796" width="15.54296875" style="1685" customWidth="1"/>
    <col min="1797" max="1797" width="17" style="1685" customWidth="1"/>
    <col min="1798" max="1798" width="22.453125" style="1685" customWidth="1"/>
    <col min="1799" max="1800" width="15.54296875" style="1685" customWidth="1"/>
    <col min="1801" max="1801" width="25.54296875" style="1685" customWidth="1"/>
    <col min="1802" max="2049" width="11.54296875" style="1685"/>
    <col min="2050" max="2050" width="18.453125" style="1685" customWidth="1"/>
    <col min="2051" max="2051" width="47.453125" style="1685" customWidth="1"/>
    <col min="2052" max="2052" width="15.54296875" style="1685" customWidth="1"/>
    <col min="2053" max="2053" width="17" style="1685" customWidth="1"/>
    <col min="2054" max="2054" width="22.453125" style="1685" customWidth="1"/>
    <col min="2055" max="2056" width="15.54296875" style="1685" customWidth="1"/>
    <col min="2057" max="2057" width="25.54296875" style="1685" customWidth="1"/>
    <col min="2058" max="2305" width="11.54296875" style="1685"/>
    <col min="2306" max="2306" width="18.453125" style="1685" customWidth="1"/>
    <col min="2307" max="2307" width="47.453125" style="1685" customWidth="1"/>
    <col min="2308" max="2308" width="15.54296875" style="1685" customWidth="1"/>
    <col min="2309" max="2309" width="17" style="1685" customWidth="1"/>
    <col min="2310" max="2310" width="22.453125" style="1685" customWidth="1"/>
    <col min="2311" max="2312" width="15.54296875" style="1685" customWidth="1"/>
    <col min="2313" max="2313" width="25.54296875" style="1685" customWidth="1"/>
    <col min="2314" max="2561" width="11.54296875" style="1685"/>
    <col min="2562" max="2562" width="18.453125" style="1685" customWidth="1"/>
    <col min="2563" max="2563" width="47.453125" style="1685" customWidth="1"/>
    <col min="2564" max="2564" width="15.54296875" style="1685" customWidth="1"/>
    <col min="2565" max="2565" width="17" style="1685" customWidth="1"/>
    <col min="2566" max="2566" width="22.453125" style="1685" customWidth="1"/>
    <col min="2567" max="2568" width="15.54296875" style="1685" customWidth="1"/>
    <col min="2569" max="2569" width="25.54296875" style="1685" customWidth="1"/>
    <col min="2570" max="2817" width="11.54296875" style="1685"/>
    <col min="2818" max="2818" width="18.453125" style="1685" customWidth="1"/>
    <col min="2819" max="2819" width="47.453125" style="1685" customWidth="1"/>
    <col min="2820" max="2820" width="15.54296875" style="1685" customWidth="1"/>
    <col min="2821" max="2821" width="17" style="1685" customWidth="1"/>
    <col min="2822" max="2822" width="22.453125" style="1685" customWidth="1"/>
    <col min="2823" max="2824" width="15.54296875" style="1685" customWidth="1"/>
    <col min="2825" max="2825" width="25.54296875" style="1685" customWidth="1"/>
    <col min="2826" max="3073" width="11.54296875" style="1685"/>
    <col min="3074" max="3074" width="18.453125" style="1685" customWidth="1"/>
    <col min="3075" max="3075" width="47.453125" style="1685" customWidth="1"/>
    <col min="3076" max="3076" width="15.54296875" style="1685" customWidth="1"/>
    <col min="3077" max="3077" width="17" style="1685" customWidth="1"/>
    <col min="3078" max="3078" width="22.453125" style="1685" customWidth="1"/>
    <col min="3079" max="3080" width="15.54296875" style="1685" customWidth="1"/>
    <col min="3081" max="3081" width="25.54296875" style="1685" customWidth="1"/>
    <col min="3082" max="3329" width="11.54296875" style="1685"/>
    <col min="3330" max="3330" width="18.453125" style="1685" customWidth="1"/>
    <col min="3331" max="3331" width="47.453125" style="1685" customWidth="1"/>
    <col min="3332" max="3332" width="15.54296875" style="1685" customWidth="1"/>
    <col min="3333" max="3333" width="17" style="1685" customWidth="1"/>
    <col min="3334" max="3334" width="22.453125" style="1685" customWidth="1"/>
    <col min="3335" max="3336" width="15.54296875" style="1685" customWidth="1"/>
    <col min="3337" max="3337" width="25.54296875" style="1685" customWidth="1"/>
    <col min="3338" max="3585" width="11.54296875" style="1685"/>
    <col min="3586" max="3586" width="18.453125" style="1685" customWidth="1"/>
    <col min="3587" max="3587" width="47.453125" style="1685" customWidth="1"/>
    <col min="3588" max="3588" width="15.54296875" style="1685" customWidth="1"/>
    <col min="3589" max="3589" width="17" style="1685" customWidth="1"/>
    <col min="3590" max="3590" width="22.453125" style="1685" customWidth="1"/>
    <col min="3591" max="3592" width="15.54296875" style="1685" customWidth="1"/>
    <col min="3593" max="3593" width="25.54296875" style="1685" customWidth="1"/>
    <col min="3594" max="3841" width="11.54296875" style="1685"/>
    <col min="3842" max="3842" width="18.453125" style="1685" customWidth="1"/>
    <col min="3843" max="3843" width="47.453125" style="1685" customWidth="1"/>
    <col min="3844" max="3844" width="15.54296875" style="1685" customWidth="1"/>
    <col min="3845" max="3845" width="17" style="1685" customWidth="1"/>
    <col min="3846" max="3846" width="22.453125" style="1685" customWidth="1"/>
    <col min="3847" max="3848" width="15.54296875" style="1685" customWidth="1"/>
    <col min="3849" max="3849" width="25.54296875" style="1685" customWidth="1"/>
    <col min="3850" max="4097" width="11.54296875" style="1685"/>
    <col min="4098" max="4098" width="18.453125" style="1685" customWidth="1"/>
    <col min="4099" max="4099" width="47.453125" style="1685" customWidth="1"/>
    <col min="4100" max="4100" width="15.54296875" style="1685" customWidth="1"/>
    <col min="4101" max="4101" width="17" style="1685" customWidth="1"/>
    <col min="4102" max="4102" width="22.453125" style="1685" customWidth="1"/>
    <col min="4103" max="4104" width="15.54296875" style="1685" customWidth="1"/>
    <col min="4105" max="4105" width="25.54296875" style="1685" customWidth="1"/>
    <col min="4106" max="4353" width="11.54296875" style="1685"/>
    <col min="4354" max="4354" width="18.453125" style="1685" customWidth="1"/>
    <col min="4355" max="4355" width="47.453125" style="1685" customWidth="1"/>
    <col min="4356" max="4356" width="15.54296875" style="1685" customWidth="1"/>
    <col min="4357" max="4357" width="17" style="1685" customWidth="1"/>
    <col min="4358" max="4358" width="22.453125" style="1685" customWidth="1"/>
    <col min="4359" max="4360" width="15.54296875" style="1685" customWidth="1"/>
    <col min="4361" max="4361" width="25.54296875" style="1685" customWidth="1"/>
    <col min="4362" max="4609" width="11.54296875" style="1685"/>
    <col min="4610" max="4610" width="18.453125" style="1685" customWidth="1"/>
    <col min="4611" max="4611" width="47.453125" style="1685" customWidth="1"/>
    <col min="4612" max="4612" width="15.54296875" style="1685" customWidth="1"/>
    <col min="4613" max="4613" width="17" style="1685" customWidth="1"/>
    <col min="4614" max="4614" width="22.453125" style="1685" customWidth="1"/>
    <col min="4615" max="4616" width="15.54296875" style="1685" customWidth="1"/>
    <col min="4617" max="4617" width="25.54296875" style="1685" customWidth="1"/>
    <col min="4618" max="4865" width="11.54296875" style="1685"/>
    <col min="4866" max="4866" width="18.453125" style="1685" customWidth="1"/>
    <col min="4867" max="4867" width="47.453125" style="1685" customWidth="1"/>
    <col min="4868" max="4868" width="15.54296875" style="1685" customWidth="1"/>
    <col min="4869" max="4869" width="17" style="1685" customWidth="1"/>
    <col min="4870" max="4870" width="22.453125" style="1685" customWidth="1"/>
    <col min="4871" max="4872" width="15.54296875" style="1685" customWidth="1"/>
    <col min="4873" max="4873" width="25.54296875" style="1685" customWidth="1"/>
    <col min="4874" max="5121" width="11.54296875" style="1685"/>
    <col min="5122" max="5122" width="18.453125" style="1685" customWidth="1"/>
    <col min="5123" max="5123" width="47.453125" style="1685" customWidth="1"/>
    <col min="5124" max="5124" width="15.54296875" style="1685" customWidth="1"/>
    <col min="5125" max="5125" width="17" style="1685" customWidth="1"/>
    <col min="5126" max="5126" width="22.453125" style="1685" customWidth="1"/>
    <col min="5127" max="5128" width="15.54296875" style="1685" customWidth="1"/>
    <col min="5129" max="5129" width="25.54296875" style="1685" customWidth="1"/>
    <col min="5130" max="5377" width="11.54296875" style="1685"/>
    <col min="5378" max="5378" width="18.453125" style="1685" customWidth="1"/>
    <col min="5379" max="5379" width="47.453125" style="1685" customWidth="1"/>
    <col min="5380" max="5380" width="15.54296875" style="1685" customWidth="1"/>
    <col min="5381" max="5381" width="17" style="1685" customWidth="1"/>
    <col min="5382" max="5382" width="22.453125" style="1685" customWidth="1"/>
    <col min="5383" max="5384" width="15.54296875" style="1685" customWidth="1"/>
    <col min="5385" max="5385" width="25.54296875" style="1685" customWidth="1"/>
    <col min="5386" max="5633" width="11.54296875" style="1685"/>
    <col min="5634" max="5634" width="18.453125" style="1685" customWidth="1"/>
    <col min="5635" max="5635" width="47.453125" style="1685" customWidth="1"/>
    <col min="5636" max="5636" width="15.54296875" style="1685" customWidth="1"/>
    <col min="5637" max="5637" width="17" style="1685" customWidth="1"/>
    <col min="5638" max="5638" width="22.453125" style="1685" customWidth="1"/>
    <col min="5639" max="5640" width="15.54296875" style="1685" customWidth="1"/>
    <col min="5641" max="5641" width="25.54296875" style="1685" customWidth="1"/>
    <col min="5642" max="5889" width="11.54296875" style="1685"/>
    <col min="5890" max="5890" width="18.453125" style="1685" customWidth="1"/>
    <col min="5891" max="5891" width="47.453125" style="1685" customWidth="1"/>
    <col min="5892" max="5892" width="15.54296875" style="1685" customWidth="1"/>
    <col min="5893" max="5893" width="17" style="1685" customWidth="1"/>
    <col min="5894" max="5894" width="22.453125" style="1685" customWidth="1"/>
    <col min="5895" max="5896" width="15.54296875" style="1685" customWidth="1"/>
    <col min="5897" max="5897" width="25.54296875" style="1685" customWidth="1"/>
    <col min="5898" max="6145" width="11.54296875" style="1685"/>
    <col min="6146" max="6146" width="18.453125" style="1685" customWidth="1"/>
    <col min="6147" max="6147" width="47.453125" style="1685" customWidth="1"/>
    <col min="6148" max="6148" width="15.54296875" style="1685" customWidth="1"/>
    <col min="6149" max="6149" width="17" style="1685" customWidth="1"/>
    <col min="6150" max="6150" width="22.453125" style="1685" customWidth="1"/>
    <col min="6151" max="6152" width="15.54296875" style="1685" customWidth="1"/>
    <col min="6153" max="6153" width="25.54296875" style="1685" customWidth="1"/>
    <col min="6154" max="6401" width="11.54296875" style="1685"/>
    <col min="6402" max="6402" width="18.453125" style="1685" customWidth="1"/>
    <col min="6403" max="6403" width="47.453125" style="1685" customWidth="1"/>
    <col min="6404" max="6404" width="15.54296875" style="1685" customWidth="1"/>
    <col min="6405" max="6405" width="17" style="1685" customWidth="1"/>
    <col min="6406" max="6406" width="22.453125" style="1685" customWidth="1"/>
    <col min="6407" max="6408" width="15.54296875" style="1685" customWidth="1"/>
    <col min="6409" max="6409" width="25.54296875" style="1685" customWidth="1"/>
    <col min="6410" max="6657" width="11.54296875" style="1685"/>
    <col min="6658" max="6658" width="18.453125" style="1685" customWidth="1"/>
    <col min="6659" max="6659" width="47.453125" style="1685" customWidth="1"/>
    <col min="6660" max="6660" width="15.54296875" style="1685" customWidth="1"/>
    <col min="6661" max="6661" width="17" style="1685" customWidth="1"/>
    <col min="6662" max="6662" width="22.453125" style="1685" customWidth="1"/>
    <col min="6663" max="6664" width="15.54296875" style="1685" customWidth="1"/>
    <col min="6665" max="6665" width="25.54296875" style="1685" customWidth="1"/>
    <col min="6666" max="6913" width="11.54296875" style="1685"/>
    <col min="6914" max="6914" width="18.453125" style="1685" customWidth="1"/>
    <col min="6915" max="6915" width="47.453125" style="1685" customWidth="1"/>
    <col min="6916" max="6916" width="15.54296875" style="1685" customWidth="1"/>
    <col min="6917" max="6917" width="17" style="1685" customWidth="1"/>
    <col min="6918" max="6918" width="22.453125" style="1685" customWidth="1"/>
    <col min="6919" max="6920" width="15.54296875" style="1685" customWidth="1"/>
    <col min="6921" max="6921" width="25.54296875" style="1685" customWidth="1"/>
    <col min="6922" max="7169" width="11.54296875" style="1685"/>
    <col min="7170" max="7170" width="18.453125" style="1685" customWidth="1"/>
    <col min="7171" max="7171" width="47.453125" style="1685" customWidth="1"/>
    <col min="7172" max="7172" width="15.54296875" style="1685" customWidth="1"/>
    <col min="7173" max="7173" width="17" style="1685" customWidth="1"/>
    <col min="7174" max="7174" width="22.453125" style="1685" customWidth="1"/>
    <col min="7175" max="7176" width="15.54296875" style="1685" customWidth="1"/>
    <col min="7177" max="7177" width="25.54296875" style="1685" customWidth="1"/>
    <col min="7178" max="7425" width="11.54296875" style="1685"/>
    <col min="7426" max="7426" width="18.453125" style="1685" customWidth="1"/>
    <col min="7427" max="7427" width="47.453125" style="1685" customWidth="1"/>
    <col min="7428" max="7428" width="15.54296875" style="1685" customWidth="1"/>
    <col min="7429" max="7429" width="17" style="1685" customWidth="1"/>
    <col min="7430" max="7430" width="22.453125" style="1685" customWidth="1"/>
    <col min="7431" max="7432" width="15.54296875" style="1685" customWidth="1"/>
    <col min="7433" max="7433" width="25.54296875" style="1685" customWidth="1"/>
    <col min="7434" max="7681" width="11.54296875" style="1685"/>
    <col min="7682" max="7682" width="18.453125" style="1685" customWidth="1"/>
    <col min="7683" max="7683" width="47.453125" style="1685" customWidth="1"/>
    <col min="7684" max="7684" width="15.54296875" style="1685" customWidth="1"/>
    <col min="7685" max="7685" width="17" style="1685" customWidth="1"/>
    <col min="7686" max="7686" width="22.453125" style="1685" customWidth="1"/>
    <col min="7687" max="7688" width="15.54296875" style="1685" customWidth="1"/>
    <col min="7689" max="7689" width="25.54296875" style="1685" customWidth="1"/>
    <col min="7690" max="7937" width="11.54296875" style="1685"/>
    <col min="7938" max="7938" width="18.453125" style="1685" customWidth="1"/>
    <col min="7939" max="7939" width="47.453125" style="1685" customWidth="1"/>
    <col min="7940" max="7940" width="15.54296875" style="1685" customWidth="1"/>
    <col min="7941" max="7941" width="17" style="1685" customWidth="1"/>
    <col min="7942" max="7942" width="22.453125" style="1685" customWidth="1"/>
    <col min="7943" max="7944" width="15.54296875" style="1685" customWidth="1"/>
    <col min="7945" max="7945" width="25.54296875" style="1685" customWidth="1"/>
    <col min="7946" max="8193" width="11.54296875" style="1685"/>
    <col min="8194" max="8194" width="18.453125" style="1685" customWidth="1"/>
    <col min="8195" max="8195" width="47.453125" style="1685" customWidth="1"/>
    <col min="8196" max="8196" width="15.54296875" style="1685" customWidth="1"/>
    <col min="8197" max="8197" width="17" style="1685" customWidth="1"/>
    <col min="8198" max="8198" width="22.453125" style="1685" customWidth="1"/>
    <col min="8199" max="8200" width="15.54296875" style="1685" customWidth="1"/>
    <col min="8201" max="8201" width="25.54296875" style="1685" customWidth="1"/>
    <col min="8202" max="8449" width="11.54296875" style="1685"/>
    <col min="8450" max="8450" width="18.453125" style="1685" customWidth="1"/>
    <col min="8451" max="8451" width="47.453125" style="1685" customWidth="1"/>
    <col min="8452" max="8452" width="15.54296875" style="1685" customWidth="1"/>
    <col min="8453" max="8453" width="17" style="1685" customWidth="1"/>
    <col min="8454" max="8454" width="22.453125" style="1685" customWidth="1"/>
    <col min="8455" max="8456" width="15.54296875" style="1685" customWidth="1"/>
    <col min="8457" max="8457" width="25.54296875" style="1685" customWidth="1"/>
    <col min="8458" max="8705" width="11.54296875" style="1685"/>
    <col min="8706" max="8706" width="18.453125" style="1685" customWidth="1"/>
    <col min="8707" max="8707" width="47.453125" style="1685" customWidth="1"/>
    <col min="8708" max="8708" width="15.54296875" style="1685" customWidth="1"/>
    <col min="8709" max="8709" width="17" style="1685" customWidth="1"/>
    <col min="8710" max="8710" width="22.453125" style="1685" customWidth="1"/>
    <col min="8711" max="8712" width="15.54296875" style="1685" customWidth="1"/>
    <col min="8713" max="8713" width="25.54296875" style="1685" customWidth="1"/>
    <col min="8714" max="8961" width="11.54296875" style="1685"/>
    <col min="8962" max="8962" width="18.453125" style="1685" customWidth="1"/>
    <col min="8963" max="8963" width="47.453125" style="1685" customWidth="1"/>
    <col min="8964" max="8964" width="15.54296875" style="1685" customWidth="1"/>
    <col min="8965" max="8965" width="17" style="1685" customWidth="1"/>
    <col min="8966" max="8966" width="22.453125" style="1685" customWidth="1"/>
    <col min="8967" max="8968" width="15.54296875" style="1685" customWidth="1"/>
    <col min="8969" max="8969" width="25.54296875" style="1685" customWidth="1"/>
    <col min="8970" max="9217" width="11.54296875" style="1685"/>
    <col min="9218" max="9218" width="18.453125" style="1685" customWidth="1"/>
    <col min="9219" max="9219" width="47.453125" style="1685" customWidth="1"/>
    <col min="9220" max="9220" width="15.54296875" style="1685" customWidth="1"/>
    <col min="9221" max="9221" width="17" style="1685" customWidth="1"/>
    <col min="9222" max="9222" width="22.453125" style="1685" customWidth="1"/>
    <col min="9223" max="9224" width="15.54296875" style="1685" customWidth="1"/>
    <col min="9225" max="9225" width="25.54296875" style="1685" customWidth="1"/>
    <col min="9226" max="9473" width="11.54296875" style="1685"/>
    <col min="9474" max="9474" width="18.453125" style="1685" customWidth="1"/>
    <col min="9475" max="9475" width="47.453125" style="1685" customWidth="1"/>
    <col min="9476" max="9476" width="15.54296875" style="1685" customWidth="1"/>
    <col min="9477" max="9477" width="17" style="1685" customWidth="1"/>
    <col min="9478" max="9478" width="22.453125" style="1685" customWidth="1"/>
    <col min="9479" max="9480" width="15.54296875" style="1685" customWidth="1"/>
    <col min="9481" max="9481" width="25.54296875" style="1685" customWidth="1"/>
    <col min="9482" max="9729" width="11.54296875" style="1685"/>
    <col min="9730" max="9730" width="18.453125" style="1685" customWidth="1"/>
    <col min="9731" max="9731" width="47.453125" style="1685" customWidth="1"/>
    <col min="9732" max="9732" width="15.54296875" style="1685" customWidth="1"/>
    <col min="9733" max="9733" width="17" style="1685" customWidth="1"/>
    <col min="9734" max="9734" width="22.453125" style="1685" customWidth="1"/>
    <col min="9735" max="9736" width="15.54296875" style="1685" customWidth="1"/>
    <col min="9737" max="9737" width="25.54296875" style="1685" customWidth="1"/>
    <col min="9738" max="9985" width="11.54296875" style="1685"/>
    <col min="9986" max="9986" width="18.453125" style="1685" customWidth="1"/>
    <col min="9987" max="9987" width="47.453125" style="1685" customWidth="1"/>
    <col min="9988" max="9988" width="15.54296875" style="1685" customWidth="1"/>
    <col min="9989" max="9989" width="17" style="1685" customWidth="1"/>
    <col min="9990" max="9990" width="22.453125" style="1685" customWidth="1"/>
    <col min="9991" max="9992" width="15.54296875" style="1685" customWidth="1"/>
    <col min="9993" max="9993" width="25.54296875" style="1685" customWidth="1"/>
    <col min="9994" max="10241" width="11.54296875" style="1685"/>
    <col min="10242" max="10242" width="18.453125" style="1685" customWidth="1"/>
    <col min="10243" max="10243" width="47.453125" style="1685" customWidth="1"/>
    <col min="10244" max="10244" width="15.54296875" style="1685" customWidth="1"/>
    <col min="10245" max="10245" width="17" style="1685" customWidth="1"/>
    <col min="10246" max="10246" width="22.453125" style="1685" customWidth="1"/>
    <col min="10247" max="10248" width="15.54296875" style="1685" customWidth="1"/>
    <col min="10249" max="10249" width="25.54296875" style="1685" customWidth="1"/>
    <col min="10250" max="10497" width="11.54296875" style="1685"/>
    <col min="10498" max="10498" width="18.453125" style="1685" customWidth="1"/>
    <col min="10499" max="10499" width="47.453125" style="1685" customWidth="1"/>
    <col min="10500" max="10500" width="15.54296875" style="1685" customWidth="1"/>
    <col min="10501" max="10501" width="17" style="1685" customWidth="1"/>
    <col min="10502" max="10502" width="22.453125" style="1685" customWidth="1"/>
    <col min="10503" max="10504" width="15.54296875" style="1685" customWidth="1"/>
    <col min="10505" max="10505" width="25.54296875" style="1685" customWidth="1"/>
    <col min="10506" max="10753" width="11.54296875" style="1685"/>
    <col min="10754" max="10754" width="18.453125" style="1685" customWidth="1"/>
    <col min="10755" max="10755" width="47.453125" style="1685" customWidth="1"/>
    <col min="10756" max="10756" width="15.54296875" style="1685" customWidth="1"/>
    <col min="10757" max="10757" width="17" style="1685" customWidth="1"/>
    <col min="10758" max="10758" width="22.453125" style="1685" customWidth="1"/>
    <col min="10759" max="10760" width="15.54296875" style="1685" customWidth="1"/>
    <col min="10761" max="10761" width="25.54296875" style="1685" customWidth="1"/>
    <col min="10762" max="11009" width="11.54296875" style="1685"/>
    <col min="11010" max="11010" width="18.453125" style="1685" customWidth="1"/>
    <col min="11011" max="11011" width="47.453125" style="1685" customWidth="1"/>
    <col min="11012" max="11012" width="15.54296875" style="1685" customWidth="1"/>
    <col min="11013" max="11013" width="17" style="1685" customWidth="1"/>
    <col min="11014" max="11014" width="22.453125" style="1685" customWidth="1"/>
    <col min="11015" max="11016" width="15.54296875" style="1685" customWidth="1"/>
    <col min="11017" max="11017" width="25.54296875" style="1685" customWidth="1"/>
    <col min="11018" max="11265" width="11.54296875" style="1685"/>
    <col min="11266" max="11266" width="18.453125" style="1685" customWidth="1"/>
    <col min="11267" max="11267" width="47.453125" style="1685" customWidth="1"/>
    <col min="11268" max="11268" width="15.54296875" style="1685" customWidth="1"/>
    <col min="11269" max="11269" width="17" style="1685" customWidth="1"/>
    <col min="11270" max="11270" width="22.453125" style="1685" customWidth="1"/>
    <col min="11271" max="11272" width="15.54296875" style="1685" customWidth="1"/>
    <col min="11273" max="11273" width="25.54296875" style="1685" customWidth="1"/>
    <col min="11274" max="11521" width="11.54296875" style="1685"/>
    <col min="11522" max="11522" width="18.453125" style="1685" customWidth="1"/>
    <col min="11523" max="11523" width="47.453125" style="1685" customWidth="1"/>
    <col min="11524" max="11524" width="15.54296875" style="1685" customWidth="1"/>
    <col min="11525" max="11525" width="17" style="1685" customWidth="1"/>
    <col min="11526" max="11526" width="22.453125" style="1685" customWidth="1"/>
    <col min="11527" max="11528" width="15.54296875" style="1685" customWidth="1"/>
    <col min="11529" max="11529" width="25.54296875" style="1685" customWidth="1"/>
    <col min="11530" max="11777" width="11.54296875" style="1685"/>
    <col min="11778" max="11778" width="18.453125" style="1685" customWidth="1"/>
    <col min="11779" max="11779" width="47.453125" style="1685" customWidth="1"/>
    <col min="11780" max="11780" width="15.54296875" style="1685" customWidth="1"/>
    <col min="11781" max="11781" width="17" style="1685" customWidth="1"/>
    <col min="11782" max="11782" width="22.453125" style="1685" customWidth="1"/>
    <col min="11783" max="11784" width="15.54296875" style="1685" customWidth="1"/>
    <col min="11785" max="11785" width="25.54296875" style="1685" customWidth="1"/>
    <col min="11786" max="12033" width="11.54296875" style="1685"/>
    <col min="12034" max="12034" width="18.453125" style="1685" customWidth="1"/>
    <col min="12035" max="12035" width="47.453125" style="1685" customWidth="1"/>
    <col min="12036" max="12036" width="15.54296875" style="1685" customWidth="1"/>
    <col min="12037" max="12037" width="17" style="1685" customWidth="1"/>
    <col min="12038" max="12038" width="22.453125" style="1685" customWidth="1"/>
    <col min="12039" max="12040" width="15.54296875" style="1685" customWidth="1"/>
    <col min="12041" max="12041" width="25.54296875" style="1685" customWidth="1"/>
    <col min="12042" max="12289" width="11.54296875" style="1685"/>
    <col min="12290" max="12290" width="18.453125" style="1685" customWidth="1"/>
    <col min="12291" max="12291" width="47.453125" style="1685" customWidth="1"/>
    <col min="12292" max="12292" width="15.54296875" style="1685" customWidth="1"/>
    <col min="12293" max="12293" width="17" style="1685" customWidth="1"/>
    <col min="12294" max="12294" width="22.453125" style="1685" customWidth="1"/>
    <col min="12295" max="12296" width="15.54296875" style="1685" customWidth="1"/>
    <col min="12297" max="12297" width="25.54296875" style="1685" customWidth="1"/>
    <col min="12298" max="12545" width="11.54296875" style="1685"/>
    <col min="12546" max="12546" width="18.453125" style="1685" customWidth="1"/>
    <col min="12547" max="12547" width="47.453125" style="1685" customWidth="1"/>
    <col min="12548" max="12548" width="15.54296875" style="1685" customWidth="1"/>
    <col min="12549" max="12549" width="17" style="1685" customWidth="1"/>
    <col min="12550" max="12550" width="22.453125" style="1685" customWidth="1"/>
    <col min="12551" max="12552" width="15.54296875" style="1685" customWidth="1"/>
    <col min="12553" max="12553" width="25.54296875" style="1685" customWidth="1"/>
    <col min="12554" max="12801" width="11.54296875" style="1685"/>
    <col min="12802" max="12802" width="18.453125" style="1685" customWidth="1"/>
    <col min="12803" max="12803" width="47.453125" style="1685" customWidth="1"/>
    <col min="12804" max="12804" width="15.54296875" style="1685" customWidth="1"/>
    <col min="12805" max="12805" width="17" style="1685" customWidth="1"/>
    <col min="12806" max="12806" width="22.453125" style="1685" customWidth="1"/>
    <col min="12807" max="12808" width="15.54296875" style="1685" customWidth="1"/>
    <col min="12809" max="12809" width="25.54296875" style="1685" customWidth="1"/>
    <col min="12810" max="13057" width="11.54296875" style="1685"/>
    <col min="13058" max="13058" width="18.453125" style="1685" customWidth="1"/>
    <col min="13059" max="13059" width="47.453125" style="1685" customWidth="1"/>
    <col min="13060" max="13060" width="15.54296875" style="1685" customWidth="1"/>
    <col min="13061" max="13061" width="17" style="1685" customWidth="1"/>
    <col min="13062" max="13062" width="22.453125" style="1685" customWidth="1"/>
    <col min="13063" max="13064" width="15.54296875" style="1685" customWidth="1"/>
    <col min="13065" max="13065" width="25.54296875" style="1685" customWidth="1"/>
    <col min="13066" max="13313" width="11.54296875" style="1685"/>
    <col min="13314" max="13314" width="18.453125" style="1685" customWidth="1"/>
    <col min="13315" max="13315" width="47.453125" style="1685" customWidth="1"/>
    <col min="13316" max="13316" width="15.54296875" style="1685" customWidth="1"/>
    <col min="13317" max="13317" width="17" style="1685" customWidth="1"/>
    <col min="13318" max="13318" width="22.453125" style="1685" customWidth="1"/>
    <col min="13319" max="13320" width="15.54296875" style="1685" customWidth="1"/>
    <col min="13321" max="13321" width="25.54296875" style="1685" customWidth="1"/>
    <col min="13322" max="13569" width="11.54296875" style="1685"/>
    <col min="13570" max="13570" width="18.453125" style="1685" customWidth="1"/>
    <col min="13571" max="13571" width="47.453125" style="1685" customWidth="1"/>
    <col min="13572" max="13572" width="15.54296875" style="1685" customWidth="1"/>
    <col min="13573" max="13573" width="17" style="1685" customWidth="1"/>
    <col min="13574" max="13574" width="22.453125" style="1685" customWidth="1"/>
    <col min="13575" max="13576" width="15.54296875" style="1685" customWidth="1"/>
    <col min="13577" max="13577" width="25.54296875" style="1685" customWidth="1"/>
    <col min="13578" max="13825" width="11.54296875" style="1685"/>
    <col min="13826" max="13826" width="18.453125" style="1685" customWidth="1"/>
    <col min="13827" max="13827" width="47.453125" style="1685" customWidth="1"/>
    <col min="13828" max="13828" width="15.54296875" style="1685" customWidth="1"/>
    <col min="13829" max="13829" width="17" style="1685" customWidth="1"/>
    <col min="13830" max="13830" width="22.453125" style="1685" customWidth="1"/>
    <col min="13831" max="13832" width="15.54296875" style="1685" customWidth="1"/>
    <col min="13833" max="13833" width="25.54296875" style="1685" customWidth="1"/>
    <col min="13834" max="14081" width="11.54296875" style="1685"/>
    <col min="14082" max="14082" width="18.453125" style="1685" customWidth="1"/>
    <col min="14083" max="14083" width="47.453125" style="1685" customWidth="1"/>
    <col min="14084" max="14084" width="15.54296875" style="1685" customWidth="1"/>
    <col min="14085" max="14085" width="17" style="1685" customWidth="1"/>
    <col min="14086" max="14086" width="22.453125" style="1685" customWidth="1"/>
    <col min="14087" max="14088" width="15.54296875" style="1685" customWidth="1"/>
    <col min="14089" max="14089" width="25.54296875" style="1685" customWidth="1"/>
    <col min="14090" max="14337" width="11.54296875" style="1685"/>
    <col min="14338" max="14338" width="18.453125" style="1685" customWidth="1"/>
    <col min="14339" max="14339" width="47.453125" style="1685" customWidth="1"/>
    <col min="14340" max="14340" width="15.54296875" style="1685" customWidth="1"/>
    <col min="14341" max="14341" width="17" style="1685" customWidth="1"/>
    <col min="14342" max="14342" width="22.453125" style="1685" customWidth="1"/>
    <col min="14343" max="14344" width="15.54296875" style="1685" customWidth="1"/>
    <col min="14345" max="14345" width="25.54296875" style="1685" customWidth="1"/>
    <col min="14346" max="14593" width="11.54296875" style="1685"/>
    <col min="14594" max="14594" width="18.453125" style="1685" customWidth="1"/>
    <col min="14595" max="14595" width="47.453125" style="1685" customWidth="1"/>
    <col min="14596" max="14596" width="15.54296875" style="1685" customWidth="1"/>
    <col min="14597" max="14597" width="17" style="1685" customWidth="1"/>
    <col min="14598" max="14598" width="22.453125" style="1685" customWidth="1"/>
    <col min="14599" max="14600" width="15.54296875" style="1685" customWidth="1"/>
    <col min="14601" max="14601" width="25.54296875" style="1685" customWidth="1"/>
    <col min="14602" max="14849" width="11.54296875" style="1685"/>
    <col min="14850" max="14850" width="18.453125" style="1685" customWidth="1"/>
    <col min="14851" max="14851" width="47.453125" style="1685" customWidth="1"/>
    <col min="14852" max="14852" width="15.54296875" style="1685" customWidth="1"/>
    <col min="14853" max="14853" width="17" style="1685" customWidth="1"/>
    <col min="14854" max="14854" width="22.453125" style="1685" customWidth="1"/>
    <col min="14855" max="14856" width="15.54296875" style="1685" customWidth="1"/>
    <col min="14857" max="14857" width="25.54296875" style="1685" customWidth="1"/>
    <col min="14858" max="15105" width="11.54296875" style="1685"/>
    <col min="15106" max="15106" width="18.453125" style="1685" customWidth="1"/>
    <col min="15107" max="15107" width="47.453125" style="1685" customWidth="1"/>
    <col min="15108" max="15108" width="15.54296875" style="1685" customWidth="1"/>
    <col min="15109" max="15109" width="17" style="1685" customWidth="1"/>
    <col min="15110" max="15110" width="22.453125" style="1685" customWidth="1"/>
    <col min="15111" max="15112" width="15.54296875" style="1685" customWidth="1"/>
    <col min="15113" max="15113" width="25.54296875" style="1685" customWidth="1"/>
    <col min="15114" max="15361" width="11.54296875" style="1685"/>
    <col min="15362" max="15362" width="18.453125" style="1685" customWidth="1"/>
    <col min="15363" max="15363" width="47.453125" style="1685" customWidth="1"/>
    <col min="15364" max="15364" width="15.54296875" style="1685" customWidth="1"/>
    <col min="15365" max="15365" width="17" style="1685" customWidth="1"/>
    <col min="15366" max="15366" width="22.453125" style="1685" customWidth="1"/>
    <col min="15367" max="15368" width="15.54296875" style="1685" customWidth="1"/>
    <col min="15369" max="15369" width="25.54296875" style="1685" customWidth="1"/>
    <col min="15370" max="15617" width="11.54296875" style="1685"/>
    <col min="15618" max="15618" width="18.453125" style="1685" customWidth="1"/>
    <col min="15619" max="15619" width="47.453125" style="1685" customWidth="1"/>
    <col min="15620" max="15620" width="15.54296875" style="1685" customWidth="1"/>
    <col min="15621" max="15621" width="17" style="1685" customWidth="1"/>
    <col min="15622" max="15622" width="22.453125" style="1685" customWidth="1"/>
    <col min="15623" max="15624" width="15.54296875" style="1685" customWidth="1"/>
    <col min="15625" max="15625" width="25.54296875" style="1685" customWidth="1"/>
    <col min="15626" max="15873" width="11.54296875" style="1685"/>
    <col min="15874" max="15874" width="18.453125" style="1685" customWidth="1"/>
    <col min="15875" max="15875" width="47.453125" style="1685" customWidth="1"/>
    <col min="15876" max="15876" width="15.54296875" style="1685" customWidth="1"/>
    <col min="15877" max="15877" width="17" style="1685" customWidth="1"/>
    <col min="15878" max="15878" width="22.453125" style="1685" customWidth="1"/>
    <col min="15879" max="15880" width="15.54296875" style="1685" customWidth="1"/>
    <col min="15881" max="15881" width="25.54296875" style="1685" customWidth="1"/>
    <col min="15882" max="16129" width="11.54296875" style="1685"/>
    <col min="16130" max="16130" width="18.453125" style="1685" customWidth="1"/>
    <col min="16131" max="16131" width="47.453125" style="1685" customWidth="1"/>
    <col min="16132" max="16132" width="15.54296875" style="1685" customWidth="1"/>
    <col min="16133" max="16133" width="17" style="1685" customWidth="1"/>
    <col min="16134" max="16134" width="22.453125" style="1685" customWidth="1"/>
    <col min="16135" max="16136" width="15.54296875" style="1685" customWidth="1"/>
    <col min="16137" max="16137" width="25.54296875" style="1685" customWidth="1"/>
    <col min="16138" max="16384" width="11.54296875" style="1685"/>
  </cols>
  <sheetData>
    <row r="1" spans="1:33">
      <c r="A1" s="1678" t="s">
        <v>1949</v>
      </c>
      <c r="B1" s="1678" t="s">
        <v>1950</v>
      </c>
      <c r="C1" s="1678" t="s">
        <v>1951</v>
      </c>
      <c r="D1" s="1678" t="s">
        <v>1952</v>
      </c>
      <c r="E1" s="1679" t="s">
        <v>1953</v>
      </c>
      <c r="F1" s="1678" t="s">
        <v>1954</v>
      </c>
      <c r="G1" s="1678" t="s">
        <v>1955</v>
      </c>
      <c r="H1" s="1678" t="s">
        <v>1956</v>
      </c>
      <c r="I1" s="1680" t="s">
        <v>1957</v>
      </c>
      <c r="J1" s="1680" t="s">
        <v>1958</v>
      </c>
      <c r="K1" s="1681" t="s">
        <v>1959</v>
      </c>
      <c r="L1" s="1682" t="s">
        <v>1960</v>
      </c>
      <c r="M1" s="1682" t="s">
        <v>1961</v>
      </c>
      <c r="N1" s="1682" t="s">
        <v>1962</v>
      </c>
      <c r="O1" s="1682" t="s">
        <v>1963</v>
      </c>
      <c r="P1" s="1683" t="s">
        <v>1964</v>
      </c>
      <c r="Q1" s="1683" t="s">
        <v>1965</v>
      </c>
      <c r="R1" s="1683" t="s">
        <v>1966</v>
      </c>
      <c r="S1" s="1683" t="s">
        <v>1967</v>
      </c>
      <c r="T1" s="1683" t="s">
        <v>1968</v>
      </c>
      <c r="U1" s="1680" t="s">
        <v>1969</v>
      </c>
      <c r="V1" s="1680" t="s">
        <v>1970</v>
      </c>
      <c r="W1" s="1680" t="s">
        <v>1971</v>
      </c>
      <c r="X1" s="1680" t="s">
        <v>1972</v>
      </c>
      <c r="Y1" s="1684" t="s">
        <v>1973</v>
      </c>
      <c r="Z1" s="1684" t="s">
        <v>1974</v>
      </c>
      <c r="AA1" s="1684" t="s">
        <v>1975</v>
      </c>
      <c r="AB1" s="1684" t="s">
        <v>1976</v>
      </c>
      <c r="AC1" s="1684" t="s">
        <v>1977</v>
      </c>
      <c r="AD1" s="1684" t="s">
        <v>2013</v>
      </c>
      <c r="AE1" s="1684" t="s">
        <v>2014</v>
      </c>
      <c r="AF1" s="1684" t="s">
        <v>2015</v>
      </c>
      <c r="AG1" s="1684" t="s">
        <v>2016</v>
      </c>
    </row>
    <row r="2" spans="1:33">
      <c r="A2" s="1686" t="str">
        <f>ROW()-1&amp;"_"&amp;TEXT(J2,"JJMMAA")</f>
        <v>1_291225</v>
      </c>
      <c r="B2" s="1686" t="s">
        <v>2019</v>
      </c>
      <c r="C2" s="1686" t="s">
        <v>1978</v>
      </c>
      <c r="D2" s="1687" t="s">
        <v>1979</v>
      </c>
      <c r="E2" s="1688">
        <f>'Cashflow Synthesis'!E13</f>
        <v>2396087.89</v>
      </c>
      <c r="F2" s="1689" t="s">
        <v>308</v>
      </c>
      <c r="G2" s="1690" t="str">
        <f>LEFT('Cashflow Synthesis'!D13,34)</f>
        <v>Administration and Management Fee</v>
      </c>
      <c r="H2" s="1690" t="str">
        <f>G2</f>
        <v>Administration and Management Fee</v>
      </c>
      <c r="I2" s="1691">
        <f ca="1">TODAY()</f>
        <v>46009</v>
      </c>
      <c r="J2" s="1691">
        <f>'Cover Page'!$C$15</f>
        <v>46020</v>
      </c>
      <c r="K2" s="1692" t="s">
        <v>1980</v>
      </c>
      <c r="L2" s="1697" t="s">
        <v>405</v>
      </c>
      <c r="M2" s="1686" t="s">
        <v>406</v>
      </c>
      <c r="N2" s="1686" t="s">
        <v>1985</v>
      </c>
      <c r="O2" s="1693" t="str">
        <f>'Cashflow Synthesis'!H13</f>
        <v>FR76 3000 3041 7000 0670 0230 635</v>
      </c>
      <c r="P2" s="1686" t="s">
        <v>406</v>
      </c>
      <c r="Q2" s="1686">
        <v>0</v>
      </c>
      <c r="R2" s="1694">
        <v>0</v>
      </c>
      <c r="S2" s="1687">
        <v>0</v>
      </c>
      <c r="T2" s="1687">
        <v>0</v>
      </c>
      <c r="U2" s="1686" t="str">
        <f>'Cashflow Synthesis'!J13</f>
        <v>SG</v>
      </c>
      <c r="V2" s="1686" t="str">
        <f>U2</f>
        <v>SG</v>
      </c>
      <c r="W2" s="1686" t="str">
        <f>'Cashflow Synthesis'!I13</f>
        <v>SOGEFRPP</v>
      </c>
      <c r="X2" s="1686" t="str">
        <f>'Cashflow Synthesis'!K13</f>
        <v>FR76 3000 3049 7100 0070 0023 951</v>
      </c>
      <c r="Y2" s="1695" t="s">
        <v>1981</v>
      </c>
      <c r="Z2" s="1695" t="s">
        <v>1982</v>
      </c>
      <c r="AA2" s="1695" t="s">
        <v>963</v>
      </c>
      <c r="AB2" s="1695" t="s">
        <v>1983</v>
      </c>
      <c r="AC2" s="1695" t="s">
        <v>1984</v>
      </c>
      <c r="AD2" s="1695"/>
      <c r="AE2" s="1695"/>
      <c r="AF2" s="1695"/>
      <c r="AG2" s="1695"/>
    </row>
    <row r="3" spans="1:33">
      <c r="A3" s="1686" t="str">
        <f t="shared" ref="A3:A23" si="0">ROW()-1&amp;"_"&amp;TEXT(J3,"JJMMAA")</f>
        <v>2_291225</v>
      </c>
      <c r="B3" s="1686" t="s">
        <v>2019</v>
      </c>
      <c r="C3" s="1686" t="s">
        <v>1978</v>
      </c>
      <c r="D3" s="1687" t="s">
        <v>1979</v>
      </c>
      <c r="E3" s="1688">
        <f>'Cashflow Synthesis'!E14</f>
        <v>14835.67</v>
      </c>
      <c r="F3" s="1689" t="s">
        <v>308</v>
      </c>
      <c r="G3" s="1690" t="str">
        <f>LEFT('Cashflow Synthesis'!D14,34)</f>
        <v>Servicing and Recovery Fee</v>
      </c>
      <c r="H3" s="1690" t="str">
        <f t="shared" ref="H3:H23" si="1">G3</f>
        <v>Servicing and Recovery Fee</v>
      </c>
      <c r="I3" s="1691">
        <f t="shared" ref="I3:I23" ca="1" si="2">TODAY()</f>
        <v>46009</v>
      </c>
      <c r="J3" s="1691">
        <f>'Cover Page'!$C$15</f>
        <v>46020</v>
      </c>
      <c r="K3" s="1692" t="s">
        <v>1980</v>
      </c>
      <c r="L3" s="1697" t="s">
        <v>405</v>
      </c>
      <c r="M3" s="1686" t="s">
        <v>406</v>
      </c>
      <c r="N3" s="1686" t="s">
        <v>1985</v>
      </c>
      <c r="O3" s="1693" t="str">
        <f>'Cashflow Synthesis'!H14</f>
        <v>FR76 3000 3041 7000 0670 0230 635</v>
      </c>
      <c r="P3" s="1686" t="s">
        <v>406</v>
      </c>
      <c r="Q3" s="1686">
        <v>0</v>
      </c>
      <c r="R3" s="1694">
        <v>0</v>
      </c>
      <c r="S3" s="1687">
        <v>0</v>
      </c>
      <c r="T3" s="1687">
        <v>0</v>
      </c>
      <c r="U3" s="1686" t="str">
        <f>'Cashflow Synthesis'!J14</f>
        <v>SG</v>
      </c>
      <c r="V3" s="1686" t="str">
        <f t="shared" ref="V3:V23" si="3">U3</f>
        <v>SG</v>
      </c>
      <c r="W3" s="1686" t="str">
        <f>'Cashflow Synthesis'!I14</f>
        <v>SOGEFRPP</v>
      </c>
      <c r="X3" s="1686" t="str">
        <f>'Cashflow Synthesis'!K14</f>
        <v>FR76 3000 3049 7100 0070 0023 951</v>
      </c>
      <c r="Y3" s="1695" t="s">
        <v>1981</v>
      </c>
      <c r="Z3" s="1695" t="s">
        <v>1982</v>
      </c>
      <c r="AA3" s="1695" t="s">
        <v>963</v>
      </c>
      <c r="AB3" s="1695" t="s">
        <v>1983</v>
      </c>
      <c r="AC3" s="1695" t="s">
        <v>1984</v>
      </c>
      <c r="AD3" s="1695"/>
      <c r="AE3" s="1695"/>
      <c r="AF3" s="1695"/>
      <c r="AG3" s="1695"/>
    </row>
    <row r="4" spans="1:33">
      <c r="A4" s="1686" t="str">
        <f t="shared" si="0"/>
        <v>3_291225</v>
      </c>
      <c r="B4" s="1686" t="s">
        <v>2019</v>
      </c>
      <c r="C4" s="1686" t="s">
        <v>1978</v>
      </c>
      <c r="D4" s="1687" t="s">
        <v>1979</v>
      </c>
      <c r="E4" s="1688">
        <f>'Cashflow Synthesis'!E15</f>
        <v>15366.67</v>
      </c>
      <c r="F4" s="1689" t="s">
        <v>308</v>
      </c>
      <c r="G4" s="1690" t="str">
        <f>LEFT('Cashflow Synthesis'!D15,34)</f>
        <v>Management Company fees</v>
      </c>
      <c r="H4" s="1690" t="str">
        <f t="shared" si="1"/>
        <v>Management Company fees</v>
      </c>
      <c r="I4" s="1691">
        <f t="shared" ca="1" si="2"/>
        <v>46009</v>
      </c>
      <c r="J4" s="1691">
        <f>'Cover Page'!$C$15</f>
        <v>46020</v>
      </c>
      <c r="K4" s="1692" t="s">
        <v>1980</v>
      </c>
      <c r="L4" s="1697" t="s">
        <v>405</v>
      </c>
      <c r="M4" s="1686" t="s">
        <v>406</v>
      </c>
      <c r="N4" s="1686" t="s">
        <v>1985</v>
      </c>
      <c r="O4" s="1693" t="str">
        <f>'Cashflow Synthesis'!H15</f>
        <v>FR76 3000 3041 7000 0670 0230 635</v>
      </c>
      <c r="P4" s="1686" t="s">
        <v>406</v>
      </c>
      <c r="Q4" s="1686">
        <v>0</v>
      </c>
      <c r="R4" s="1694">
        <v>0</v>
      </c>
      <c r="S4" s="1687">
        <v>0</v>
      </c>
      <c r="T4" s="1687">
        <v>0</v>
      </c>
      <c r="U4" s="1686" t="str">
        <f>'Cashflow Synthesis'!J15</f>
        <v>IQEQ Management</v>
      </c>
      <c r="V4" s="1686" t="str">
        <f t="shared" si="3"/>
        <v>IQEQ Management</v>
      </c>
      <c r="W4" s="1686" t="str">
        <f>'Cashflow Synthesis'!I15</f>
        <v>CCFRFRPP</v>
      </c>
      <c r="X4" s="1686" t="str">
        <f>'Cashflow Synthesis'!K15</f>
        <v>FR76 3005 6000 5000 5000 7046 525</v>
      </c>
      <c r="Y4" s="1695" t="s">
        <v>1981</v>
      </c>
      <c r="Z4" s="1695" t="s">
        <v>1982</v>
      </c>
      <c r="AA4" s="1695" t="s">
        <v>963</v>
      </c>
      <c r="AB4" s="1695" t="s">
        <v>1983</v>
      </c>
      <c r="AC4" s="1695" t="s">
        <v>1984</v>
      </c>
      <c r="AD4" s="1695"/>
      <c r="AE4" s="1695"/>
      <c r="AF4" s="1695"/>
      <c r="AG4" s="1695"/>
    </row>
    <row r="5" spans="1:33">
      <c r="A5" s="1686" t="str">
        <f t="shared" si="0"/>
        <v>4_291225</v>
      </c>
      <c r="B5" s="1686" t="s">
        <v>2019</v>
      </c>
      <c r="C5" s="1686" t="s">
        <v>1978</v>
      </c>
      <c r="D5" s="1687" t="s">
        <v>1979</v>
      </c>
      <c r="E5" s="1688">
        <f>'Cashflow Synthesis'!E16</f>
        <v>12500</v>
      </c>
      <c r="F5" s="1689" t="s">
        <v>308</v>
      </c>
      <c r="G5" s="1690" t="str">
        <f>LEFT('Cashflow Synthesis'!D16,34)</f>
        <v>Custodian fee</v>
      </c>
      <c r="H5" s="1690" t="str">
        <f t="shared" si="1"/>
        <v>Custodian fee</v>
      </c>
      <c r="I5" s="1691">
        <f t="shared" ca="1" si="2"/>
        <v>46009</v>
      </c>
      <c r="J5" s="1691">
        <f>'Cover Page'!$C$15</f>
        <v>46020</v>
      </c>
      <c r="K5" s="1692" t="s">
        <v>1980</v>
      </c>
      <c r="L5" s="1697" t="s">
        <v>405</v>
      </c>
      <c r="M5" s="1686" t="s">
        <v>406</v>
      </c>
      <c r="N5" s="1686" t="s">
        <v>1985</v>
      </c>
      <c r="O5" s="1693" t="str">
        <f>'Cashflow Synthesis'!H16</f>
        <v>FR76 3000 3041 7000 0670 0230 635</v>
      </c>
      <c r="P5" s="1686" t="s">
        <v>406</v>
      </c>
      <c r="Q5" s="1686">
        <v>0</v>
      </c>
      <c r="R5" s="1694">
        <v>0</v>
      </c>
      <c r="S5" s="1687">
        <v>0</v>
      </c>
      <c r="T5" s="1687">
        <v>0</v>
      </c>
      <c r="U5" s="1686" t="str">
        <f>'Cashflow Synthesis'!J16</f>
        <v>SGSS</v>
      </c>
      <c r="V5" s="1686" t="str">
        <f t="shared" si="3"/>
        <v>SGSS</v>
      </c>
      <c r="W5" s="1686" t="str">
        <f>'Cashflow Synthesis'!I16</f>
        <v>SOGEFRPP</v>
      </c>
      <c r="X5" s="1686" t="str">
        <f>'Cashflow Synthesis'!K16</f>
        <v>FR76 3000 3055 8100 0993 8864 676</v>
      </c>
      <c r="Y5" s="1695" t="s">
        <v>1981</v>
      </c>
      <c r="Z5" s="1695" t="s">
        <v>1982</v>
      </c>
      <c r="AA5" s="1695" t="s">
        <v>963</v>
      </c>
      <c r="AB5" s="1695" t="s">
        <v>1983</v>
      </c>
      <c r="AC5" s="1695" t="s">
        <v>1984</v>
      </c>
      <c r="AD5" s="1695"/>
      <c r="AE5" s="1695"/>
      <c r="AF5" s="1695"/>
      <c r="AG5" s="1695"/>
    </row>
    <row r="6" spans="1:33">
      <c r="A6" s="1686" t="str">
        <f t="shared" si="0"/>
        <v>5_291225</v>
      </c>
      <c r="B6" s="1686" t="s">
        <v>2019</v>
      </c>
      <c r="C6" s="1686" t="s">
        <v>1978</v>
      </c>
      <c r="D6" s="1687" t="s">
        <v>1979</v>
      </c>
      <c r="E6" s="1688">
        <f>'Cashflow Synthesis'!E17</f>
        <v>7680</v>
      </c>
      <c r="F6" s="1689" t="s">
        <v>308</v>
      </c>
      <c r="G6" s="1690" t="str">
        <f>LEFT('Cashflow Synthesis'!D17,34)</f>
        <v xml:space="preserve">Paying Agent </v>
      </c>
      <c r="H6" s="1690" t="str">
        <f t="shared" si="1"/>
        <v xml:space="preserve">Paying Agent </v>
      </c>
      <c r="I6" s="1691">
        <f t="shared" ca="1" si="2"/>
        <v>46009</v>
      </c>
      <c r="J6" s="1691">
        <f>'Cover Page'!$C$15</f>
        <v>46020</v>
      </c>
      <c r="K6" s="1692" t="s">
        <v>1980</v>
      </c>
      <c r="L6" s="1697" t="s">
        <v>405</v>
      </c>
      <c r="M6" s="1686" t="s">
        <v>406</v>
      </c>
      <c r="N6" s="1686" t="s">
        <v>1985</v>
      </c>
      <c r="O6" s="1693" t="str">
        <f>'Cashflow Synthesis'!H17</f>
        <v>FR76 3000 3041 7000 0670 0230 635</v>
      </c>
      <c r="P6" s="1686" t="s">
        <v>406</v>
      </c>
      <c r="Q6" s="1686">
        <v>0</v>
      </c>
      <c r="R6" s="1694">
        <v>0</v>
      </c>
      <c r="S6" s="1687">
        <v>0</v>
      </c>
      <c r="T6" s="1687">
        <v>0</v>
      </c>
      <c r="U6" s="1686" t="str">
        <f>'Cashflow Synthesis'!J17</f>
        <v>SGSS</v>
      </c>
      <c r="V6" s="1686" t="str">
        <f t="shared" si="3"/>
        <v>SGSS</v>
      </c>
      <c r="W6" s="1686" t="str">
        <f>'Cashflow Synthesis'!I17</f>
        <v>SOGEFRPP</v>
      </c>
      <c r="X6" s="1686" t="str">
        <f>'Cashflow Synthesis'!K17</f>
        <v>FR76 3000 3055 8100 0993 8864 676</v>
      </c>
      <c r="Y6" s="1695" t="s">
        <v>1981</v>
      </c>
      <c r="Z6" s="1695" t="s">
        <v>1982</v>
      </c>
      <c r="AA6" s="1695" t="s">
        <v>963</v>
      </c>
      <c r="AB6" s="1695" t="s">
        <v>1983</v>
      </c>
      <c r="AC6" s="1695" t="s">
        <v>1984</v>
      </c>
      <c r="AD6" s="1695"/>
      <c r="AE6" s="1695"/>
      <c r="AF6" s="1695"/>
      <c r="AG6" s="1695"/>
    </row>
    <row r="7" spans="1:33">
      <c r="A7" s="1686" t="str">
        <f t="shared" si="0"/>
        <v>6_291225</v>
      </c>
      <c r="B7" s="1686" t="s">
        <v>2019</v>
      </c>
      <c r="C7" s="1686" t="s">
        <v>1978</v>
      </c>
      <c r="D7" s="1687" t="s">
        <v>1979</v>
      </c>
      <c r="E7" s="1688">
        <f>'Cashflow Synthesis'!E18</f>
        <v>1050</v>
      </c>
      <c r="F7" s="1689" t="s">
        <v>308</v>
      </c>
      <c r="G7" s="1690" t="str">
        <f>LEFT('Cashflow Synthesis'!D18,34)</f>
        <v>Account Bank and Cash Manager</v>
      </c>
      <c r="H7" s="1690" t="str">
        <f t="shared" si="1"/>
        <v>Account Bank and Cash Manager</v>
      </c>
      <c r="I7" s="1691">
        <f t="shared" ca="1" si="2"/>
        <v>46009</v>
      </c>
      <c r="J7" s="1691">
        <f>'Cover Page'!$C$15</f>
        <v>46020</v>
      </c>
      <c r="K7" s="1692" t="s">
        <v>1980</v>
      </c>
      <c r="L7" s="1697" t="s">
        <v>405</v>
      </c>
      <c r="M7" s="1686" t="s">
        <v>406</v>
      </c>
      <c r="N7" s="1686" t="s">
        <v>1985</v>
      </c>
      <c r="O7" s="1693" t="str">
        <f>'Cashflow Synthesis'!H18</f>
        <v>FR76 3000 3041 7000 0670 0230 635</v>
      </c>
      <c r="P7" s="1686" t="s">
        <v>406</v>
      </c>
      <c r="Q7" s="1686">
        <v>0</v>
      </c>
      <c r="R7" s="1694">
        <v>0</v>
      </c>
      <c r="S7" s="1687">
        <v>0</v>
      </c>
      <c r="T7" s="1687">
        <v>0</v>
      </c>
      <c r="U7" s="1686" t="str">
        <f>'Cashflow Synthesis'!J18</f>
        <v>SG</v>
      </c>
      <c r="V7" s="1686" t="str">
        <f t="shared" si="3"/>
        <v>SG</v>
      </c>
      <c r="W7" s="1686" t="str">
        <f>'Cashflow Synthesis'!I18</f>
        <v>SOGEFRPP</v>
      </c>
      <c r="X7" s="1686" t="str">
        <f>'Cashflow Synthesis'!K18</f>
        <v>FR76 3000 3041 7000 0670 0230 635</v>
      </c>
      <c r="Y7" s="1695" t="s">
        <v>1981</v>
      </c>
      <c r="Z7" s="1695" t="s">
        <v>1982</v>
      </c>
      <c r="AA7" s="1695" t="s">
        <v>963</v>
      </c>
      <c r="AB7" s="1695" t="s">
        <v>1983</v>
      </c>
      <c r="AC7" s="1695" t="s">
        <v>1984</v>
      </c>
      <c r="AD7" s="1695"/>
      <c r="AE7" s="1695"/>
      <c r="AF7" s="1695"/>
      <c r="AG7" s="1695"/>
    </row>
    <row r="8" spans="1:33">
      <c r="A8" s="1686" t="str">
        <f t="shared" si="0"/>
        <v>7_291225</v>
      </c>
      <c r="B8" s="1686" t="s">
        <v>2019</v>
      </c>
      <c r="C8" s="1686" t="s">
        <v>1978</v>
      </c>
      <c r="D8" s="1687" t="s">
        <v>1979</v>
      </c>
      <c r="E8" s="1688">
        <f>'Cashflow Synthesis'!E19</f>
        <v>0</v>
      </c>
      <c r="F8" s="1689" t="s">
        <v>308</v>
      </c>
      <c r="G8" s="1690" t="str">
        <f>LEFT('Cashflow Synthesis'!D19,34)</f>
        <v>Data Protection Agent</v>
      </c>
      <c r="H8" s="1690" t="str">
        <f t="shared" si="1"/>
        <v>Data Protection Agent</v>
      </c>
      <c r="I8" s="1691">
        <f t="shared" ca="1" si="2"/>
        <v>46009</v>
      </c>
      <c r="J8" s="1691">
        <f>'Cover Page'!$C$15</f>
        <v>46020</v>
      </c>
      <c r="K8" s="1692" t="s">
        <v>1980</v>
      </c>
      <c r="L8" s="1697" t="s">
        <v>405</v>
      </c>
      <c r="M8" s="1686" t="s">
        <v>406</v>
      </c>
      <c r="N8" s="1686" t="s">
        <v>1985</v>
      </c>
      <c r="O8" s="1693" t="str">
        <f>'Cashflow Synthesis'!H19</f>
        <v>FR76 3000 3041 7000 0670 0230 635</v>
      </c>
      <c r="P8" s="1686" t="s">
        <v>406</v>
      </c>
      <c r="Q8" s="1686">
        <v>0</v>
      </c>
      <c r="R8" s="1694">
        <v>0</v>
      </c>
      <c r="S8" s="1687">
        <v>0</v>
      </c>
      <c r="T8" s="1687">
        <v>0</v>
      </c>
      <c r="U8" s="1686" t="str">
        <f>'Cashflow Synthesis'!J19</f>
        <v>SGSS</v>
      </c>
      <c r="V8" s="1686" t="str">
        <f t="shared" si="3"/>
        <v>SGSS</v>
      </c>
      <c r="W8" s="1686" t="str">
        <f>'Cashflow Synthesis'!I19</f>
        <v>SOGEFRPP</v>
      </c>
      <c r="X8" s="1686" t="str">
        <f>'Cashflow Synthesis'!K19</f>
        <v>FR76 3000 3055 8100 0993 8864 676</v>
      </c>
      <c r="Y8" s="1695" t="s">
        <v>1981</v>
      </c>
      <c r="Z8" s="1695" t="s">
        <v>1982</v>
      </c>
      <c r="AA8" s="1695" t="s">
        <v>963</v>
      </c>
      <c r="AB8" s="1695" t="s">
        <v>1983</v>
      </c>
      <c r="AC8" s="1695" t="s">
        <v>1984</v>
      </c>
      <c r="AD8" s="1695"/>
      <c r="AE8" s="1695"/>
      <c r="AF8" s="1695"/>
      <c r="AG8" s="1695"/>
    </row>
    <row r="9" spans="1:33">
      <c r="A9" s="1686" t="str">
        <f t="shared" si="0"/>
        <v>8_291225</v>
      </c>
      <c r="B9" s="1686" t="s">
        <v>2019</v>
      </c>
      <c r="C9" s="1686" t="s">
        <v>1978</v>
      </c>
      <c r="D9" s="1687" t="s">
        <v>1979</v>
      </c>
      <c r="E9" s="1688">
        <f>'Cashflow Synthesis'!E20</f>
        <v>0</v>
      </c>
      <c r="F9" s="1689" t="s">
        <v>308</v>
      </c>
      <c r="G9" s="1690" t="str">
        <f>LEFT('Cashflow Synthesis'!D20,34)</f>
        <v>Issuer Registrar</v>
      </c>
      <c r="H9" s="1690" t="str">
        <f t="shared" si="1"/>
        <v>Issuer Registrar</v>
      </c>
      <c r="I9" s="1691">
        <f t="shared" ca="1" si="2"/>
        <v>46009</v>
      </c>
      <c r="J9" s="1691">
        <f>'Cover Page'!$C$15</f>
        <v>46020</v>
      </c>
      <c r="K9" s="1692" t="s">
        <v>1980</v>
      </c>
      <c r="L9" s="1697" t="s">
        <v>405</v>
      </c>
      <c r="M9" s="1686" t="s">
        <v>406</v>
      </c>
      <c r="N9" s="1686" t="s">
        <v>1985</v>
      </c>
      <c r="O9" s="1693" t="str">
        <f>'Cashflow Synthesis'!H20</f>
        <v>FR76 3000 3041 7000 0670 0230 635</v>
      </c>
      <c r="P9" s="1686" t="s">
        <v>406</v>
      </c>
      <c r="Q9" s="1686">
        <v>0</v>
      </c>
      <c r="R9" s="1694">
        <v>0</v>
      </c>
      <c r="S9" s="1687">
        <v>0</v>
      </c>
      <c r="T9" s="1687">
        <v>0</v>
      </c>
      <c r="U9" s="1686" t="str">
        <f>'Cashflow Synthesis'!J20</f>
        <v>SGSS</v>
      </c>
      <c r="V9" s="1686" t="str">
        <f t="shared" si="3"/>
        <v>SGSS</v>
      </c>
      <c r="W9" s="1686" t="str">
        <f>'Cashflow Synthesis'!I20</f>
        <v>SOGEFRPP</v>
      </c>
      <c r="X9" s="1686" t="str">
        <f>'Cashflow Synthesis'!K20</f>
        <v>FR76 3000 3055 8100 0993 8864 676</v>
      </c>
      <c r="Y9" s="1695" t="s">
        <v>1981</v>
      </c>
      <c r="Z9" s="1695" t="s">
        <v>1982</v>
      </c>
      <c r="AA9" s="1695" t="s">
        <v>963</v>
      </c>
      <c r="AB9" s="1695" t="s">
        <v>1983</v>
      </c>
      <c r="AC9" s="1695" t="s">
        <v>1984</v>
      </c>
      <c r="AD9" s="1695"/>
      <c r="AE9" s="1695"/>
      <c r="AF9" s="1695"/>
      <c r="AG9" s="1695"/>
    </row>
    <row r="10" spans="1:33">
      <c r="A10" s="1686" t="str">
        <f t="shared" si="0"/>
        <v>9_291225</v>
      </c>
      <c r="B10" s="1686" t="s">
        <v>2019</v>
      </c>
      <c r="C10" s="1686" t="s">
        <v>1978</v>
      </c>
      <c r="D10" s="1687" t="s">
        <v>1979</v>
      </c>
      <c r="E10" s="1688">
        <f>'Cashflow Synthesis'!E21</f>
        <v>0</v>
      </c>
      <c r="F10" s="1689" t="s">
        <v>308</v>
      </c>
      <c r="G10" s="1690" t="str">
        <f>LEFT('Cashflow Synthesis'!D21,34)</f>
        <v>Rating Agencies</v>
      </c>
      <c r="H10" s="1690" t="str">
        <f t="shared" si="1"/>
        <v>Rating Agencies</v>
      </c>
      <c r="I10" s="1691">
        <f t="shared" ca="1" si="2"/>
        <v>46009</v>
      </c>
      <c r="J10" s="1691">
        <f>'Cover Page'!$C$15</f>
        <v>46020</v>
      </c>
      <c r="K10" s="1692" t="s">
        <v>1980</v>
      </c>
      <c r="L10" s="1697" t="s">
        <v>405</v>
      </c>
      <c r="M10" s="1686" t="s">
        <v>406</v>
      </c>
      <c r="N10" s="1686" t="s">
        <v>1985</v>
      </c>
      <c r="O10" s="1693" t="str">
        <f>'Cashflow Synthesis'!H21</f>
        <v>FR76 3000 3041 7000 0670 0230 635</v>
      </c>
      <c r="P10" s="1686" t="s">
        <v>406</v>
      </c>
      <c r="Q10" s="1686">
        <v>0</v>
      </c>
      <c r="R10" s="1694">
        <v>0</v>
      </c>
      <c r="S10" s="1687">
        <v>0</v>
      </c>
      <c r="T10" s="1687">
        <v>0</v>
      </c>
      <c r="U10" s="1686" t="str">
        <f>'Cashflow Synthesis'!J21</f>
        <v>DBRS Ratings GmbH</v>
      </c>
      <c r="V10" s="1686" t="str">
        <f t="shared" si="3"/>
        <v>DBRS Ratings GmbH</v>
      </c>
      <c r="W10" s="1686" t="str">
        <f>'Cashflow Synthesis'!I21</f>
        <v>CHASDEFX</v>
      </c>
      <c r="X10" s="1686" t="str">
        <f>'Cashflow Synthesis'!K21</f>
        <v>DE18 5011 0800 6161 5223 77</v>
      </c>
      <c r="Y10" s="1695" t="s">
        <v>1981</v>
      </c>
      <c r="Z10" s="1695" t="s">
        <v>1982</v>
      </c>
      <c r="AA10" s="1695" t="s">
        <v>963</v>
      </c>
      <c r="AB10" s="1695" t="s">
        <v>1983</v>
      </c>
      <c r="AC10" s="1695" t="s">
        <v>1984</v>
      </c>
      <c r="AD10" s="1695"/>
      <c r="AE10" s="1695"/>
      <c r="AF10" s="1695"/>
      <c r="AG10" s="1695"/>
    </row>
    <row r="11" spans="1:33">
      <c r="A11" s="1686" t="str">
        <f t="shared" si="0"/>
        <v>10_291225</v>
      </c>
      <c r="B11" s="1686" t="s">
        <v>2019</v>
      </c>
      <c r="C11" s="1686" t="s">
        <v>1978</v>
      </c>
      <c r="D11" s="1687" t="s">
        <v>1979</v>
      </c>
      <c r="E11" s="1688">
        <f>'Cashflow Synthesis'!E22</f>
        <v>0</v>
      </c>
      <c r="F11" s="1689" t="s">
        <v>308</v>
      </c>
      <c r="G11" s="1690" t="str">
        <f>LEFT('Cashflow Synthesis'!D22,34)</f>
        <v>Issuer Statutory Auditor</v>
      </c>
      <c r="H11" s="1690" t="str">
        <f t="shared" si="1"/>
        <v>Issuer Statutory Auditor</v>
      </c>
      <c r="I11" s="1691">
        <f t="shared" ca="1" si="2"/>
        <v>46009</v>
      </c>
      <c r="J11" s="1691">
        <f>'Cover Page'!$C$15</f>
        <v>46020</v>
      </c>
      <c r="K11" s="1692" t="s">
        <v>1980</v>
      </c>
      <c r="L11" s="1697" t="s">
        <v>405</v>
      </c>
      <c r="M11" s="1686" t="s">
        <v>406</v>
      </c>
      <c r="N11" s="1686" t="s">
        <v>1985</v>
      </c>
      <c r="O11" s="1693" t="str">
        <f>'Cashflow Synthesis'!H22</f>
        <v>FR76 3000 3041 7000 0670 0230 635</v>
      </c>
      <c r="P11" s="1686" t="s">
        <v>406</v>
      </c>
      <c r="Q11" s="1686">
        <v>0</v>
      </c>
      <c r="R11" s="1694">
        <v>0</v>
      </c>
      <c r="S11" s="1687">
        <v>0</v>
      </c>
      <c r="T11" s="1687">
        <v>0</v>
      </c>
      <c r="U11" s="1686" t="str">
        <f>'Cashflow Synthesis'!J22</f>
        <v>PWC</v>
      </c>
      <c r="V11" s="1686" t="str">
        <f t="shared" si="3"/>
        <v>PWC</v>
      </c>
      <c r="W11" s="1686" t="str">
        <f>'Cashflow Synthesis'!I22</f>
        <v>PSSTFRPPPAR</v>
      </c>
      <c r="X11" s="1686" t="str">
        <f>'Cashflow Synthesis'!K22</f>
        <v>FR76 2004 1000 0142 3100 0U02 034</v>
      </c>
      <c r="Y11" s="1695" t="s">
        <v>1981</v>
      </c>
      <c r="Z11" s="1695" t="s">
        <v>1982</v>
      </c>
      <c r="AA11" s="1695" t="s">
        <v>963</v>
      </c>
      <c r="AB11" s="1695" t="s">
        <v>1983</v>
      </c>
      <c r="AC11" s="1695" t="s">
        <v>1984</v>
      </c>
      <c r="AD11" s="1695"/>
      <c r="AE11" s="1695"/>
      <c r="AF11" s="1695"/>
      <c r="AG11" s="1695"/>
    </row>
    <row r="12" spans="1:33">
      <c r="A12" s="1686" t="str">
        <f t="shared" si="0"/>
        <v>11_291225</v>
      </c>
      <c r="B12" s="1686" t="s">
        <v>2019</v>
      </c>
      <c r="C12" s="1686" t="s">
        <v>1978</v>
      </c>
      <c r="D12" s="1687" t="s">
        <v>1979</v>
      </c>
      <c r="E12" s="1688">
        <f>'Cashflow Synthesis'!E23</f>
        <v>0</v>
      </c>
      <c r="F12" s="1689" t="s">
        <v>308</v>
      </c>
      <c r="G12" s="1690" t="str">
        <f>LEFT('Cashflow Synthesis'!D23,34)</f>
        <v>INSEE Fees</v>
      </c>
      <c r="H12" s="1690" t="str">
        <f t="shared" si="1"/>
        <v>INSEE Fees</v>
      </c>
      <c r="I12" s="1691">
        <f t="shared" ca="1" si="2"/>
        <v>46009</v>
      </c>
      <c r="J12" s="1691">
        <f>'Cover Page'!$C$15</f>
        <v>46020</v>
      </c>
      <c r="K12" s="1692" t="s">
        <v>1980</v>
      </c>
      <c r="L12" s="1697" t="s">
        <v>405</v>
      </c>
      <c r="M12" s="1686" t="s">
        <v>406</v>
      </c>
      <c r="N12" s="1686" t="s">
        <v>1985</v>
      </c>
      <c r="O12" s="1693" t="str">
        <f>'Cashflow Synthesis'!H23</f>
        <v>FR76 3000 3041 7000 0670 0230 635</v>
      </c>
      <c r="P12" s="1686" t="s">
        <v>406</v>
      </c>
      <c r="Q12" s="1686">
        <v>0</v>
      </c>
      <c r="R12" s="1694">
        <v>0</v>
      </c>
      <c r="S12" s="1687">
        <v>0</v>
      </c>
      <c r="T12" s="1687">
        <v>0</v>
      </c>
      <c r="U12" s="1686" t="str">
        <f>'Cashflow Synthesis'!J23</f>
        <v>IQEQ Management</v>
      </c>
      <c r="V12" s="1686" t="str">
        <f t="shared" si="3"/>
        <v>IQEQ Management</v>
      </c>
      <c r="W12" s="1686" t="str">
        <f>'Cashflow Synthesis'!I23</f>
        <v>CCFRFRPP</v>
      </c>
      <c r="X12" s="1686" t="str">
        <f>'Cashflow Synthesis'!K23</f>
        <v>FR76 3005 6000 5000 5000 7046 525</v>
      </c>
      <c r="Y12" s="1695" t="s">
        <v>1981</v>
      </c>
      <c r="Z12" s="1695" t="s">
        <v>1982</v>
      </c>
      <c r="AA12" s="1695" t="s">
        <v>963</v>
      </c>
      <c r="AB12" s="1695" t="s">
        <v>1983</v>
      </c>
      <c r="AC12" s="1695" t="s">
        <v>1984</v>
      </c>
      <c r="AD12" s="1695"/>
      <c r="AE12" s="1695"/>
      <c r="AF12" s="1695"/>
      <c r="AG12" s="1695"/>
    </row>
    <row r="13" spans="1:33">
      <c r="A13" s="1686" t="str">
        <f t="shared" si="0"/>
        <v>12_291225</v>
      </c>
      <c r="B13" s="1686" t="s">
        <v>2019</v>
      </c>
      <c r="C13" s="1686" t="s">
        <v>1978</v>
      </c>
      <c r="D13" s="1687" t="s">
        <v>1979</v>
      </c>
      <c r="E13" s="1688">
        <f>'Cashflow Synthesis'!E24</f>
        <v>0</v>
      </c>
      <c r="F13" s="1689" t="s">
        <v>308</v>
      </c>
      <c r="G13" s="1690" t="str">
        <f>LEFT('Cashflow Synthesis'!D24,34)</f>
        <v>AMF fees</v>
      </c>
      <c r="H13" s="1690" t="str">
        <f t="shared" si="1"/>
        <v>AMF fees</v>
      </c>
      <c r="I13" s="1691">
        <f t="shared" ca="1" si="2"/>
        <v>46009</v>
      </c>
      <c r="J13" s="1691">
        <f>'Cover Page'!$C$15</f>
        <v>46020</v>
      </c>
      <c r="K13" s="1692" t="s">
        <v>1980</v>
      </c>
      <c r="L13" s="1697" t="s">
        <v>405</v>
      </c>
      <c r="M13" s="1686" t="s">
        <v>406</v>
      </c>
      <c r="N13" s="1686" t="s">
        <v>1985</v>
      </c>
      <c r="O13" s="1693" t="str">
        <f>'Cashflow Synthesis'!H24</f>
        <v>FR76 3000 3041 7000 0670 0230 635</v>
      </c>
      <c r="P13" s="1686" t="s">
        <v>406</v>
      </c>
      <c r="Q13" s="1686">
        <v>0</v>
      </c>
      <c r="R13" s="1694">
        <v>0</v>
      </c>
      <c r="S13" s="1687">
        <v>0</v>
      </c>
      <c r="T13" s="1687">
        <v>0</v>
      </c>
      <c r="U13" s="1686" t="str">
        <f>'Cashflow Synthesis'!J24</f>
        <v>IQEQ Management</v>
      </c>
      <c r="V13" s="1686" t="str">
        <f t="shared" si="3"/>
        <v>IQEQ Management</v>
      </c>
      <c r="W13" s="1686" t="str">
        <f>'Cashflow Synthesis'!I24</f>
        <v>CCFRFRPP</v>
      </c>
      <c r="X13" s="1686" t="str">
        <f>'Cashflow Synthesis'!K24</f>
        <v>FR76 3005 6000 5000 5000 7046 525</v>
      </c>
      <c r="Y13" s="1695" t="s">
        <v>1981</v>
      </c>
      <c r="Z13" s="1695" t="s">
        <v>1982</v>
      </c>
      <c r="AA13" s="1695" t="s">
        <v>963</v>
      </c>
      <c r="AB13" s="1695" t="s">
        <v>1983</v>
      </c>
      <c r="AC13" s="1695" t="s">
        <v>1984</v>
      </c>
      <c r="AD13" s="1695"/>
      <c r="AE13" s="1695"/>
      <c r="AF13" s="1695"/>
      <c r="AG13" s="1695"/>
    </row>
    <row r="14" spans="1:33">
      <c r="A14" s="1686" t="str">
        <f t="shared" si="0"/>
        <v>13_291225</v>
      </c>
      <c r="B14" s="1686" t="s">
        <v>2019</v>
      </c>
      <c r="C14" s="1686" t="s">
        <v>1978</v>
      </c>
      <c r="D14" s="1687" t="s">
        <v>1979</v>
      </c>
      <c r="E14" s="1765">
        <f>'Cashflow Synthesis'!E25</f>
        <v>3646408.1199999996</v>
      </c>
      <c r="F14" s="1689" t="s">
        <v>308</v>
      </c>
      <c r="G14" s="1690" t="str">
        <f>LEFT('Cashflow Synthesis'!D25,34)</f>
        <v>Class A Notes Interest Amounts</v>
      </c>
      <c r="H14" s="1690" t="str">
        <f t="shared" si="1"/>
        <v>Class A Notes Interest Amounts</v>
      </c>
      <c r="I14" s="1691">
        <f t="shared" ca="1" si="2"/>
        <v>46009</v>
      </c>
      <c r="J14" s="1691">
        <f>'Cover Page'!$C$15</f>
        <v>46020</v>
      </c>
      <c r="K14" s="1692" t="s">
        <v>1980</v>
      </c>
      <c r="L14" s="1697" t="s">
        <v>405</v>
      </c>
      <c r="M14" s="1686" t="s">
        <v>406</v>
      </c>
      <c r="N14" s="1686" t="s">
        <v>1985</v>
      </c>
      <c r="O14" s="1693" t="str">
        <f>'Cashflow Synthesis'!H25</f>
        <v>FR76 3000 3041 7000 0670 0230 635</v>
      </c>
      <c r="P14" s="1686" t="s">
        <v>406</v>
      </c>
      <c r="Q14" s="1686">
        <v>0</v>
      </c>
      <c r="R14" s="1694">
        <v>0</v>
      </c>
      <c r="S14" s="1687">
        <v>0</v>
      </c>
      <c r="T14" s="1687">
        <v>0</v>
      </c>
      <c r="U14" s="1686" t="str">
        <f>'Cashflow Synthesis'!J25</f>
        <v>SG</v>
      </c>
      <c r="V14" s="1686" t="str">
        <f t="shared" si="3"/>
        <v>SG</v>
      </c>
      <c r="W14" s="1686" t="str">
        <f>'Cashflow Synthesis'!I25</f>
        <v>SOGEFRPP</v>
      </c>
      <c r="X14" s="1686" t="str">
        <f>'Cashflow Synthesis'!K25</f>
        <v>FR76 3000 3050 0700 0993 3321 297</v>
      </c>
      <c r="Y14" s="1695" t="s">
        <v>1981</v>
      </c>
      <c r="Z14" s="1695" t="s">
        <v>1982</v>
      </c>
      <c r="AA14" s="1695" t="s">
        <v>963</v>
      </c>
      <c r="AB14" s="1695" t="s">
        <v>1983</v>
      </c>
      <c r="AC14" s="1695" t="s">
        <v>1984</v>
      </c>
      <c r="AD14" s="1695"/>
      <c r="AE14" s="1695"/>
      <c r="AF14" s="1695"/>
      <c r="AG14" s="1695"/>
    </row>
    <row r="15" spans="1:33">
      <c r="A15" s="1686" t="str">
        <f t="shared" si="0"/>
        <v>14_291225</v>
      </c>
      <c r="B15" s="1686" t="s">
        <v>2019</v>
      </c>
      <c r="C15" s="1686" t="s">
        <v>1978</v>
      </c>
      <c r="D15" s="1687" t="s">
        <v>1979</v>
      </c>
      <c r="E15" s="1765">
        <f>'Cashflow Synthesis'!E26</f>
        <v>54650259.919999994</v>
      </c>
      <c r="F15" s="1689" t="s">
        <v>308</v>
      </c>
      <c r="G15" s="1690" t="str">
        <f>LEFT('Cashflow Synthesis'!D26,34)</f>
        <v>Class A Notes Amortisation Amount</v>
      </c>
      <c r="H15" s="1690" t="str">
        <f t="shared" si="1"/>
        <v>Class A Notes Amortisation Amount</v>
      </c>
      <c r="I15" s="1691">
        <f t="shared" ca="1" si="2"/>
        <v>46009</v>
      </c>
      <c r="J15" s="1691">
        <f>'Cover Page'!$C$15</f>
        <v>46020</v>
      </c>
      <c r="K15" s="1692" t="s">
        <v>1980</v>
      </c>
      <c r="L15" s="1697" t="s">
        <v>405</v>
      </c>
      <c r="M15" s="1686" t="s">
        <v>406</v>
      </c>
      <c r="N15" s="1686" t="s">
        <v>1985</v>
      </c>
      <c r="O15" s="1693" t="str">
        <f>'Cashflow Synthesis'!H26</f>
        <v>FR76 3000 3041 7000 0670 0230 635</v>
      </c>
      <c r="P15" s="1686" t="s">
        <v>406</v>
      </c>
      <c r="Q15" s="1686">
        <v>0</v>
      </c>
      <c r="R15" s="1694">
        <v>0</v>
      </c>
      <c r="S15" s="1687">
        <v>0</v>
      </c>
      <c r="T15" s="1687">
        <v>0</v>
      </c>
      <c r="U15" s="1686" t="str">
        <f>'Cashflow Synthesis'!J26</f>
        <v>SG</v>
      </c>
      <c r="V15" s="1686" t="str">
        <f t="shared" si="3"/>
        <v>SG</v>
      </c>
      <c r="W15" s="1686" t="str">
        <f>'Cashflow Synthesis'!I26</f>
        <v>SOGEFRPP</v>
      </c>
      <c r="X15" s="1686" t="str">
        <f>'Cashflow Synthesis'!K26</f>
        <v>FR76 3000 3050 0700 0993 3321 297</v>
      </c>
      <c r="Y15" s="1695" t="s">
        <v>1981</v>
      </c>
      <c r="Z15" s="1695" t="s">
        <v>1982</v>
      </c>
      <c r="AA15" s="1695" t="s">
        <v>963</v>
      </c>
      <c r="AB15" s="1695" t="s">
        <v>1983</v>
      </c>
      <c r="AC15" s="1695" t="s">
        <v>1984</v>
      </c>
      <c r="AD15" s="1695"/>
      <c r="AE15" s="1695"/>
      <c r="AF15" s="1695"/>
      <c r="AG15" s="1695"/>
    </row>
    <row r="16" spans="1:33">
      <c r="A16" s="1686" t="str">
        <f t="shared" ref="A16" si="4">ROW()-1&amp;"_"&amp;TEXT(J16,"JJMMAA")</f>
        <v>15_291225</v>
      </c>
      <c r="B16" s="1686" t="s">
        <v>2019</v>
      </c>
      <c r="C16" s="1686" t="s">
        <v>1978</v>
      </c>
      <c r="D16" s="1687" t="s">
        <v>1979</v>
      </c>
      <c r="E16" s="1765">
        <f>'Cashflow Synthesis'!E27</f>
        <v>2101310.6</v>
      </c>
      <c r="F16" s="1689" t="s">
        <v>308</v>
      </c>
      <c r="G16" s="1690" t="str">
        <f>LEFT('Cashflow Synthesis'!D27,34)</f>
        <v>Class A Notes 2025 Interest Amount</v>
      </c>
      <c r="H16" s="1690" t="str">
        <f t="shared" ref="H16" si="5">G16</f>
        <v>Class A Notes 2025 Interest Amount</v>
      </c>
      <c r="I16" s="1691">
        <f t="shared" ca="1" si="2"/>
        <v>46009</v>
      </c>
      <c r="J16" s="1691">
        <f>'Cover Page'!$C$15</f>
        <v>46020</v>
      </c>
      <c r="K16" s="1692" t="s">
        <v>1980</v>
      </c>
      <c r="L16" s="1697" t="s">
        <v>405</v>
      </c>
      <c r="M16" s="1686" t="s">
        <v>406</v>
      </c>
      <c r="N16" s="1686" t="s">
        <v>1985</v>
      </c>
      <c r="O16" s="1693" t="str">
        <f>'Cashflow Synthesis'!H27</f>
        <v>FR76 3000 3041 7000 0670 0230 635</v>
      </c>
      <c r="P16" s="1686" t="s">
        <v>406</v>
      </c>
      <c r="Q16" s="1686">
        <v>0</v>
      </c>
      <c r="R16" s="1694">
        <v>0</v>
      </c>
      <c r="S16" s="1687">
        <v>0</v>
      </c>
      <c r="T16" s="1687">
        <v>0</v>
      </c>
      <c r="U16" s="1686" t="str">
        <f>'Cashflow Synthesis'!J27</f>
        <v>SG</v>
      </c>
      <c r="V16" s="1686" t="str">
        <f t="shared" ref="V16" si="6">U16</f>
        <v>SG</v>
      </c>
      <c r="W16" s="1686" t="str">
        <f>'Cashflow Synthesis'!I27</f>
        <v>SOGEFRPP</v>
      </c>
      <c r="X16" s="1686" t="str">
        <f>'Cashflow Synthesis'!K27</f>
        <v>FR76 3000 3050 0700 0993 3321 297</v>
      </c>
      <c r="Y16" s="1695" t="s">
        <v>1981</v>
      </c>
      <c r="Z16" s="1695" t="s">
        <v>1982</v>
      </c>
      <c r="AA16" s="1695" t="s">
        <v>963</v>
      </c>
      <c r="AB16" s="1695" t="s">
        <v>1983</v>
      </c>
      <c r="AC16" s="1695" t="s">
        <v>1984</v>
      </c>
      <c r="AD16" s="1695"/>
      <c r="AE16" s="1695"/>
      <c r="AF16" s="1695"/>
      <c r="AG16" s="1695"/>
    </row>
    <row r="17" spans="1:33">
      <c r="A17" s="1686" t="str">
        <f t="shared" ref="A17" si="7">ROW()-1&amp;"_"&amp;TEXT(J17,"JJMMAA")</f>
        <v>16_291225</v>
      </c>
      <c r="B17" s="1686" t="s">
        <v>2019</v>
      </c>
      <c r="C17" s="1686" t="s">
        <v>1978</v>
      </c>
      <c r="D17" s="1687" t="s">
        <v>1979</v>
      </c>
      <c r="E17" s="1765">
        <f>'Cashflow Synthesis'!E28</f>
        <v>31497472</v>
      </c>
      <c r="F17" s="1689" t="s">
        <v>308</v>
      </c>
      <c r="G17" s="1690" t="str">
        <f>LEFT('Cashflow Synthesis'!D28,34)</f>
        <v>Class A Notes 2025 Amortisation Am</v>
      </c>
      <c r="H17" s="1690" t="str">
        <f t="shared" ref="H17" si="8">G17</f>
        <v>Class A Notes 2025 Amortisation Am</v>
      </c>
      <c r="I17" s="1691">
        <f t="shared" ca="1" si="2"/>
        <v>46009</v>
      </c>
      <c r="J17" s="1691">
        <f>'Cover Page'!$C$15</f>
        <v>46020</v>
      </c>
      <c r="K17" s="1692" t="s">
        <v>1980</v>
      </c>
      <c r="L17" s="1697" t="s">
        <v>405</v>
      </c>
      <c r="M17" s="1686" t="s">
        <v>406</v>
      </c>
      <c r="N17" s="1686" t="s">
        <v>1985</v>
      </c>
      <c r="O17" s="1693" t="str">
        <f>'Cashflow Synthesis'!H28</f>
        <v>FR76 3000 3041 7000 0670 0230 635</v>
      </c>
      <c r="P17" s="1686" t="s">
        <v>406</v>
      </c>
      <c r="Q17" s="1686">
        <v>0</v>
      </c>
      <c r="R17" s="1694">
        <v>0</v>
      </c>
      <c r="S17" s="1687">
        <v>0</v>
      </c>
      <c r="T17" s="1687">
        <v>0</v>
      </c>
      <c r="U17" s="1686" t="str">
        <f>'Cashflow Synthesis'!J28</f>
        <v>SG</v>
      </c>
      <c r="V17" s="1686" t="str">
        <f t="shared" ref="V17" si="9">U17</f>
        <v>SG</v>
      </c>
      <c r="W17" s="1686" t="str">
        <f>'Cashflow Synthesis'!I28</f>
        <v>SOGEFRPP</v>
      </c>
      <c r="X17" s="1686" t="str">
        <f>'Cashflow Synthesis'!K28</f>
        <v>FR76 3000 3050 0700 0993 3321 297</v>
      </c>
      <c r="Y17" s="1695" t="s">
        <v>1981</v>
      </c>
      <c r="Z17" s="1695" t="s">
        <v>1982</v>
      </c>
      <c r="AA17" s="1695" t="s">
        <v>963</v>
      </c>
      <c r="AB17" s="1695" t="s">
        <v>1983</v>
      </c>
      <c r="AC17" s="1695" t="s">
        <v>1984</v>
      </c>
      <c r="AD17" s="1695"/>
      <c r="AE17" s="1695"/>
      <c r="AF17" s="1695"/>
      <c r="AG17" s="1695"/>
    </row>
    <row r="18" spans="1:33">
      <c r="A18" s="1686" t="str">
        <f t="shared" si="0"/>
        <v>17_291225</v>
      </c>
      <c r="B18" s="1686" t="s">
        <v>2019</v>
      </c>
      <c r="C18" s="1686" t="s">
        <v>1978</v>
      </c>
      <c r="D18" s="1687" t="s">
        <v>1979</v>
      </c>
      <c r="E18" s="1688">
        <f>'Cashflow Synthesis'!E29</f>
        <v>756259.68</v>
      </c>
      <c r="F18" s="1689" t="s">
        <v>308</v>
      </c>
      <c r="G18" s="1690" t="str">
        <f>LEFT('Cashflow Synthesis'!D29,34)</f>
        <v>Class B Notes Interest Amounts</v>
      </c>
      <c r="H18" s="1690" t="str">
        <f t="shared" si="1"/>
        <v>Class B Notes Interest Amounts</v>
      </c>
      <c r="I18" s="1691">
        <f t="shared" ca="1" si="2"/>
        <v>46009</v>
      </c>
      <c r="J18" s="1691">
        <f>'Cover Page'!$C$15</f>
        <v>46020</v>
      </c>
      <c r="K18" s="1692" t="s">
        <v>1980</v>
      </c>
      <c r="L18" s="1697" t="s">
        <v>405</v>
      </c>
      <c r="M18" s="1686" t="s">
        <v>406</v>
      </c>
      <c r="N18" s="1686" t="s">
        <v>1985</v>
      </c>
      <c r="O18" s="1693" t="str">
        <f>'Cashflow Synthesis'!H29</f>
        <v>FR76 3000 3041 7000 0670 0230 635</v>
      </c>
      <c r="P18" s="1686" t="s">
        <v>406</v>
      </c>
      <c r="Q18" s="1686">
        <v>0</v>
      </c>
      <c r="R18" s="1694">
        <v>0</v>
      </c>
      <c r="S18" s="1687">
        <v>0</v>
      </c>
      <c r="T18" s="1687">
        <v>0</v>
      </c>
      <c r="U18" s="1686" t="str">
        <f>'Cashflow Synthesis'!J29</f>
        <v>SG</v>
      </c>
      <c r="V18" s="1686" t="str">
        <f t="shared" si="3"/>
        <v>SG</v>
      </c>
      <c r="W18" s="1686" t="str">
        <f>'Cashflow Synthesis'!I29</f>
        <v>SOGEFRPP</v>
      </c>
      <c r="X18" s="1686" t="str">
        <f>'Cashflow Synthesis'!K29</f>
        <v>FR76 3000 3070 0303 6019 9836 136</v>
      </c>
      <c r="Y18" s="1695" t="s">
        <v>1981</v>
      </c>
      <c r="Z18" s="1695" t="s">
        <v>1982</v>
      </c>
      <c r="AA18" s="1695" t="s">
        <v>963</v>
      </c>
      <c r="AB18" s="1695" t="s">
        <v>1983</v>
      </c>
      <c r="AC18" s="1695" t="s">
        <v>1984</v>
      </c>
      <c r="AD18" s="1695"/>
      <c r="AE18" s="1695"/>
      <c r="AF18" s="1695"/>
      <c r="AG18" s="1695"/>
    </row>
    <row r="19" spans="1:33">
      <c r="A19" s="1686" t="str">
        <f t="shared" si="0"/>
        <v>18_291225</v>
      </c>
      <c r="B19" s="1686" t="s">
        <v>2019</v>
      </c>
      <c r="C19" s="1686" t="s">
        <v>1978</v>
      </c>
      <c r="D19" s="1687" t="s">
        <v>1979</v>
      </c>
      <c r="E19" s="1688">
        <f>'Cashflow Synthesis'!E30</f>
        <v>4534073.28</v>
      </c>
      <c r="F19" s="1689" t="s">
        <v>308</v>
      </c>
      <c r="G19" s="1690" t="str">
        <f>LEFT('Cashflow Synthesis'!D30,34)</f>
        <v>Class B Notes Amortisation Amount</v>
      </c>
      <c r="H19" s="1690" t="str">
        <f t="shared" si="1"/>
        <v>Class B Notes Amortisation Amount</v>
      </c>
      <c r="I19" s="1691">
        <f t="shared" ca="1" si="2"/>
        <v>46009</v>
      </c>
      <c r="J19" s="1691">
        <f>'Cover Page'!$C$15</f>
        <v>46020</v>
      </c>
      <c r="K19" s="1692" t="s">
        <v>1980</v>
      </c>
      <c r="L19" s="1697" t="s">
        <v>405</v>
      </c>
      <c r="M19" s="1686" t="s">
        <v>406</v>
      </c>
      <c r="N19" s="1686" t="s">
        <v>1985</v>
      </c>
      <c r="O19" s="1693" t="str">
        <f>'Cashflow Synthesis'!H30</f>
        <v>FR76 3000 3041 7000 0670 0230 635</v>
      </c>
      <c r="P19" s="1686" t="s">
        <v>406</v>
      </c>
      <c r="Q19" s="1686">
        <v>0</v>
      </c>
      <c r="R19" s="1694">
        <v>0</v>
      </c>
      <c r="S19" s="1687">
        <v>0</v>
      </c>
      <c r="T19" s="1687">
        <v>0</v>
      </c>
      <c r="U19" s="1686" t="str">
        <f>'Cashflow Synthesis'!J30</f>
        <v>SG</v>
      </c>
      <c r="V19" s="1686" t="str">
        <f t="shared" si="3"/>
        <v>SG</v>
      </c>
      <c r="W19" s="1686" t="str">
        <f>'Cashflow Synthesis'!I30</f>
        <v>SOGEFRPP</v>
      </c>
      <c r="X19" s="1686" t="str">
        <f>'Cashflow Synthesis'!K30</f>
        <v>FR76 3000 3070 0303 6019 9836 136</v>
      </c>
      <c r="Y19" s="1695" t="s">
        <v>1981</v>
      </c>
      <c r="Z19" s="1695" t="s">
        <v>1982</v>
      </c>
      <c r="AA19" s="1695" t="s">
        <v>963</v>
      </c>
      <c r="AB19" s="1695" t="s">
        <v>1983</v>
      </c>
      <c r="AC19" s="1695" t="s">
        <v>1984</v>
      </c>
      <c r="AD19" s="1695"/>
      <c r="AE19" s="1695"/>
      <c r="AF19" s="1695"/>
      <c r="AG19" s="1695"/>
    </row>
    <row r="20" spans="1:33">
      <c r="A20" s="1686" t="str">
        <f t="shared" si="0"/>
        <v>19_291225</v>
      </c>
      <c r="B20" s="1686" t="s">
        <v>2019</v>
      </c>
      <c r="C20" s="1686" t="s">
        <v>1978</v>
      </c>
      <c r="D20" s="1687" t="s">
        <v>1979</v>
      </c>
      <c r="E20" s="1688">
        <f>'Cashflow Synthesis'!E31</f>
        <v>0</v>
      </c>
      <c r="F20" s="1689" t="s">
        <v>308</v>
      </c>
      <c r="G20" s="1690" t="str">
        <f>LEFT('Cashflow Synthesis'!D31,34)</f>
        <v>the Financial Income (if negative)</v>
      </c>
      <c r="H20" s="1690" t="str">
        <f t="shared" si="1"/>
        <v>the Financial Income (if negative)</v>
      </c>
      <c r="I20" s="1691">
        <f t="shared" ca="1" si="2"/>
        <v>46009</v>
      </c>
      <c r="J20" s="1691">
        <f>'Cover Page'!$C$15</f>
        <v>46020</v>
      </c>
      <c r="K20" s="1692" t="s">
        <v>1980</v>
      </c>
      <c r="L20" s="1697" t="s">
        <v>1989</v>
      </c>
      <c r="M20" s="1686" t="s">
        <v>406</v>
      </c>
      <c r="N20" s="1686" t="s">
        <v>1985</v>
      </c>
      <c r="O20" s="1693" t="str">
        <f>'Cashflow Synthesis'!H31</f>
        <v>FR76 3000 3041 7000 0670 0231 411</v>
      </c>
      <c r="P20" s="1686" t="s">
        <v>406</v>
      </c>
      <c r="Q20" s="1686">
        <v>0</v>
      </c>
      <c r="R20" s="1694">
        <v>0</v>
      </c>
      <c r="S20" s="1687">
        <v>0</v>
      </c>
      <c r="T20" s="1687">
        <v>0</v>
      </c>
      <c r="U20" s="1686" t="str">
        <f>'Cashflow Synthesis'!J31</f>
        <v>Operating Account</v>
      </c>
      <c r="V20" s="1686" t="str">
        <f t="shared" si="3"/>
        <v>Operating Account</v>
      </c>
      <c r="W20" s="1686" t="str">
        <f>'Cashflow Synthesis'!I31</f>
        <v>SOGEFRPP</v>
      </c>
      <c r="X20" s="1686" t="str">
        <f>'Cashflow Synthesis'!K31</f>
        <v>FR76 3000 3041 7000 0670 0230 635</v>
      </c>
      <c r="Y20" s="1695" t="s">
        <v>1981</v>
      </c>
      <c r="Z20" s="1695" t="s">
        <v>1982</v>
      </c>
      <c r="AA20" s="1695" t="s">
        <v>963</v>
      </c>
      <c r="AB20" s="1695" t="s">
        <v>1983</v>
      </c>
      <c r="AC20" s="1695" t="s">
        <v>1984</v>
      </c>
      <c r="AD20" s="1695"/>
      <c r="AE20" s="1695"/>
      <c r="AF20" s="1695"/>
      <c r="AG20" s="1695"/>
    </row>
    <row r="21" spans="1:33">
      <c r="A21" s="1686" t="str">
        <f t="shared" si="0"/>
        <v>20_291225</v>
      </c>
      <c r="B21" s="1686" t="s">
        <v>2019</v>
      </c>
      <c r="C21" s="1686" t="s">
        <v>1978</v>
      </c>
      <c r="D21" s="1687" t="s">
        <v>1979</v>
      </c>
      <c r="E21" s="1688">
        <f>'Cashflow Synthesis'!E32</f>
        <v>7083383.3199997619</v>
      </c>
      <c r="F21" s="1689" t="s">
        <v>308</v>
      </c>
      <c r="G21" s="1690" t="str">
        <f>LEFT('Cashflow Synthesis'!D32,34)</f>
        <v>Final Excess Spread</v>
      </c>
      <c r="H21" s="1690" t="str">
        <f t="shared" si="1"/>
        <v>Final Excess Spread</v>
      </c>
      <c r="I21" s="1691">
        <f t="shared" ca="1" si="2"/>
        <v>46009</v>
      </c>
      <c r="J21" s="1691">
        <f>'Cover Page'!$C$15</f>
        <v>46020</v>
      </c>
      <c r="K21" s="1692" t="s">
        <v>1980</v>
      </c>
      <c r="L21" s="1697" t="s">
        <v>405</v>
      </c>
      <c r="M21" s="1686" t="s">
        <v>406</v>
      </c>
      <c r="N21" s="1686" t="s">
        <v>1985</v>
      </c>
      <c r="O21" s="1693" t="str">
        <f>'Cashflow Synthesis'!H32</f>
        <v>FR76 3000 3041 7000 0670 0230 635</v>
      </c>
      <c r="P21" s="1686" t="s">
        <v>406</v>
      </c>
      <c r="Q21" s="1686">
        <v>0</v>
      </c>
      <c r="R21" s="1694">
        <v>0</v>
      </c>
      <c r="S21" s="1687">
        <v>0</v>
      </c>
      <c r="T21" s="1687">
        <v>0</v>
      </c>
      <c r="U21" s="1686" t="str">
        <f>'Cashflow Synthesis'!J32</f>
        <v>SG</v>
      </c>
      <c r="V21" s="1686" t="str">
        <f t="shared" si="3"/>
        <v>SG</v>
      </c>
      <c r="W21" s="1686" t="str">
        <f>'Cashflow Synthesis'!I32</f>
        <v>SOGEFRPP</v>
      </c>
      <c r="X21" s="1686" t="str">
        <f>'Cashflow Synthesis'!K32</f>
        <v>FR76 3000 3049 7100 0071 0454 458</v>
      </c>
      <c r="Y21" s="1695" t="s">
        <v>1981</v>
      </c>
      <c r="Z21" s="1695" t="s">
        <v>1982</v>
      </c>
      <c r="AA21" s="1695" t="s">
        <v>963</v>
      </c>
      <c r="AB21" s="1695" t="s">
        <v>1983</v>
      </c>
      <c r="AC21" s="1695" t="s">
        <v>1984</v>
      </c>
      <c r="AD21" s="1695"/>
      <c r="AE21" s="1695"/>
      <c r="AF21" s="1695"/>
      <c r="AG21" s="1695"/>
    </row>
    <row r="22" spans="1:33" s="1782" customFormat="1">
      <c r="A22" s="1771" t="str">
        <f t="shared" si="0"/>
        <v>21_291225</v>
      </c>
      <c r="B22" s="1771" t="s">
        <v>2019</v>
      </c>
      <c r="C22" s="1771" t="s">
        <v>1978</v>
      </c>
      <c r="D22" s="1772" t="s">
        <v>1979</v>
      </c>
      <c r="E22" s="1773">
        <f>'Cashflow Synthesis'!E33</f>
        <v>430000</v>
      </c>
      <c r="F22" s="1774" t="s">
        <v>308</v>
      </c>
      <c r="G22" s="1775" t="str">
        <f>LEFT('Cashflow Synthesis'!D33,34)</f>
        <v xml:space="preserve">Transfer from the General Reserve </v>
      </c>
      <c r="H22" s="1775" t="str">
        <f t="shared" si="1"/>
        <v xml:space="preserve">Transfer from the General Reserve </v>
      </c>
      <c r="I22" s="1776">
        <f t="shared" ca="1" si="2"/>
        <v>46009</v>
      </c>
      <c r="J22" s="1776">
        <f>'Cover Page'!$C$15</f>
        <v>46020</v>
      </c>
      <c r="K22" s="1777" t="s">
        <v>1980</v>
      </c>
      <c r="L22" s="1778" t="s">
        <v>1989</v>
      </c>
      <c r="M22" s="1771" t="s">
        <v>406</v>
      </c>
      <c r="N22" s="1771" t="s">
        <v>1985</v>
      </c>
      <c r="O22" s="1779" t="str">
        <f>'Cashflow Synthesis'!H33</f>
        <v>FR76 3000 3041 7000 0670 0231 411</v>
      </c>
      <c r="P22" s="1771" t="s">
        <v>406</v>
      </c>
      <c r="Q22" s="1771">
        <v>0</v>
      </c>
      <c r="R22" s="1780">
        <v>0</v>
      </c>
      <c r="S22" s="1772">
        <v>0</v>
      </c>
      <c r="T22" s="1772">
        <v>0</v>
      </c>
      <c r="U22" s="1771" t="str">
        <f>'Cashflow Synthesis'!J33</f>
        <v>SG</v>
      </c>
      <c r="V22" s="1771" t="str">
        <f t="shared" si="3"/>
        <v>SG</v>
      </c>
      <c r="W22" s="1771" t="str">
        <f>'Cashflow Synthesis'!I33</f>
        <v>SOGEFRPP</v>
      </c>
      <c r="X22" s="1771" t="str">
        <f>'Cashflow Synthesis'!K33</f>
        <v>FR76 3000 3071 2500 0993 8092 482</v>
      </c>
      <c r="Y22" s="1781" t="s">
        <v>1981</v>
      </c>
      <c r="Z22" s="1781" t="s">
        <v>2011</v>
      </c>
      <c r="AA22" s="1781" t="s">
        <v>963</v>
      </c>
      <c r="AB22" s="1781" t="s">
        <v>2012</v>
      </c>
      <c r="AC22" s="1781" t="s">
        <v>1984</v>
      </c>
      <c r="AD22" s="1781" t="s">
        <v>2018</v>
      </c>
      <c r="AE22" s="1781" t="s">
        <v>2017</v>
      </c>
      <c r="AF22" s="1781" t="s">
        <v>964</v>
      </c>
      <c r="AG22" s="1781" t="s">
        <v>963</v>
      </c>
    </row>
    <row r="23" spans="1:33">
      <c r="A23" s="1686" t="str">
        <f t="shared" si="0"/>
        <v>22_291225</v>
      </c>
      <c r="B23" s="1686" t="s">
        <v>2019</v>
      </c>
      <c r="C23" s="1686" t="s">
        <v>1978</v>
      </c>
      <c r="D23" s="1687" t="s">
        <v>1979</v>
      </c>
      <c r="E23" s="1688">
        <f>276072.97*0</f>
        <v>0</v>
      </c>
      <c r="F23" s="1689" t="s">
        <v>308</v>
      </c>
      <c r="G23" s="1690" t="s">
        <v>2021</v>
      </c>
      <c r="H23" s="1690" t="str">
        <f t="shared" si="1"/>
        <v>Transfer from operating acc</v>
      </c>
      <c r="I23" s="1691">
        <f t="shared" ca="1" si="2"/>
        <v>46009</v>
      </c>
      <c r="J23" s="1691">
        <f>'Cover Page'!$C$15</f>
        <v>46020</v>
      </c>
      <c r="K23" s="1692" t="s">
        <v>1980</v>
      </c>
      <c r="L23" s="1697" t="s">
        <v>405</v>
      </c>
      <c r="M23" s="1686" t="s">
        <v>406</v>
      </c>
      <c r="N23" s="1686" t="s">
        <v>1985</v>
      </c>
      <c r="O23" s="1693" t="s">
        <v>1357</v>
      </c>
      <c r="P23" s="1686" t="s">
        <v>406</v>
      </c>
      <c r="Q23" s="1686">
        <v>0</v>
      </c>
      <c r="R23" s="1694">
        <v>0</v>
      </c>
      <c r="S23" s="1687">
        <v>0</v>
      </c>
      <c r="T23" s="1687">
        <v>0</v>
      </c>
      <c r="U23" s="1686" t="s">
        <v>2020</v>
      </c>
      <c r="V23" s="1686" t="str">
        <f t="shared" si="3"/>
        <v>Reserve Account</v>
      </c>
      <c r="W23" s="1686" t="s">
        <v>1985</v>
      </c>
      <c r="X23" s="1686" t="s">
        <v>1360</v>
      </c>
      <c r="Y23" s="1781" t="s">
        <v>1981</v>
      </c>
      <c r="Z23" s="1781" t="s">
        <v>2011</v>
      </c>
      <c r="AA23" s="1781" t="s">
        <v>963</v>
      </c>
      <c r="AB23" s="1781" t="s">
        <v>2012</v>
      </c>
      <c r="AC23" s="1781" t="s">
        <v>1984</v>
      </c>
      <c r="AD23" s="1781" t="s">
        <v>2018</v>
      </c>
      <c r="AE23" s="1781" t="s">
        <v>2017</v>
      </c>
      <c r="AF23" s="1781" t="s">
        <v>964</v>
      </c>
      <c r="AG23" s="1781" t="s">
        <v>963</v>
      </c>
    </row>
    <row r="24" spans="1:33" ht="14.5">
      <c r="A24" s="1686"/>
      <c r="B24" s="1686"/>
      <c r="C24" s="1686"/>
      <c r="D24" s="1687"/>
      <c r="E24" s="1688"/>
      <c r="F24" s="1689"/>
      <c r="G24" s="1690"/>
      <c r="H24" s="1690"/>
      <c r="I24" s="1691"/>
      <c r="J24" s="1691"/>
      <c r="K24" s="1692"/>
      <c r="L24" s="1697"/>
      <c r="M24" s="1686"/>
      <c r="N24" s="1686"/>
      <c r="O24" s="1786"/>
      <c r="P24" s="1686"/>
      <c r="Q24" s="1686"/>
      <c r="R24" s="1694"/>
      <c r="S24" s="1687"/>
      <c r="T24" s="1687"/>
      <c r="U24" s="1686"/>
      <c r="V24" s="1686"/>
      <c r="W24" s="1686"/>
      <c r="X24" s="1686"/>
      <c r="Y24" s="1695"/>
      <c r="Z24" s="1695"/>
      <c r="AA24" s="1695"/>
      <c r="AB24" s="1695"/>
      <c r="AC24" s="1695"/>
      <c r="AD24" s="1695"/>
      <c r="AE24" s="1695"/>
      <c r="AF24" s="1695"/>
      <c r="AG24" s="1695"/>
    </row>
    <row r="25" spans="1:33" ht="15.75" customHeight="1">
      <c r="D25" s="1696"/>
    </row>
    <row r="26" spans="1:33" ht="15.75" customHeight="1">
      <c r="D26" s="1696"/>
    </row>
    <row r="27" spans="1:33" ht="15.75" customHeight="1">
      <c r="D27" s="1696"/>
    </row>
    <row r="28" spans="1:33">
      <c r="D28" s="1696"/>
    </row>
    <row r="31" spans="1:33">
      <c r="D31" s="1696"/>
    </row>
  </sheetData>
  <pageMargins left="0.7" right="0.7" top="0.75" bottom="0.75" header="0.3" footer="0.3"/>
  <pageSetup paperSize="9" scale="4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codeName="Sheet57">
    <tabColor rgb="FF00B050"/>
  </sheetPr>
  <dimension ref="A1:DH17"/>
  <sheetViews>
    <sheetView zoomScale="85" zoomScaleNormal="85" workbookViewId="0">
      <selection sqref="A1:C1"/>
    </sheetView>
  </sheetViews>
  <sheetFormatPr defaultColWidth="9.1796875" defaultRowHeight="14.5"/>
  <cols>
    <col min="1" max="1" width="22.81640625" customWidth="1"/>
    <col min="2" max="2" width="21.26953125" customWidth="1"/>
    <col min="3" max="3" width="10.453125" bestFit="1" customWidth="1"/>
    <col min="4" max="4" width="14.7265625" bestFit="1" customWidth="1"/>
    <col min="5" max="5" width="23.7265625" customWidth="1"/>
    <col min="6" max="6" width="13.1796875" customWidth="1"/>
    <col min="7" max="7" width="17.1796875" customWidth="1"/>
    <col min="8" max="8" width="15.26953125" customWidth="1"/>
    <col min="9" max="9" width="9.7265625" bestFit="1" customWidth="1"/>
    <col min="10" max="10" width="12.1796875" bestFit="1" customWidth="1"/>
    <col min="11" max="11" width="13.26953125" customWidth="1"/>
    <col min="12" max="12" width="14.1796875" customWidth="1"/>
    <col min="13" max="13" width="17.26953125" customWidth="1"/>
    <col min="15" max="15" width="14.81640625" bestFit="1" customWidth="1"/>
    <col min="16" max="16" width="14.7265625" bestFit="1" customWidth="1"/>
    <col min="17" max="17" width="13.26953125" bestFit="1" customWidth="1"/>
    <col min="18" max="18" width="14.7265625" bestFit="1" customWidth="1"/>
    <col min="19" max="20" width="8.81640625" bestFit="1" customWidth="1"/>
    <col min="21" max="21" width="9.7265625" bestFit="1" customWidth="1"/>
    <col min="22" max="22" width="13.26953125" bestFit="1" customWidth="1"/>
    <col min="23" max="23" width="14.7265625" bestFit="1" customWidth="1"/>
    <col min="24" max="24" width="8.81640625" bestFit="1" customWidth="1"/>
    <col min="25" max="25" width="16.54296875" customWidth="1"/>
    <col min="26" max="26" width="9.7265625" bestFit="1" customWidth="1"/>
    <col min="27" max="28" width="9.7265625" customWidth="1"/>
    <col min="29" max="29" width="13.453125" bestFit="1" customWidth="1"/>
    <col min="30" max="30" width="13.26953125" bestFit="1" customWidth="1"/>
    <col min="31" max="31" width="11.1796875" bestFit="1" customWidth="1"/>
    <col min="32" max="32" width="13.26953125" bestFit="1" customWidth="1"/>
    <col min="33" max="33" width="8.81640625" bestFit="1" customWidth="1"/>
    <col min="34" max="34" width="9.7265625" bestFit="1" customWidth="1"/>
    <col min="41" max="41" width="14.81640625" bestFit="1" customWidth="1"/>
    <col min="42" max="42" width="14.7265625" bestFit="1" customWidth="1"/>
    <col min="43" max="43" width="13.26953125" bestFit="1" customWidth="1"/>
    <col min="44" max="44" width="8.81640625" bestFit="1" customWidth="1"/>
    <col min="45" max="45" width="14.7265625" bestFit="1" customWidth="1"/>
    <col min="46" max="46" width="8.81640625" bestFit="1" customWidth="1"/>
    <col min="47" max="47" width="14.7265625" bestFit="1" customWidth="1"/>
    <col min="48" max="49" width="8.81640625" bestFit="1" customWidth="1"/>
    <col min="50" max="50" width="14.7265625" bestFit="1" customWidth="1"/>
    <col min="51" max="51" width="13.26953125" bestFit="1" customWidth="1"/>
    <col min="52" max="52" width="14.81640625" bestFit="1" customWidth="1"/>
    <col min="53" max="53" width="13.26953125" bestFit="1" customWidth="1"/>
    <col min="54" max="54" width="14.7265625" bestFit="1" customWidth="1"/>
    <col min="55" max="55" width="13.26953125" bestFit="1" customWidth="1"/>
    <col min="56" max="56" width="14.7265625" bestFit="1" customWidth="1"/>
    <col min="57" max="57" width="13.26953125" bestFit="1" customWidth="1"/>
    <col min="58" max="59" width="13.54296875" customWidth="1"/>
    <col min="60" max="61" width="8.81640625" bestFit="1" customWidth="1"/>
    <col min="62" max="62" width="13.26953125" bestFit="1" customWidth="1"/>
    <col min="63" max="65" width="8.81640625" bestFit="1" customWidth="1"/>
    <col min="66" max="66" width="13.26953125" bestFit="1" customWidth="1"/>
    <col min="67" max="67" width="8.81640625" bestFit="1" customWidth="1"/>
    <col min="68" max="69" width="13.26953125" bestFit="1" customWidth="1"/>
    <col min="70" max="70" width="11.1796875" bestFit="1" customWidth="1"/>
    <col min="71" max="72" width="8.81640625" bestFit="1" customWidth="1"/>
    <col min="73" max="73" width="11.1796875" bestFit="1" customWidth="1"/>
    <col min="74" max="74" width="8.81640625" bestFit="1" customWidth="1"/>
    <col min="75" max="75" width="14.81640625" bestFit="1" customWidth="1"/>
    <col min="76" max="76" width="9.7265625" bestFit="1" customWidth="1"/>
    <col min="77" max="77" width="9.81640625" bestFit="1" customWidth="1"/>
    <col min="78" max="79" width="8.81640625" bestFit="1" customWidth="1"/>
    <col min="80" max="82" width="12.26953125" bestFit="1" customWidth="1"/>
    <col min="83" max="83" width="14.81640625" bestFit="1" customWidth="1"/>
    <col min="84" max="84" width="9.7265625" bestFit="1" customWidth="1"/>
    <col min="85" max="85" width="9.81640625" bestFit="1" customWidth="1"/>
    <col min="86" max="87" width="8.81640625" bestFit="1" customWidth="1"/>
    <col min="88" max="91" width="12.26953125" bestFit="1" customWidth="1"/>
    <col min="92" max="92" width="9.7265625" bestFit="1" customWidth="1"/>
    <col min="93" max="97" width="8.81640625" bestFit="1" customWidth="1"/>
    <col min="98" max="98" width="9.7265625" bestFit="1" customWidth="1"/>
    <col min="99" max="99" width="14.7265625" bestFit="1" customWidth="1"/>
    <col min="100" max="100" width="11.1796875" customWidth="1"/>
    <col min="101" max="101" width="13.81640625" customWidth="1"/>
    <col min="104" max="104" width="14.7265625" customWidth="1"/>
    <col min="105" max="105" width="12" customWidth="1"/>
    <col min="106" max="106" width="14.453125" customWidth="1"/>
    <col min="107" max="107" width="10.453125" bestFit="1" customWidth="1"/>
    <col min="108" max="108" width="17.54296875" customWidth="1"/>
    <col min="109" max="109" width="12.453125" bestFit="1" customWidth="1"/>
    <col min="112" max="112" width="12.453125" bestFit="1" customWidth="1"/>
  </cols>
  <sheetData>
    <row r="1" spans="1:112" ht="15.75" customHeight="1">
      <c r="A1" s="2053" t="s">
        <v>1991</v>
      </c>
      <c r="B1" s="2053"/>
      <c r="C1" s="2053"/>
      <c r="D1" s="2054" t="s">
        <v>1992</v>
      </c>
      <c r="E1" s="2054"/>
      <c r="F1" s="2054"/>
      <c r="G1" s="2054"/>
      <c r="H1" s="2054"/>
      <c r="I1" s="2054"/>
      <c r="J1" s="2053" t="s">
        <v>269</v>
      </c>
      <c r="K1" s="2053"/>
      <c r="L1" s="2053"/>
      <c r="M1" s="2053"/>
      <c r="N1" s="2053"/>
      <c r="O1" s="2055" t="s">
        <v>118</v>
      </c>
      <c r="P1" s="2055"/>
      <c r="Q1" s="2055"/>
      <c r="R1" s="2055"/>
      <c r="S1" s="2055"/>
      <c r="T1" s="2055"/>
      <c r="U1" s="2055"/>
      <c r="V1" s="2056" t="s">
        <v>2053</v>
      </c>
      <c r="W1" s="2057"/>
      <c r="X1" s="2057"/>
      <c r="Y1" s="2057"/>
      <c r="Z1" s="2057"/>
      <c r="AA1" s="2057"/>
      <c r="AB1" s="2058"/>
      <c r="AC1" s="2055" t="s">
        <v>119</v>
      </c>
      <c r="AD1" s="2055"/>
      <c r="AE1" s="2055"/>
      <c r="AF1" s="2055"/>
      <c r="AG1" s="2055"/>
      <c r="AH1" s="2055"/>
      <c r="AI1" s="2055" t="s">
        <v>130</v>
      </c>
      <c r="AJ1" s="2055"/>
      <c r="AK1" s="2055"/>
      <c r="AL1" s="2055"/>
      <c r="AM1" s="2055"/>
      <c r="AN1" s="2055"/>
      <c r="AO1" s="2051" t="s">
        <v>1050</v>
      </c>
      <c r="AP1" s="2051"/>
      <c r="AQ1" s="2051"/>
      <c r="AR1" s="2051" t="s">
        <v>247</v>
      </c>
      <c r="AS1" s="2051"/>
      <c r="AT1" s="2051"/>
      <c r="AU1" s="2051"/>
      <c r="AV1" s="2051"/>
      <c r="AW1" s="2051" t="s">
        <v>244</v>
      </c>
      <c r="AX1" s="2051"/>
      <c r="AY1" s="2051"/>
      <c r="AZ1" s="2051" t="s">
        <v>1051</v>
      </c>
      <c r="BA1" s="2051"/>
      <c r="BB1" s="2051"/>
      <c r="BC1" s="2051" t="s">
        <v>410</v>
      </c>
      <c r="BD1" s="2051"/>
      <c r="BE1" s="2051"/>
      <c r="BF1" s="2051"/>
      <c r="BG1" s="1834"/>
      <c r="BH1" s="2052" t="s">
        <v>1094</v>
      </c>
      <c r="BI1" s="2052"/>
      <c r="BJ1" s="2052"/>
      <c r="BK1" s="2052"/>
      <c r="BL1" s="2052" t="s">
        <v>1094</v>
      </c>
      <c r="BM1" s="2052"/>
      <c r="BN1" s="2052"/>
      <c r="BO1" s="2052"/>
      <c r="BP1" s="2051" t="s">
        <v>412</v>
      </c>
      <c r="BQ1" s="2051"/>
      <c r="BR1" s="2051"/>
      <c r="BS1" s="2052" t="s">
        <v>1100</v>
      </c>
      <c r="BT1" s="2052"/>
      <c r="BU1" s="2052"/>
      <c r="BV1" s="2052"/>
      <c r="BW1" s="2047" t="s">
        <v>118</v>
      </c>
      <c r="BX1" s="2047"/>
      <c r="BY1" s="2047"/>
      <c r="BZ1" s="2047"/>
      <c r="CA1" s="2047"/>
      <c r="CB1" s="2047"/>
      <c r="CC1" s="2047"/>
      <c r="CD1" s="2047"/>
      <c r="CE1" s="2047" t="s">
        <v>118</v>
      </c>
      <c r="CF1" s="2047"/>
      <c r="CG1" s="2047"/>
      <c r="CH1" s="2047"/>
      <c r="CI1" s="2047"/>
      <c r="CJ1" s="2047"/>
      <c r="CK1" s="2047"/>
      <c r="CL1" s="2047"/>
      <c r="CM1" s="2047" t="s">
        <v>119</v>
      </c>
      <c r="CN1" s="2047"/>
      <c r="CO1" s="2047"/>
      <c r="CP1" s="2047"/>
      <c r="CQ1" s="2047"/>
      <c r="CR1" s="2047"/>
      <c r="CS1" s="2047"/>
      <c r="CT1" s="2047"/>
      <c r="CU1" s="2047" t="s">
        <v>1139</v>
      </c>
      <c r="CV1" s="2047"/>
      <c r="CW1" s="2047"/>
      <c r="CX1" s="2047"/>
      <c r="CY1" s="2047"/>
      <c r="CZ1" s="2047"/>
      <c r="DA1" s="2047"/>
      <c r="DB1" s="2047"/>
      <c r="DC1" s="2047"/>
      <c r="DD1" s="2048"/>
      <c r="DE1" s="2049"/>
      <c r="DF1" s="2049"/>
      <c r="DG1" s="2050"/>
    </row>
    <row r="2" spans="1:112" ht="45.75" customHeight="1" thickBot="1">
      <c r="A2" s="1709" t="s">
        <v>4</v>
      </c>
      <c r="B2" s="1710" t="s">
        <v>5</v>
      </c>
      <c r="C2" s="1710" t="s">
        <v>102</v>
      </c>
      <c r="D2" s="1710" t="s">
        <v>111</v>
      </c>
      <c r="E2" s="1710" t="s">
        <v>112</v>
      </c>
      <c r="F2" s="1710" t="s">
        <v>113</v>
      </c>
      <c r="G2" s="1710" t="s">
        <v>114</v>
      </c>
      <c r="H2" s="1710" t="s">
        <v>115</v>
      </c>
      <c r="I2" s="1710" t="s">
        <v>116</v>
      </c>
      <c r="J2" s="1711" t="s">
        <v>1880</v>
      </c>
      <c r="K2" s="1711" t="s">
        <v>1881</v>
      </c>
      <c r="L2" s="1711" t="s">
        <v>1882</v>
      </c>
      <c r="M2" s="1711" t="s">
        <v>1883</v>
      </c>
      <c r="N2" s="1711" t="s">
        <v>1885</v>
      </c>
      <c r="O2" s="1711" t="s">
        <v>131</v>
      </c>
      <c r="P2" s="1711" t="s">
        <v>132</v>
      </c>
      <c r="Q2" s="1711" t="s">
        <v>1048</v>
      </c>
      <c r="R2" s="1711" t="s">
        <v>134</v>
      </c>
      <c r="S2" s="1711" t="s">
        <v>135</v>
      </c>
      <c r="T2" s="1711" t="s">
        <v>136</v>
      </c>
      <c r="U2" s="1711" t="s">
        <v>137</v>
      </c>
      <c r="V2" s="1711" t="s">
        <v>131</v>
      </c>
      <c r="W2" s="1711" t="s">
        <v>132</v>
      </c>
      <c r="X2" s="1711" t="s">
        <v>1048</v>
      </c>
      <c r="Y2" s="1711" t="s">
        <v>134</v>
      </c>
      <c r="Z2" s="1711" t="s">
        <v>135</v>
      </c>
      <c r="AA2" s="1711" t="s">
        <v>136</v>
      </c>
      <c r="AB2" s="1711" t="s">
        <v>137</v>
      </c>
      <c r="AC2" s="1711" t="s">
        <v>131</v>
      </c>
      <c r="AD2" s="1711" t="s">
        <v>132</v>
      </c>
      <c r="AE2" s="1711" t="s">
        <v>133</v>
      </c>
      <c r="AF2" s="1711" t="s">
        <v>134</v>
      </c>
      <c r="AG2" s="1711" t="s">
        <v>138</v>
      </c>
      <c r="AH2" s="1711" t="s">
        <v>137</v>
      </c>
      <c r="AI2" s="1711" t="s">
        <v>139</v>
      </c>
      <c r="AJ2" s="1711" t="s">
        <v>132</v>
      </c>
      <c r="AK2" s="1711" t="s">
        <v>133</v>
      </c>
      <c r="AL2" s="1711" t="s">
        <v>140</v>
      </c>
      <c r="AM2" s="1711" t="s">
        <v>141</v>
      </c>
      <c r="AN2" s="1712" t="s">
        <v>142</v>
      </c>
      <c r="AO2" s="1713" t="s">
        <v>1086</v>
      </c>
      <c r="AP2" s="1714" t="s">
        <v>1087</v>
      </c>
      <c r="AQ2" s="1715" t="s">
        <v>1050</v>
      </c>
      <c r="AR2" s="1716">
        <v>1</v>
      </c>
      <c r="AS2" s="1714" t="s">
        <v>1089</v>
      </c>
      <c r="AT2" s="1714" t="s">
        <v>1090</v>
      </c>
      <c r="AU2" s="1714" t="s">
        <v>1091</v>
      </c>
      <c r="AV2" s="1717" t="s">
        <v>247</v>
      </c>
      <c r="AW2" s="1713" t="s">
        <v>1056</v>
      </c>
      <c r="AX2" s="1714" t="s">
        <v>1055</v>
      </c>
      <c r="AY2" s="1715" t="s">
        <v>244</v>
      </c>
      <c r="AZ2" s="1713" t="s">
        <v>1055</v>
      </c>
      <c r="BA2" s="1714" t="s">
        <v>244</v>
      </c>
      <c r="BB2" s="1715" t="s">
        <v>1051</v>
      </c>
      <c r="BC2" s="1713" t="s">
        <v>1050</v>
      </c>
      <c r="BD2" s="1714" t="s">
        <v>1054</v>
      </c>
      <c r="BE2" s="1718" t="s">
        <v>1051</v>
      </c>
      <c r="BF2" s="1715" t="s">
        <v>410</v>
      </c>
      <c r="BG2" s="1839" t="s">
        <v>2055</v>
      </c>
      <c r="BH2" s="1713" t="s">
        <v>1052</v>
      </c>
      <c r="BI2" s="1718" t="s">
        <v>1096</v>
      </c>
      <c r="BJ2" s="1718" t="s">
        <v>1097</v>
      </c>
      <c r="BK2" s="1715" t="s">
        <v>1053</v>
      </c>
      <c r="BL2" s="1713" t="s">
        <v>1052</v>
      </c>
      <c r="BM2" s="1718" t="s">
        <v>1096</v>
      </c>
      <c r="BN2" s="1718" t="s">
        <v>1097</v>
      </c>
      <c r="BO2" s="1715" t="s">
        <v>1053</v>
      </c>
      <c r="BP2" s="1719" t="s">
        <v>1093</v>
      </c>
      <c r="BQ2" s="1718" t="s">
        <v>1095</v>
      </c>
      <c r="BR2" s="1715" t="s">
        <v>412</v>
      </c>
      <c r="BS2" s="1713" t="s">
        <v>1052</v>
      </c>
      <c r="BT2" s="1718" t="s">
        <v>1098</v>
      </c>
      <c r="BU2" s="1718" t="s">
        <v>1099</v>
      </c>
      <c r="BV2" s="1720" t="s">
        <v>1053</v>
      </c>
      <c r="BW2" s="1721" t="s">
        <v>145</v>
      </c>
      <c r="BX2" s="1722" t="s">
        <v>146</v>
      </c>
      <c r="BY2" s="1723" t="s">
        <v>151</v>
      </c>
      <c r="BZ2" s="1723" t="s">
        <v>152</v>
      </c>
      <c r="CA2" s="1722" t="s">
        <v>153</v>
      </c>
      <c r="CB2" s="1724" t="s">
        <v>1076</v>
      </c>
      <c r="CC2" s="1722" t="s">
        <v>149</v>
      </c>
      <c r="CD2" s="1725" t="s">
        <v>150</v>
      </c>
      <c r="CE2" s="1721" t="s">
        <v>145</v>
      </c>
      <c r="CF2" s="1722" t="s">
        <v>146</v>
      </c>
      <c r="CG2" s="1723" t="s">
        <v>151</v>
      </c>
      <c r="CH2" s="1723" t="s">
        <v>152</v>
      </c>
      <c r="CI2" s="1722" t="s">
        <v>153</v>
      </c>
      <c r="CJ2" s="1724" t="s">
        <v>1076</v>
      </c>
      <c r="CK2" s="1722" t="s">
        <v>149</v>
      </c>
      <c r="CL2" s="1725" t="s">
        <v>150</v>
      </c>
      <c r="CM2" s="1721" t="s">
        <v>145</v>
      </c>
      <c r="CN2" s="1722" t="s">
        <v>146</v>
      </c>
      <c r="CO2" s="1723" t="s">
        <v>151</v>
      </c>
      <c r="CP2" s="1723" t="s">
        <v>152</v>
      </c>
      <c r="CQ2" s="1722" t="s">
        <v>153</v>
      </c>
      <c r="CR2" s="1724" t="s">
        <v>1076</v>
      </c>
      <c r="CS2" s="1722" t="s">
        <v>149</v>
      </c>
      <c r="CT2" s="1725" t="s">
        <v>1136</v>
      </c>
      <c r="CU2" s="1726" t="s">
        <v>1069</v>
      </c>
      <c r="CV2" s="1727" t="s">
        <v>1070</v>
      </c>
      <c r="CW2" s="1726" t="s">
        <v>1071</v>
      </c>
      <c r="CX2" s="1726" t="s">
        <v>1061</v>
      </c>
      <c r="CY2" s="1726" t="s">
        <v>1060</v>
      </c>
      <c r="CZ2" s="1726" t="s">
        <v>1074</v>
      </c>
      <c r="DA2" s="1726" t="s">
        <v>1075</v>
      </c>
      <c r="DB2" s="1728" t="s">
        <v>1101</v>
      </c>
      <c r="DC2" s="1729" t="s">
        <v>643</v>
      </c>
      <c r="DD2" s="1730" t="s">
        <v>1140</v>
      </c>
      <c r="DE2" s="1726" t="s">
        <v>1141</v>
      </c>
      <c r="DF2" s="1729" t="s">
        <v>1013</v>
      </c>
      <c r="DG2" s="1729" t="s">
        <v>1996</v>
      </c>
      <c r="DH2" s="1729" t="s">
        <v>988</v>
      </c>
    </row>
    <row r="3" spans="1:112">
      <c r="A3" s="1238">
        <f>'00 - Cover'!F19</f>
        <v>46009</v>
      </c>
      <c r="B3" s="1238">
        <f>'00 - Cover'!F20</f>
        <v>46020</v>
      </c>
      <c r="C3" s="1238">
        <f>'00 - Cover'!F17</f>
        <v>45991</v>
      </c>
      <c r="D3" s="1239">
        <f>'08 - Default &amp; Recovery Stat'!C12</f>
        <v>0</v>
      </c>
      <c r="E3" s="1239">
        <f>'08 - Default &amp; Recovery Stat'!D12</f>
        <v>12428694752.200001</v>
      </c>
      <c r="F3" s="1239">
        <f>'08 - Default &amp; Recovery Stat'!E12</f>
        <v>563823.34</v>
      </c>
      <c r="G3" s="1239">
        <f>'08 - Default &amp; Recovery Stat'!F12</f>
        <v>5917603.8900000006</v>
      </c>
      <c r="H3" s="1239">
        <f>'08 - Default &amp; Recovery Stat'!G12</f>
        <v>311624.19</v>
      </c>
      <c r="I3" s="1239">
        <f>'08 - Default &amp; Recovery Stat'!H12</f>
        <v>523568.14999999997</v>
      </c>
      <c r="J3" s="1239">
        <f>'09 -Principal Deficiency Amount'!C12</f>
        <v>90682449.090000153</v>
      </c>
      <c r="K3" s="1239">
        <f>'09 -Principal Deficiency Amount'!D12</f>
        <v>98195832.409999922</v>
      </c>
      <c r="L3" s="1239">
        <f>'09 -Principal Deficiency Amount'!E12</f>
        <v>107147331.03999992</v>
      </c>
      <c r="M3" s="1239">
        <f>'09 -Principal Deficiency Amount'!F12</f>
        <v>8951498.629999999</v>
      </c>
      <c r="N3" s="1239">
        <f>'09 -Principal Deficiency Amount'!G12</f>
        <v>0</v>
      </c>
      <c r="O3" s="1239">
        <f>'11 - Notes Follow-up'!D25</f>
        <v>6931327460.6000004</v>
      </c>
      <c r="P3" s="1239">
        <f>'11 - Notes Follow-up'!E25</f>
        <v>0</v>
      </c>
      <c r="Q3" s="1239">
        <f>'11 - Notes Follow-up'!F25</f>
        <v>54650259.919999994</v>
      </c>
      <c r="R3" s="1239">
        <f>'11 - Notes Follow-up'!G25</f>
        <v>6876677200.6800003</v>
      </c>
      <c r="S3" s="1239">
        <f>'11 - Notes Follow-up'!H25</f>
        <v>77732</v>
      </c>
      <c r="T3" s="1239">
        <f>'11 - Notes Follow-up'!I25</f>
        <v>703.06</v>
      </c>
      <c r="U3" s="1239">
        <f>'11 - Notes Follow-up'!J25</f>
        <v>88466.49</v>
      </c>
      <c r="V3" s="1239">
        <f>'11 - Notes Follow-up'!L25</f>
        <v>3994833894</v>
      </c>
      <c r="W3" s="1239">
        <f>'11 - Notes Follow-up'!M25</f>
        <v>0</v>
      </c>
      <c r="X3" s="1239">
        <f>'11 - Notes Follow-up'!N25</f>
        <v>31497472</v>
      </c>
      <c r="Y3" s="1239">
        <f>'11 - Notes Follow-up'!O25</f>
        <v>3963336422</v>
      </c>
      <c r="Z3" s="1239">
        <f>'11 - Notes Follow-up'!P25</f>
        <v>40340</v>
      </c>
      <c r="AA3" s="1239">
        <f>'11 - Notes Follow-up'!Q25</f>
        <v>780.8</v>
      </c>
      <c r="AB3" s="1239">
        <f>'11 - Notes Follow-up'!R25</f>
        <v>98248.3</v>
      </c>
      <c r="AC3" s="1239">
        <f>'11 - Notes Follow-up'!T25</f>
        <v>575061115.20000005</v>
      </c>
      <c r="AD3" s="1239">
        <f>'11 - Notes Follow-up'!U25</f>
        <v>0</v>
      </c>
      <c r="AE3" s="1239">
        <f>'11 - Notes Follow-up'!V25</f>
        <v>4534073.28</v>
      </c>
      <c r="AF3" s="1239">
        <f>'11 - Notes Follow-up'!W25</f>
        <v>570527041.92000008</v>
      </c>
      <c r="AG3" s="1239">
        <f>'11 - Notes Follow-up'!X25</f>
        <v>5808</v>
      </c>
      <c r="AH3" s="1239">
        <f>'11 - Notes Follow-up'!Y25</f>
        <v>98231.24000000002</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11501222469.799999</v>
      </c>
      <c r="AP3" s="1239">
        <f>'11bis - Notes Calculation'!E17</f>
        <v>11410540020.709999</v>
      </c>
      <c r="AQ3" s="1239">
        <f>'11bis - Notes Calculation'!F17</f>
        <v>90682449.090000153</v>
      </c>
      <c r="AR3" s="1298">
        <f>'11bis - Notes Calculation'!H17</f>
        <v>1</v>
      </c>
      <c r="AS3" s="1298">
        <f>'11bis - Notes Calculation'!I17</f>
        <v>10840013622.68</v>
      </c>
      <c r="AT3" s="1298">
        <f>'11bis - Notes Calculation'!J17</f>
        <v>597.14749938994646</v>
      </c>
      <c r="AU3" s="1298">
        <f>'11bis - Notes Calculation'!K17</f>
        <v>11410540020.709999</v>
      </c>
      <c r="AV3" s="1298">
        <f>'11bis - Notes Calculation'!L17</f>
        <v>0.05</v>
      </c>
      <c r="AW3" s="1298">
        <f>'11bis - Notes Calculation'!N17</f>
        <v>0.05</v>
      </c>
      <c r="AX3" s="1298">
        <f>'11bis - Notes Calculation'!O17</f>
        <v>11410540020.709999</v>
      </c>
      <c r="AY3" s="1298">
        <f>'11bis - Notes Calculation'!P17</f>
        <v>570527001.03549993</v>
      </c>
      <c r="AZ3" s="1239">
        <f>'11bis - Notes Calculation'!R17</f>
        <v>11410540020.709999</v>
      </c>
      <c r="BA3" s="1239">
        <f>'11bis - Notes Calculation'!S17</f>
        <v>570527001.03549993</v>
      </c>
      <c r="BB3" s="1239">
        <f>'11bis - Notes Calculation'!T17</f>
        <v>10840013019.6745</v>
      </c>
      <c r="BC3" s="1239">
        <f>'11bis - Notes Calculation'!V17</f>
        <v>90682449.090000153</v>
      </c>
      <c r="BD3" s="1239">
        <f>'11bis - Notes Calculation'!W17</f>
        <v>10926161354.6</v>
      </c>
      <c r="BE3" s="1239">
        <f>'11bis - Notes Calculation'!X17</f>
        <v>570527001.03549993</v>
      </c>
      <c r="BF3" s="1239">
        <f>'11bis - Notes Calculation'!Y17</f>
        <v>54650695.717823811</v>
      </c>
      <c r="BG3" s="1239">
        <f>'11bis - Notes Calculation'!Z17</f>
        <v>31497639.207677059</v>
      </c>
      <c r="BH3" s="1239">
        <f>'11bis - Notes Calculation'!AB17</f>
        <v>77732</v>
      </c>
      <c r="BI3" s="1239">
        <f>'11bis - Notes Calculation'!AC17</f>
        <v>703.06</v>
      </c>
      <c r="BJ3" s="1239">
        <f>'11bis - Notes Calculation'!AD17</f>
        <v>54650259.919999994</v>
      </c>
      <c r="BK3" s="1239">
        <f>'11bis - Notes Calculation'!AE17</f>
        <v>435.79782381653786</v>
      </c>
      <c r="BL3" s="1239">
        <f>'11bis - Notes Calculation'!AF17</f>
        <v>40340</v>
      </c>
      <c r="BM3" s="1239">
        <f>'11bis - Notes Calculation'!AG17</f>
        <v>780.8</v>
      </c>
      <c r="BN3" s="1239">
        <f>'11bis - Notes Calculation'!AH17</f>
        <v>31497472</v>
      </c>
      <c r="BO3" s="1239">
        <f>'11bis - Notes Calculation'!AI17</f>
        <v>167.20767705887556</v>
      </c>
      <c r="BP3" s="1239">
        <f>'11bis - Notes Calculation'!AK17</f>
        <v>90682449.090000153</v>
      </c>
      <c r="BQ3" s="1239">
        <f>'11bis - Notes Calculation'!AL17</f>
        <v>86147731.919999987</v>
      </c>
      <c r="BR3" s="1239">
        <f>'11bis - Notes Calculation'!AM17</f>
        <v>4534114.1644992903</v>
      </c>
      <c r="BS3" s="1239">
        <f>'11bis - Notes Calculation'!AO17</f>
        <v>5808</v>
      </c>
      <c r="BT3" s="1239">
        <f>'11bis - Notes Calculation'!AP17</f>
        <v>780.66</v>
      </c>
      <c r="BU3" s="1239">
        <f>'11bis - Notes Calculation'!AQ17</f>
        <v>4534073.28</v>
      </c>
      <c r="BV3" s="1239">
        <f>'11bis - Notes Calculation'!AR17</f>
        <v>40.884499290026724</v>
      </c>
      <c r="BW3">
        <f>'12 - Notes Interest'!D17</f>
        <v>77732</v>
      </c>
      <c r="BX3">
        <f>'12 - Notes Interest'!E17</f>
        <v>89169.55</v>
      </c>
      <c r="BY3">
        <f>'12 - Notes Interest'!F17</f>
        <v>45988</v>
      </c>
      <c r="BZ3">
        <f>'12 - Notes Interest'!G17</f>
        <v>46020</v>
      </c>
      <c r="CA3">
        <f>'12 - Notes Interest'!H17</f>
        <v>32</v>
      </c>
      <c r="CB3">
        <f>'12 - Notes Interest'!I17</f>
        <v>6.0000000000000001E-3</v>
      </c>
      <c r="CC3">
        <f>'12 - Notes Interest'!J17</f>
        <v>46.91</v>
      </c>
      <c r="CD3">
        <f>'12 - Notes Interest'!K17</f>
        <v>3646408.1199999996</v>
      </c>
      <c r="CE3">
        <f>'12 - Notes Interest'!M17</f>
        <v>40340</v>
      </c>
      <c r="CF3">
        <f>'12 - Notes Interest'!N17</f>
        <v>99029.1</v>
      </c>
      <c r="CG3">
        <f>'12 - Notes Interest'!O17</f>
        <v>45988</v>
      </c>
      <c r="CH3">
        <f>'12 - Notes Interest'!P17</f>
        <v>46020</v>
      </c>
      <c r="CI3">
        <f>'12 - Notes Interest'!Q17</f>
        <v>32</v>
      </c>
      <c r="CJ3">
        <f>'12 - Notes Interest'!R17</f>
        <v>6.0000000000000001E-3</v>
      </c>
      <c r="CK3">
        <f>'12 - Notes Interest'!S17</f>
        <v>52.09</v>
      </c>
      <c r="CL3">
        <f>'12 - Notes Interest'!T17</f>
        <v>2101310.6</v>
      </c>
      <c r="CM3">
        <f>'12 - Notes Interest'!V17</f>
        <v>5808</v>
      </c>
      <c r="CN3">
        <f>'12 - Notes Interest'!W17</f>
        <v>99011.900000000009</v>
      </c>
      <c r="CO3">
        <f>'12 - Notes Interest'!X17</f>
        <v>45988</v>
      </c>
      <c r="CP3">
        <f>'12 - Notes Interest'!Y17</f>
        <v>46020</v>
      </c>
      <c r="CQ3">
        <f>'12 - Notes Interest'!Z17</f>
        <v>32</v>
      </c>
      <c r="CR3">
        <f>'12 - Notes Interest'!AA17</f>
        <v>1.4999999999999999E-2</v>
      </c>
      <c r="CS3">
        <f>'12 - Notes Interest'!AB17</f>
        <v>130.21</v>
      </c>
      <c r="CT3">
        <f>'12 - Notes Interest'!AC17</f>
        <v>756259.68</v>
      </c>
      <c r="CU3" s="1239">
        <f>'10 - Reserve calculation'!C12</f>
        <v>10840013622.68</v>
      </c>
      <c r="CV3" s="1731">
        <f>'10 - Reserve calculation'!D12</f>
        <v>5.0000000000000001E-3</v>
      </c>
      <c r="CW3" s="1239">
        <f>'10 - Reserve calculation'!E12</f>
        <v>500000</v>
      </c>
      <c r="CX3" s="1239" t="str">
        <f>'10 - Reserve calculation'!F12</f>
        <v>Yes</v>
      </c>
      <c r="CY3" s="1239" t="str">
        <f>'10 - Reserve calculation'!G12</f>
        <v>No</v>
      </c>
      <c r="CZ3" s="1239">
        <f>'10 - Reserve calculation'!H12</f>
        <v>54210000</v>
      </c>
      <c r="DA3" s="1239">
        <f>'10 - Reserve calculation'!I12</f>
        <v>54640000</v>
      </c>
      <c r="DB3" s="1239">
        <f>'10 - Reserve calculation'!J12</f>
        <v>54640000</v>
      </c>
      <c r="DC3" s="1239">
        <f>'10 - Reserve calculation'!K12</f>
        <v>-430000</v>
      </c>
      <c r="DD3" s="1239">
        <f>'13 - Issuer Account'!I29</f>
        <v>94465.610007613897</v>
      </c>
      <c r="DE3" s="1239">
        <f>'13 - Issuer Account'!I41</f>
        <v>54210000</v>
      </c>
      <c r="DF3" s="1239">
        <f>'13 - Issuer Account'!I52</f>
        <v>0</v>
      </c>
      <c r="DG3" s="1239"/>
      <c r="DH3" s="1239">
        <f>'15 - Priority of Payments'!J21</f>
        <v>107147331.03999992</v>
      </c>
    </row>
    <row r="4" spans="1:112">
      <c r="A4" s="1238">
        <v>45981</v>
      </c>
      <c r="B4" s="1238">
        <v>45988</v>
      </c>
      <c r="C4" s="1238">
        <v>45961</v>
      </c>
      <c r="D4">
        <v>0</v>
      </c>
      <c r="E4" s="1239">
        <v>12428694752.200001</v>
      </c>
      <c r="F4">
        <v>229091.41</v>
      </c>
      <c r="G4">
        <v>5353780.5500000007</v>
      </c>
      <c r="H4">
        <v>1137.19</v>
      </c>
      <c r="I4">
        <v>211943.95999999996</v>
      </c>
      <c r="J4">
        <v>112862034.32999992</v>
      </c>
      <c r="K4">
        <v>115311123.14000005</v>
      </c>
      <c r="L4">
        <v>124168301.46000004</v>
      </c>
      <c r="M4">
        <v>8857178.3200000003</v>
      </c>
      <c r="N4">
        <v>0</v>
      </c>
      <c r="O4" s="1239">
        <v>6999283884.2800007</v>
      </c>
      <c r="P4" s="1239">
        <v>0</v>
      </c>
      <c r="Q4" s="1239">
        <v>67956423.680000007</v>
      </c>
      <c r="R4" s="1239">
        <v>6931327460.6000004</v>
      </c>
      <c r="S4" s="1239">
        <v>77732</v>
      </c>
      <c r="T4" s="1239">
        <v>874.24000000000012</v>
      </c>
      <c r="U4" s="1239">
        <v>89169.55</v>
      </c>
      <c r="V4" s="1239">
        <v>4034000000</v>
      </c>
      <c r="W4" s="1239">
        <v>0</v>
      </c>
      <c r="X4" s="1239">
        <v>39166106</v>
      </c>
      <c r="Y4" s="1239">
        <v>3994833894</v>
      </c>
      <c r="Z4" s="1239">
        <v>40340</v>
      </c>
      <c r="AA4" s="1239">
        <v>970.9</v>
      </c>
      <c r="AB4" s="1239">
        <v>99029.1</v>
      </c>
      <c r="AC4" s="1239">
        <v>580800000</v>
      </c>
      <c r="AD4" s="1239">
        <v>0</v>
      </c>
      <c r="AE4" s="1239">
        <v>5738884.7999999998</v>
      </c>
      <c r="AF4" s="1239">
        <v>575061115.20000005</v>
      </c>
      <c r="AG4" s="1239">
        <v>5808</v>
      </c>
      <c r="AH4" s="1239">
        <v>99011.900000000009</v>
      </c>
      <c r="AI4">
        <v>300</v>
      </c>
      <c r="AJ4">
        <v>0</v>
      </c>
      <c r="AK4">
        <v>0</v>
      </c>
      <c r="AL4">
        <v>300</v>
      </c>
      <c r="AM4">
        <v>2</v>
      </c>
      <c r="AN4">
        <v>150</v>
      </c>
      <c r="AO4" s="1239">
        <v>11614083884.280001</v>
      </c>
      <c r="AP4" s="1239">
        <v>11501221849.950001</v>
      </c>
      <c r="AQ4" s="1239">
        <v>112862034.32999992</v>
      </c>
      <c r="AR4" s="1239">
        <v>1</v>
      </c>
      <c r="AS4" s="1239">
        <v>10926161354.6</v>
      </c>
      <c r="AT4" s="1239">
        <v>349.02100082486868</v>
      </c>
      <c r="AU4" s="1239">
        <v>11501221849.950001</v>
      </c>
      <c r="AV4" s="1239">
        <v>0.05</v>
      </c>
      <c r="AW4" s="1239">
        <v>0.05</v>
      </c>
      <c r="AX4" s="1239">
        <v>11501221849.950001</v>
      </c>
      <c r="AY4" s="1239">
        <v>575061092.49750006</v>
      </c>
      <c r="AZ4" s="1239">
        <v>11501221849.950001</v>
      </c>
      <c r="BA4" s="1239">
        <v>575061092.49750006</v>
      </c>
      <c r="BB4" s="1239">
        <v>10926160757.452501</v>
      </c>
      <c r="BC4" s="1239">
        <v>112862034.32999992</v>
      </c>
      <c r="BD4" s="1239">
        <v>11033283884.280001</v>
      </c>
      <c r="BE4" s="1239">
        <v>575061092.49750006</v>
      </c>
      <c r="BF4" s="1239">
        <v>67956664.860738143</v>
      </c>
      <c r="BG4" s="1239">
        <v>39166461.966761254</v>
      </c>
      <c r="BH4" s="1239">
        <v>77732</v>
      </c>
      <c r="BI4" s="1239">
        <v>874.24</v>
      </c>
      <c r="BJ4" s="1239">
        <v>67956423.680000007</v>
      </c>
      <c r="BK4" s="1239">
        <v>241.18073813617229</v>
      </c>
      <c r="BL4" s="1239">
        <v>40340</v>
      </c>
      <c r="BM4" s="1239">
        <v>970.9</v>
      </c>
      <c r="BN4" s="1239">
        <v>39166106</v>
      </c>
      <c r="BO4" s="1239">
        <v>355.96676125377417</v>
      </c>
      <c r="BP4" s="1239">
        <v>112862034.32999992</v>
      </c>
      <c r="BQ4" s="1239">
        <v>107122529.68000001</v>
      </c>
      <c r="BR4" s="1239">
        <v>5738907.5025005266</v>
      </c>
      <c r="BS4" s="1239">
        <v>5808</v>
      </c>
      <c r="BT4" s="1239">
        <v>988.1</v>
      </c>
      <c r="BU4" s="1239">
        <v>5738884.7999999998</v>
      </c>
      <c r="BV4" s="1239">
        <v>22.702500526793301</v>
      </c>
      <c r="BW4" s="1239">
        <v>77732</v>
      </c>
      <c r="BX4" s="1239">
        <v>90043.790000000008</v>
      </c>
      <c r="BY4" s="1239">
        <v>45957</v>
      </c>
      <c r="BZ4" s="1239">
        <v>45988</v>
      </c>
      <c r="CA4" s="1239">
        <v>31</v>
      </c>
      <c r="CB4" s="1239">
        <v>6.0000000000000001E-3</v>
      </c>
      <c r="CC4" s="1239">
        <v>45.89</v>
      </c>
      <c r="CD4" s="1239">
        <v>3567121.48</v>
      </c>
      <c r="CE4" s="1239">
        <v>40340</v>
      </c>
      <c r="CF4" s="1239">
        <v>100000</v>
      </c>
      <c r="CG4" s="1239">
        <v>45957</v>
      </c>
      <c r="CH4" s="1239">
        <v>45988</v>
      </c>
      <c r="CI4" s="1239">
        <v>31</v>
      </c>
      <c r="CJ4" s="1239">
        <v>6.0000000000000001E-3</v>
      </c>
      <c r="CK4" s="1239">
        <v>50.96</v>
      </c>
      <c r="CL4" s="1239">
        <v>2055726.4000000001</v>
      </c>
      <c r="CM4" s="1239">
        <v>5808</v>
      </c>
      <c r="CN4" s="1239">
        <v>100000</v>
      </c>
      <c r="CO4" s="1239">
        <v>45957</v>
      </c>
      <c r="CP4" s="1239">
        <v>45988</v>
      </c>
      <c r="CQ4" s="1239">
        <v>31</v>
      </c>
      <c r="CR4" s="1239">
        <v>1.4999999999999999E-2</v>
      </c>
      <c r="CS4" s="1239">
        <v>127.4</v>
      </c>
      <c r="CT4" s="1239">
        <v>739939.20000000007</v>
      </c>
      <c r="CU4" s="1239">
        <v>10926161354.6</v>
      </c>
      <c r="CV4">
        <v>5.0000000000000001E-3</v>
      </c>
      <c r="CW4">
        <v>500000</v>
      </c>
      <c r="CX4" t="s">
        <v>1073</v>
      </c>
      <c r="CY4" t="s">
        <v>1072</v>
      </c>
      <c r="CZ4">
        <v>54640000</v>
      </c>
      <c r="DA4">
        <v>55170000</v>
      </c>
      <c r="DB4">
        <v>55170000</v>
      </c>
      <c r="DC4">
        <v>-530000</v>
      </c>
      <c r="DD4">
        <v>93821.72000746429</v>
      </c>
      <c r="DE4" s="1239">
        <v>54640000</v>
      </c>
      <c r="DF4">
        <v>0</v>
      </c>
      <c r="DH4" s="1239">
        <v>124168301.46000004</v>
      </c>
    </row>
    <row r="5" spans="1:112">
      <c r="A5" s="1238">
        <v>45950</v>
      </c>
      <c r="B5" s="1238">
        <v>45957</v>
      </c>
      <c r="C5" s="1238">
        <v>45930</v>
      </c>
      <c r="D5">
        <v>4246326267.73</v>
      </c>
      <c r="E5" s="1239">
        <v>12428694752.200001</v>
      </c>
      <c r="F5">
        <v>414679.66</v>
      </c>
      <c r="G5">
        <v>5124689.1400000006</v>
      </c>
      <c r="H5">
        <v>1788.58</v>
      </c>
      <c r="I5">
        <v>210806.76999999996</v>
      </c>
      <c r="J5">
        <v>63104060.460000038</v>
      </c>
      <c r="K5">
        <v>67730339.120000198</v>
      </c>
      <c r="L5">
        <v>72988065.030000195</v>
      </c>
      <c r="M5">
        <v>5257725.91</v>
      </c>
      <c r="N5">
        <v>0</v>
      </c>
      <c r="O5" s="1239">
        <v>7059232357.3200006</v>
      </c>
      <c r="P5" s="1239">
        <v>0</v>
      </c>
      <c r="Q5" s="1239">
        <v>59948473.039999999</v>
      </c>
      <c r="R5" s="1239">
        <v>6999283884.2800007</v>
      </c>
      <c r="S5" s="1239">
        <v>77732</v>
      </c>
      <c r="T5" s="1239">
        <v>771.22</v>
      </c>
      <c r="U5" s="1239">
        <v>90043.790000000008</v>
      </c>
      <c r="V5" s="1239">
        <v>0</v>
      </c>
      <c r="W5" s="1239">
        <v>4034000000</v>
      </c>
      <c r="X5" s="1239">
        <v>0</v>
      </c>
      <c r="Y5" s="1239">
        <v>4034000000</v>
      </c>
      <c r="Z5" s="1239">
        <v>40340</v>
      </c>
      <c r="AA5" s="1239">
        <v>0</v>
      </c>
      <c r="AB5" s="1239">
        <v>100000</v>
      </c>
      <c r="AC5" s="1239">
        <v>371538582.36000001</v>
      </c>
      <c r="AD5" s="1239">
        <v>580800000</v>
      </c>
      <c r="AE5" s="1239">
        <v>371538582.36000001</v>
      </c>
      <c r="AF5" s="1239">
        <v>580800000</v>
      </c>
      <c r="AG5" s="1239">
        <v>5808</v>
      </c>
      <c r="AH5" s="1239">
        <v>100000</v>
      </c>
      <c r="AI5">
        <v>300</v>
      </c>
      <c r="AJ5">
        <v>0</v>
      </c>
      <c r="AK5">
        <v>0</v>
      </c>
      <c r="AL5">
        <v>300</v>
      </c>
      <c r="AM5">
        <v>2</v>
      </c>
      <c r="AN5">
        <v>150</v>
      </c>
      <c r="AO5" s="1239">
        <v>7430770939.6800003</v>
      </c>
      <c r="AP5" s="1239">
        <v>7367666879.2200003</v>
      </c>
      <c r="AQ5" s="1239">
        <v>63104060.460000038</v>
      </c>
      <c r="AR5" s="1239">
        <v>1</v>
      </c>
      <c r="AS5" s="1239">
        <v>6999283884.2800007</v>
      </c>
      <c r="AT5" s="1239">
        <v>4.3625001534819603</v>
      </c>
      <c r="AU5" s="1239">
        <v>7367666879.2200003</v>
      </c>
      <c r="AV5" s="1239">
        <v>0.05</v>
      </c>
      <c r="AW5" s="1239">
        <v>0.05</v>
      </c>
      <c r="AX5" s="1239">
        <v>7367666879.2200003</v>
      </c>
      <c r="AY5" s="1239">
        <v>368383343.96100003</v>
      </c>
      <c r="AZ5" s="1239">
        <v>7367666879.2200003</v>
      </c>
      <c r="BA5" s="1239">
        <v>368383343.96100003</v>
      </c>
      <c r="BB5" s="1239">
        <v>6999283535.2589998</v>
      </c>
      <c r="BC5" s="1239">
        <v>63104060.460000038</v>
      </c>
      <c r="BD5" s="1239">
        <v>7059232357.3200006</v>
      </c>
      <c r="BE5" s="1239">
        <v>368383343.96100003</v>
      </c>
      <c r="BF5" s="1239">
        <v>59948822.061000824</v>
      </c>
      <c r="BG5" s="1239">
        <v>0</v>
      </c>
      <c r="BH5" s="1239">
        <v>77732</v>
      </c>
      <c r="BI5" s="1239">
        <v>771.22</v>
      </c>
      <c r="BJ5" s="1239">
        <v>59948473.039999999</v>
      </c>
      <c r="BK5" s="1239">
        <v>349.02100082486868</v>
      </c>
      <c r="BL5" s="1239">
        <v>40340</v>
      </c>
      <c r="BM5" s="1239">
        <v>0</v>
      </c>
      <c r="BN5" s="1239">
        <v>0</v>
      </c>
      <c r="BO5" s="1239">
        <v>0</v>
      </c>
      <c r="BP5" s="1239">
        <v>63104060.460000038</v>
      </c>
      <c r="BQ5" s="1239">
        <v>59948473.039999999</v>
      </c>
      <c r="BR5" s="1239">
        <v>371538602.31899923</v>
      </c>
      <c r="BS5" s="1239">
        <v>4092</v>
      </c>
      <c r="BT5" s="1239">
        <v>90796.33</v>
      </c>
      <c r="BU5" s="1239">
        <v>371538582.36000001</v>
      </c>
      <c r="BV5" s="1239">
        <v>19.958999216556549</v>
      </c>
      <c r="BW5" s="1239">
        <v>77732</v>
      </c>
      <c r="BX5" s="1239">
        <v>90815.010000000009</v>
      </c>
      <c r="BY5" s="1239">
        <v>45929</v>
      </c>
      <c r="BZ5" s="1239">
        <v>45957</v>
      </c>
      <c r="CA5" s="1239">
        <v>28</v>
      </c>
      <c r="CB5" s="1239">
        <v>6.0000000000000001E-3</v>
      </c>
      <c r="CC5" s="1239">
        <v>41.8</v>
      </c>
      <c r="CD5" s="1239">
        <v>3249197.5999999996</v>
      </c>
      <c r="CE5" s="1239">
        <v>40340</v>
      </c>
      <c r="CF5" s="1239">
        <v>0</v>
      </c>
      <c r="CG5" s="1239">
        <v>45929</v>
      </c>
      <c r="CH5" s="1239">
        <v>45957</v>
      </c>
      <c r="CI5" s="1239">
        <v>28</v>
      </c>
      <c r="CJ5" s="1239">
        <v>6.0000000000000001E-3</v>
      </c>
      <c r="CK5" s="1239">
        <v>0</v>
      </c>
      <c r="CL5" s="1239">
        <v>0</v>
      </c>
      <c r="CM5" s="1239">
        <v>4092</v>
      </c>
      <c r="CN5" s="1239">
        <v>90796.33</v>
      </c>
      <c r="CO5" s="1239">
        <v>45929</v>
      </c>
      <c r="CP5" s="1239">
        <v>45957</v>
      </c>
      <c r="CQ5" s="1239">
        <v>28</v>
      </c>
      <c r="CR5" s="1239">
        <v>1.4999999999999999E-2</v>
      </c>
      <c r="CS5" s="1239">
        <v>104.48</v>
      </c>
      <c r="CT5" s="1239">
        <v>427532.16000000003</v>
      </c>
      <c r="CU5" s="1239">
        <v>11033283884.280001</v>
      </c>
      <c r="CV5">
        <v>5.0000000000000001E-3</v>
      </c>
      <c r="CW5">
        <v>500000</v>
      </c>
      <c r="CX5" t="s">
        <v>1073</v>
      </c>
      <c r="CY5" t="s">
        <v>1072</v>
      </c>
      <c r="CZ5">
        <v>55170000</v>
      </c>
      <c r="DA5">
        <v>35631660.869999997</v>
      </c>
      <c r="DB5">
        <v>35631660.869999997</v>
      </c>
      <c r="DC5">
        <v>19538339.130000003</v>
      </c>
      <c r="DD5">
        <v>93201.870007559657</v>
      </c>
      <c r="DE5">
        <v>55170000</v>
      </c>
      <c r="DF5">
        <v>0</v>
      </c>
      <c r="DH5">
        <v>72988065.030000195</v>
      </c>
    </row>
    <row r="6" spans="1:112">
      <c r="A6" s="1238">
        <v>45922</v>
      </c>
      <c r="B6" s="1238">
        <v>45929</v>
      </c>
      <c r="C6" s="1238">
        <v>45900</v>
      </c>
      <c r="D6">
        <v>0</v>
      </c>
      <c r="E6" s="1239">
        <v>8182368484.4700003</v>
      </c>
      <c r="F6">
        <v>325275.99</v>
      </c>
      <c r="G6">
        <v>4710009.4800000004</v>
      </c>
      <c r="H6">
        <v>2472.34</v>
      </c>
      <c r="I6">
        <v>209018.18999999997</v>
      </c>
      <c r="J6">
        <v>70631418.550000191</v>
      </c>
      <c r="K6">
        <v>74442484.812001273</v>
      </c>
      <c r="L6">
        <v>80412846.232001275</v>
      </c>
      <c r="M6">
        <v>5970361.4199999999</v>
      </c>
      <c r="N6">
        <v>0</v>
      </c>
      <c r="O6" s="1239">
        <v>7126332174.3600006</v>
      </c>
      <c r="P6" s="1239">
        <v>0</v>
      </c>
      <c r="Q6" s="1239">
        <v>67099817.039999999</v>
      </c>
      <c r="R6" s="1239">
        <v>7059232357.3200006</v>
      </c>
      <c r="S6" s="1239">
        <v>77732</v>
      </c>
      <c r="T6" s="1239">
        <v>863.22</v>
      </c>
      <c r="U6" s="1239">
        <v>90815.010000000009</v>
      </c>
      <c r="V6" s="1239"/>
      <c r="W6" s="1239"/>
      <c r="X6" s="1239"/>
      <c r="Y6" s="1239"/>
      <c r="Z6" s="1239"/>
      <c r="AA6" s="1239"/>
      <c r="AB6" s="1239"/>
      <c r="AC6" s="1239">
        <v>375070142.04000002</v>
      </c>
      <c r="AD6" s="1239">
        <v>0</v>
      </c>
      <c r="AE6" s="1239">
        <v>3531559.6799999997</v>
      </c>
      <c r="AF6" s="1239">
        <v>371538582.36000001</v>
      </c>
      <c r="AG6" s="1239">
        <v>4092</v>
      </c>
      <c r="AH6" s="1239">
        <v>90796.33</v>
      </c>
      <c r="AI6">
        <v>300</v>
      </c>
      <c r="AJ6">
        <v>0</v>
      </c>
      <c r="AK6">
        <v>0</v>
      </c>
      <c r="AL6">
        <v>300</v>
      </c>
      <c r="AM6">
        <v>2</v>
      </c>
      <c r="AN6">
        <v>150</v>
      </c>
      <c r="AO6" s="1239">
        <v>7501402316.4000006</v>
      </c>
      <c r="AP6" s="1239">
        <v>7430770897.8500004</v>
      </c>
      <c r="AQ6" s="1239">
        <v>70631418.550000191</v>
      </c>
      <c r="AR6" s="1239">
        <v>1</v>
      </c>
      <c r="AS6" s="1239">
        <v>7059232357.3200006</v>
      </c>
      <c r="AT6" s="1239">
        <v>197.90400146692991</v>
      </c>
      <c r="AU6" s="1239">
        <v>7430770897.8500004</v>
      </c>
      <c r="AV6" s="1239">
        <v>0.05</v>
      </c>
      <c r="AW6" s="1239">
        <v>0.05</v>
      </c>
      <c r="AX6" s="1239">
        <v>7430770897.8500004</v>
      </c>
      <c r="AY6" s="1239">
        <v>371538544.89250004</v>
      </c>
      <c r="AZ6" s="1239">
        <v>7430770897.8500004</v>
      </c>
      <c r="BA6" s="1239">
        <v>371538544.89250004</v>
      </c>
      <c r="BB6" s="1239">
        <v>7059232352.9575005</v>
      </c>
      <c r="BC6" s="1239">
        <v>70631418.550000191</v>
      </c>
      <c r="BD6" s="1239">
        <v>7126332174.3600006</v>
      </c>
      <c r="BE6" s="1239">
        <v>371538544.89250004</v>
      </c>
      <c r="BF6" s="1239">
        <v>67099821.402500153</v>
      </c>
      <c r="BG6" s="1239"/>
      <c r="BH6" s="1239">
        <v>77732</v>
      </c>
      <c r="BI6" s="1239">
        <v>863.22</v>
      </c>
      <c r="BJ6" s="1239">
        <v>67099817.039999999</v>
      </c>
      <c r="BK6" s="1239">
        <v>4.3625001534819603</v>
      </c>
      <c r="BL6" s="1239"/>
      <c r="BM6" s="1239"/>
      <c r="BN6" s="1239"/>
      <c r="BO6" s="1239">
        <v>0</v>
      </c>
      <c r="BP6" s="1239">
        <v>70631418.550000191</v>
      </c>
      <c r="BQ6" s="1239">
        <v>67099817.039999999</v>
      </c>
      <c r="BR6" s="1239">
        <v>3531597.1475000381</v>
      </c>
      <c r="BS6" s="1239">
        <v>4092</v>
      </c>
      <c r="BT6" s="1239">
        <v>863.04</v>
      </c>
      <c r="BU6" s="1239">
        <v>3531559.6799999997</v>
      </c>
      <c r="BV6" s="1239">
        <v>37.467500038444996</v>
      </c>
      <c r="BW6" s="1239">
        <v>77732</v>
      </c>
      <c r="BX6" s="1239">
        <v>91678.23000000001</v>
      </c>
      <c r="BY6" s="1239">
        <v>45896</v>
      </c>
      <c r="BZ6" s="1239">
        <v>45929</v>
      </c>
      <c r="CA6" s="1239">
        <v>33</v>
      </c>
      <c r="CB6" s="1239">
        <v>6.0000000000000001E-3</v>
      </c>
      <c r="CC6" s="1239">
        <v>49.73</v>
      </c>
      <c r="CD6" s="1239">
        <v>3865612.36</v>
      </c>
      <c r="CE6" s="1239"/>
      <c r="CF6" s="1239"/>
      <c r="CG6" s="1239"/>
      <c r="CH6" s="1239"/>
      <c r="CI6" s="1239"/>
      <c r="CJ6" s="1239"/>
      <c r="CK6" s="1239"/>
      <c r="CL6" s="1239"/>
      <c r="CM6" s="1239">
        <v>4092</v>
      </c>
      <c r="CN6" s="1239">
        <v>91659.37000000001</v>
      </c>
      <c r="CO6" s="1239">
        <v>45896</v>
      </c>
      <c r="CP6" s="1239">
        <v>45929</v>
      </c>
      <c r="CQ6" s="1239">
        <v>33</v>
      </c>
      <c r="CR6" s="1239">
        <v>1.4999999999999999E-2</v>
      </c>
      <c r="CS6" s="1239">
        <v>124.31</v>
      </c>
      <c r="CT6" s="1239">
        <v>508676.52</v>
      </c>
      <c r="CU6" s="1239">
        <v>7126332174.3600006</v>
      </c>
      <c r="CV6">
        <v>5.0000000000000001E-3</v>
      </c>
      <c r="CW6">
        <v>500000</v>
      </c>
      <c r="CX6" t="s">
        <v>1073</v>
      </c>
      <c r="CY6" t="s">
        <v>1072</v>
      </c>
      <c r="CZ6">
        <v>35631660.869999997</v>
      </c>
      <c r="DA6">
        <v>35957525.079999998</v>
      </c>
      <c r="DB6">
        <v>35957525.079999998</v>
      </c>
      <c r="DC6">
        <v>-325864.21000000089</v>
      </c>
      <c r="DD6">
        <v>2464.5400065928698</v>
      </c>
      <c r="DE6">
        <v>35631660.869999997</v>
      </c>
      <c r="DF6">
        <v>0</v>
      </c>
      <c r="DH6">
        <v>80412846.232001275</v>
      </c>
    </row>
    <row r="7" spans="1:112">
      <c r="A7" s="1238">
        <v>45889</v>
      </c>
      <c r="B7" s="1238">
        <v>45896</v>
      </c>
      <c r="C7" s="1238">
        <v>45869</v>
      </c>
      <c r="D7">
        <v>0</v>
      </c>
      <c r="E7" s="1239">
        <v>8182368484.4700003</v>
      </c>
      <c r="F7">
        <v>619098.98</v>
      </c>
      <c r="G7">
        <v>4384733.49</v>
      </c>
      <c r="H7">
        <v>5836.2100000000009</v>
      </c>
      <c r="I7">
        <v>206545.84999999998</v>
      </c>
      <c r="J7">
        <v>68603195.680001259</v>
      </c>
      <c r="K7">
        <v>72278019.03320092</v>
      </c>
      <c r="L7">
        <v>77901731.713200912</v>
      </c>
      <c r="M7">
        <v>5623712.6799999997</v>
      </c>
      <c r="N7">
        <v>0</v>
      </c>
      <c r="O7" s="1239">
        <v>7191505015.1200008</v>
      </c>
      <c r="P7" s="1239">
        <v>0</v>
      </c>
      <c r="Q7" s="1239">
        <v>65172840.759999998</v>
      </c>
      <c r="R7" s="1239">
        <v>7126332174.3600006</v>
      </c>
      <c r="S7" s="1239">
        <v>77732</v>
      </c>
      <c r="T7" s="1239">
        <v>838.43</v>
      </c>
      <c r="U7" s="1239">
        <v>91678.23000000001</v>
      </c>
      <c r="V7" s="1239"/>
      <c r="W7" s="1239"/>
      <c r="X7" s="1239"/>
      <c r="Y7" s="1239"/>
      <c r="Z7" s="1239"/>
      <c r="AA7" s="1239"/>
      <c r="AB7" s="1239"/>
      <c r="AC7" s="1239">
        <v>378500261.04000002</v>
      </c>
      <c r="AD7" s="1239">
        <v>0</v>
      </c>
      <c r="AE7" s="1239">
        <v>3430119</v>
      </c>
      <c r="AF7" s="1239">
        <v>375070142.04000002</v>
      </c>
      <c r="AG7" s="1239">
        <v>4092</v>
      </c>
      <c r="AH7" s="1239">
        <v>91659.37000000001</v>
      </c>
      <c r="AI7">
        <v>300</v>
      </c>
      <c r="AJ7">
        <v>0</v>
      </c>
      <c r="AK7">
        <v>0</v>
      </c>
      <c r="AL7">
        <v>300</v>
      </c>
      <c r="AM7">
        <v>2</v>
      </c>
      <c r="AN7">
        <v>150</v>
      </c>
      <c r="AO7" s="1239">
        <v>7570005276.1600008</v>
      </c>
      <c r="AP7" s="1239">
        <v>7501402080.4799995</v>
      </c>
      <c r="AQ7" s="1239">
        <v>68603195.680001259</v>
      </c>
      <c r="AR7" s="1239">
        <v>1</v>
      </c>
      <c r="AS7" s="1239">
        <v>7126332174.3600006</v>
      </c>
      <c r="AT7" s="1239">
        <v>87.479501076042652</v>
      </c>
      <c r="AU7" s="1239">
        <v>7501402080.4799995</v>
      </c>
      <c r="AV7" s="1239">
        <v>0.05</v>
      </c>
      <c r="AW7" s="1239">
        <v>0.05</v>
      </c>
      <c r="AX7" s="1239">
        <v>7501402080.4799995</v>
      </c>
      <c r="AY7" s="1239">
        <v>375070104.02399999</v>
      </c>
      <c r="AZ7" s="1239">
        <v>7501402080.4799995</v>
      </c>
      <c r="BA7" s="1239">
        <v>375070104.02399999</v>
      </c>
      <c r="BB7" s="1239">
        <v>7126331976.4559994</v>
      </c>
      <c r="BC7" s="1239">
        <v>68603195.680001259</v>
      </c>
      <c r="BD7" s="1239">
        <v>7191505015.1200008</v>
      </c>
      <c r="BE7" s="1239">
        <v>375070104.02399999</v>
      </c>
      <c r="BF7" s="1239">
        <v>65173038.664001465</v>
      </c>
      <c r="BG7" s="1239"/>
      <c r="BH7" s="1239">
        <v>77732</v>
      </c>
      <c r="BI7" s="1239">
        <v>838.43</v>
      </c>
      <c r="BJ7" s="1239">
        <v>65172840.759999998</v>
      </c>
      <c r="BK7" s="1239">
        <v>197.90400146692991</v>
      </c>
      <c r="BL7" s="1239"/>
      <c r="BM7" s="1239"/>
      <c r="BN7" s="1239"/>
      <c r="BO7" s="1239"/>
      <c r="BP7" s="1239">
        <v>68603195.680001259</v>
      </c>
      <c r="BQ7" s="1239">
        <v>65172840.759999998</v>
      </c>
      <c r="BR7" s="1239">
        <v>3430157.015999794</v>
      </c>
      <c r="BS7" s="1239">
        <v>4092</v>
      </c>
      <c r="BT7" s="1239">
        <v>838.25</v>
      </c>
      <c r="BU7" s="1239">
        <v>3430119</v>
      </c>
      <c r="BV7" s="1239">
        <v>38.015999794006348</v>
      </c>
      <c r="BW7" s="1239">
        <v>77732</v>
      </c>
      <c r="BX7" s="1239">
        <v>92516.660000000018</v>
      </c>
      <c r="BY7" s="1239">
        <v>45866</v>
      </c>
      <c r="BZ7" s="1239">
        <v>45896</v>
      </c>
      <c r="CA7" s="1239">
        <v>30</v>
      </c>
      <c r="CB7" s="1239">
        <v>6.0000000000000001E-3</v>
      </c>
      <c r="CC7" s="1239">
        <v>45.62</v>
      </c>
      <c r="CD7" s="1239">
        <v>3546133.84</v>
      </c>
      <c r="CE7" s="1239"/>
      <c r="CF7" s="1239"/>
      <c r="CG7" s="1239"/>
      <c r="CH7" s="1239"/>
      <c r="CI7" s="1239"/>
      <c r="CJ7" s="1239"/>
      <c r="CK7" s="1239"/>
      <c r="CL7" s="1239"/>
      <c r="CM7" s="1239">
        <v>4092</v>
      </c>
      <c r="CN7" s="1239">
        <v>92497.62000000001</v>
      </c>
      <c r="CO7" s="1239">
        <v>45866</v>
      </c>
      <c r="CP7" s="1239">
        <v>45896</v>
      </c>
      <c r="CQ7" s="1239">
        <v>30</v>
      </c>
      <c r="CR7" s="1239">
        <v>1.4999999999999999E-2</v>
      </c>
      <c r="CS7" s="1239">
        <v>114.04</v>
      </c>
      <c r="CT7" s="1239">
        <v>466651.68000000005</v>
      </c>
      <c r="CU7" s="1239">
        <v>7191505015.1200008</v>
      </c>
      <c r="CV7">
        <v>5.0000000000000001E-3</v>
      </c>
      <c r="CW7">
        <v>500000</v>
      </c>
      <c r="CX7" t="s">
        <v>1073</v>
      </c>
      <c r="CY7" t="s">
        <v>1072</v>
      </c>
      <c r="CZ7">
        <v>35957525.079999998</v>
      </c>
      <c r="DA7">
        <v>36267088.880000003</v>
      </c>
      <c r="DB7">
        <v>36267088.880000003</v>
      </c>
      <c r="DC7">
        <v>-309563.80000000447</v>
      </c>
      <c r="DD7">
        <v>2422.7100063860416</v>
      </c>
      <c r="DE7">
        <v>35957525.079999998</v>
      </c>
      <c r="DF7">
        <v>0</v>
      </c>
      <c r="DH7">
        <v>77901731.713200912</v>
      </c>
    </row>
    <row r="8" spans="1:112">
      <c r="A8" s="1238">
        <v>45859</v>
      </c>
      <c r="B8" s="1238">
        <v>45866</v>
      </c>
      <c r="C8" s="1238">
        <v>45838</v>
      </c>
      <c r="D8">
        <v>0</v>
      </c>
      <c r="E8" s="1239">
        <v>8182368484.4700003</v>
      </c>
      <c r="F8">
        <v>183346.71</v>
      </c>
      <c r="G8">
        <v>3765634.51</v>
      </c>
      <c r="H8">
        <v>8765.27</v>
      </c>
      <c r="I8">
        <v>200709.63999999998</v>
      </c>
      <c r="J8">
        <v>65171391.290000916</v>
      </c>
      <c r="K8">
        <v>69614156.09000136</v>
      </c>
      <c r="L8">
        <v>75484341.880001366</v>
      </c>
      <c r="M8">
        <v>5870185.79</v>
      </c>
      <c r="N8">
        <v>0</v>
      </c>
      <c r="O8" s="1239">
        <v>7253417775.8000011</v>
      </c>
      <c r="P8" s="1239">
        <v>0</v>
      </c>
      <c r="Q8" s="1239">
        <v>61912760.68</v>
      </c>
      <c r="R8" s="1239">
        <v>7191505015.1200008</v>
      </c>
      <c r="S8" s="1239">
        <v>77732</v>
      </c>
      <c r="T8" s="1239">
        <v>796.49</v>
      </c>
      <c r="U8" s="1239">
        <v>92516.660000000018</v>
      </c>
      <c r="V8" s="1239"/>
      <c r="W8" s="1239"/>
      <c r="X8" s="1239"/>
      <c r="Y8" s="1239"/>
      <c r="Z8" s="1239"/>
      <c r="AA8" s="1239"/>
      <c r="AB8" s="1239"/>
      <c r="AC8" s="1239">
        <v>381758802.48000002</v>
      </c>
      <c r="AD8" s="1239">
        <v>0</v>
      </c>
      <c r="AE8" s="1239">
        <v>3258541.4400000004</v>
      </c>
      <c r="AF8" s="1239">
        <v>378500261.04000002</v>
      </c>
      <c r="AG8" s="1239">
        <v>4092</v>
      </c>
      <c r="AH8" s="1239">
        <v>92497.62000000001</v>
      </c>
      <c r="AI8">
        <v>300</v>
      </c>
      <c r="AJ8">
        <v>0</v>
      </c>
      <c r="AK8">
        <v>0</v>
      </c>
      <c r="AL8">
        <v>300</v>
      </c>
      <c r="AM8">
        <v>2</v>
      </c>
      <c r="AN8">
        <v>150</v>
      </c>
      <c r="AO8" s="1239">
        <v>7635176578.2800007</v>
      </c>
      <c r="AP8" s="1239">
        <v>7570005186.9899998</v>
      </c>
      <c r="AQ8" s="1239">
        <v>65171391.290000916</v>
      </c>
      <c r="AR8" s="1239">
        <v>1</v>
      </c>
      <c r="AS8" s="1239">
        <v>7191505015.1200008</v>
      </c>
      <c r="AT8" s="1239">
        <v>627.74600147455931</v>
      </c>
      <c r="AU8" s="1239">
        <v>7570005186.9899998</v>
      </c>
      <c r="AV8" s="1239">
        <v>0.05</v>
      </c>
      <c r="AW8" s="1239">
        <v>0.05</v>
      </c>
      <c r="AX8" s="1239">
        <v>7570005186.9899998</v>
      </c>
      <c r="AY8" s="1239">
        <v>378500259.3495</v>
      </c>
      <c r="AZ8" s="1239">
        <v>7570005186.9899998</v>
      </c>
      <c r="BA8" s="1239">
        <v>378500259.3495</v>
      </c>
      <c r="BB8" s="1239">
        <v>7191504927.6405001</v>
      </c>
      <c r="BC8" s="1239">
        <v>65171391.290000916</v>
      </c>
      <c r="BD8" s="1239">
        <v>7253417775.8000011</v>
      </c>
      <c r="BE8" s="1239">
        <v>378500259.3495</v>
      </c>
      <c r="BF8" s="1239">
        <v>61912848.159501076</v>
      </c>
      <c r="BG8" s="1239"/>
      <c r="BH8" s="1239">
        <v>77732</v>
      </c>
      <c r="BI8" s="1239">
        <v>796.49</v>
      </c>
      <c r="BJ8" s="1239">
        <v>61912760.68</v>
      </c>
      <c r="BK8" s="1239">
        <v>87.479501076042652</v>
      </c>
      <c r="BL8" s="1239"/>
      <c r="BM8" s="1239"/>
      <c r="BN8" s="1239"/>
      <c r="BO8" s="1239"/>
      <c r="BP8" s="1239">
        <v>65171391.290000916</v>
      </c>
      <c r="BQ8" s="1239">
        <v>61912760.68</v>
      </c>
      <c r="BR8" s="1239">
        <v>3258543.1304998398</v>
      </c>
      <c r="BS8" s="1239">
        <v>4092</v>
      </c>
      <c r="BT8" s="1239">
        <v>796.32</v>
      </c>
      <c r="BU8" s="1239">
        <v>3258541.4400000004</v>
      </c>
      <c r="BV8" s="1239">
        <v>1.6904998393729329</v>
      </c>
      <c r="BW8" s="1239">
        <v>77732</v>
      </c>
      <c r="BX8" s="1239">
        <v>93313.150000000009</v>
      </c>
      <c r="BY8" s="1239">
        <v>45835</v>
      </c>
      <c r="BZ8" s="1239">
        <v>45866</v>
      </c>
      <c r="CA8" s="1239">
        <v>31</v>
      </c>
      <c r="CB8" s="1239">
        <v>6.0000000000000001E-3</v>
      </c>
      <c r="CC8" s="1239">
        <v>47.55</v>
      </c>
      <c r="CD8" s="1239">
        <v>3696156.5999999996</v>
      </c>
      <c r="CE8" s="1239"/>
      <c r="CF8" s="1239"/>
      <c r="CG8" s="1239"/>
      <c r="CH8" s="1239"/>
      <c r="CI8" s="1239"/>
      <c r="CJ8" s="1239"/>
      <c r="CK8" s="1239"/>
      <c r="CL8" s="1239"/>
      <c r="CM8" s="1239">
        <v>4092</v>
      </c>
      <c r="CN8" s="1239">
        <v>93293.94</v>
      </c>
      <c r="CO8" s="1239">
        <v>45835</v>
      </c>
      <c r="CP8" s="1239">
        <v>45866</v>
      </c>
      <c r="CQ8" s="1239">
        <v>31</v>
      </c>
      <c r="CR8" s="1239">
        <v>1.4999999999999999E-2</v>
      </c>
      <c r="CS8" s="1239">
        <v>118.85</v>
      </c>
      <c r="CT8" s="1239">
        <v>486334.19999999995</v>
      </c>
      <c r="CU8" s="1239">
        <v>7253417775.8000011</v>
      </c>
      <c r="CV8">
        <v>5.0000000000000001E-3</v>
      </c>
      <c r="CW8">
        <v>500000</v>
      </c>
      <c r="CX8" t="s">
        <v>1073</v>
      </c>
      <c r="CY8" t="s">
        <v>1072</v>
      </c>
      <c r="CZ8">
        <v>36267088.880000003</v>
      </c>
      <c r="DA8">
        <v>36579155.649999999</v>
      </c>
      <c r="DB8">
        <v>36579155.649999999</v>
      </c>
      <c r="DC8">
        <v>-312066.76999999583</v>
      </c>
      <c r="DD8">
        <v>2186.7900051176548</v>
      </c>
      <c r="DE8">
        <v>36267088.880000003</v>
      </c>
      <c r="DF8">
        <v>0</v>
      </c>
      <c r="DH8">
        <v>75484341.880001366</v>
      </c>
    </row>
    <row r="9" spans="1:112">
      <c r="A9" s="1238">
        <v>45828</v>
      </c>
      <c r="B9" s="1238">
        <v>45835</v>
      </c>
      <c r="C9" s="1238">
        <v>45808</v>
      </c>
      <c r="D9" s="1239">
        <v>0</v>
      </c>
      <c r="E9" s="1239">
        <v>8182368484.4700003</v>
      </c>
      <c r="F9">
        <v>723701.24</v>
      </c>
      <c r="G9">
        <v>3582287.8</v>
      </c>
      <c r="H9">
        <v>14058.619999999999</v>
      </c>
      <c r="I9">
        <v>191944.37</v>
      </c>
      <c r="J9">
        <v>65698922.560001373</v>
      </c>
      <c r="K9">
        <v>70141364.45310156</v>
      </c>
      <c r="L9">
        <v>75995489.383101568</v>
      </c>
      <c r="M9">
        <v>5854124.9300000006</v>
      </c>
      <c r="N9">
        <v>0</v>
      </c>
      <c r="O9" s="1239">
        <v>7315831130.5600014</v>
      </c>
      <c r="P9" s="1239">
        <v>0</v>
      </c>
      <c r="Q9" s="1239">
        <v>62413354.759999998</v>
      </c>
      <c r="R9" s="1239">
        <v>7253417775.8000011</v>
      </c>
      <c r="S9" s="1239">
        <v>77732</v>
      </c>
      <c r="T9" s="1239">
        <v>802.93</v>
      </c>
      <c r="U9" s="1239">
        <v>93313.150000000009</v>
      </c>
      <c r="V9" s="1239"/>
      <c r="W9" s="1239"/>
      <c r="X9" s="1239"/>
      <c r="Y9" s="1239"/>
      <c r="Z9" s="1239"/>
      <c r="AA9" s="1239"/>
      <c r="AB9" s="1239"/>
      <c r="AC9" s="1239">
        <v>385043737.31999999</v>
      </c>
      <c r="AD9" s="1239">
        <v>0</v>
      </c>
      <c r="AE9" s="1239">
        <v>3284934.84</v>
      </c>
      <c r="AF9" s="1239">
        <v>381758802.48000002</v>
      </c>
      <c r="AG9" s="1239">
        <v>4092</v>
      </c>
      <c r="AH9" s="1239">
        <v>93293.94</v>
      </c>
      <c r="AI9">
        <v>300</v>
      </c>
      <c r="AJ9">
        <v>0</v>
      </c>
      <c r="AK9">
        <v>0</v>
      </c>
      <c r="AL9">
        <v>300</v>
      </c>
      <c r="AM9">
        <v>2</v>
      </c>
      <c r="AN9">
        <v>150</v>
      </c>
      <c r="AO9" s="1239">
        <v>7700874867.8800011</v>
      </c>
      <c r="AP9" s="1239">
        <v>7635175945.3199997</v>
      </c>
      <c r="AQ9" s="1239">
        <v>65698922.560001373</v>
      </c>
      <c r="AR9" s="1239">
        <v>1</v>
      </c>
      <c r="AS9" s="1239">
        <v>7253417775.8000011</v>
      </c>
      <c r="AT9" s="1239">
        <v>375.88050166517496</v>
      </c>
      <c r="AU9" s="1239">
        <v>7635175945.3199997</v>
      </c>
      <c r="AV9" s="1239">
        <v>0.05</v>
      </c>
      <c r="AW9" s="1239">
        <v>0.05</v>
      </c>
      <c r="AX9" s="1239">
        <v>7635175945.3199997</v>
      </c>
      <c r="AY9" s="1239">
        <v>381758797.26600003</v>
      </c>
      <c r="AZ9" s="1239">
        <v>7635175945.3199997</v>
      </c>
      <c r="BA9" s="1239">
        <v>381758797.26600003</v>
      </c>
      <c r="BB9" s="1239">
        <v>7253417148.0539999</v>
      </c>
      <c r="BC9" s="1239">
        <v>65698922.560001373</v>
      </c>
      <c r="BD9" s="1239">
        <v>7315831130.5600014</v>
      </c>
      <c r="BE9" s="1239">
        <v>381758797.26600003</v>
      </c>
      <c r="BF9" s="1239">
        <v>62413982.506001472</v>
      </c>
      <c r="BG9" s="1239"/>
      <c r="BH9" s="1239">
        <v>77732</v>
      </c>
      <c r="BI9" s="1239">
        <v>802.93</v>
      </c>
      <c r="BJ9" s="1239">
        <v>62413354.759999998</v>
      </c>
      <c r="BK9" s="1239">
        <v>627.74600147455931</v>
      </c>
      <c r="BL9" s="1239"/>
      <c r="BM9" s="1239"/>
      <c r="BN9" s="1239"/>
      <c r="BO9" s="1239"/>
      <c r="BP9" s="1239">
        <v>65698922.560001373</v>
      </c>
      <c r="BQ9" s="1239">
        <v>62413354.759999998</v>
      </c>
      <c r="BR9" s="1239">
        <v>3284940.0539999008</v>
      </c>
      <c r="BS9" s="1239">
        <v>4092</v>
      </c>
      <c r="BT9" s="1239">
        <v>802.77</v>
      </c>
      <c r="BU9" s="1239">
        <v>3284934.84</v>
      </c>
      <c r="BV9" s="1239">
        <v>5.2139999009668827</v>
      </c>
      <c r="BW9" s="1239">
        <v>77732</v>
      </c>
      <c r="BX9" s="1239">
        <v>94116.080000000016</v>
      </c>
      <c r="BY9" s="1239">
        <v>45804</v>
      </c>
      <c r="BZ9" s="1239">
        <v>45835</v>
      </c>
      <c r="CA9" s="1239">
        <v>31</v>
      </c>
      <c r="CB9" s="1239">
        <v>6.0000000000000001E-3</v>
      </c>
      <c r="CC9" s="1239">
        <v>47.96</v>
      </c>
      <c r="CD9" s="1239">
        <v>3728026.72</v>
      </c>
      <c r="CE9" s="1239"/>
      <c r="CF9" s="1239"/>
      <c r="CG9" s="1239"/>
      <c r="CH9" s="1239"/>
      <c r="CI9" s="1239"/>
      <c r="CJ9" s="1239"/>
      <c r="CK9" s="1239"/>
      <c r="CL9" s="1239"/>
      <c r="CM9" s="1239">
        <v>4092</v>
      </c>
      <c r="CN9" s="1239">
        <v>94096.709999999992</v>
      </c>
      <c r="CO9" s="1239">
        <v>45804</v>
      </c>
      <c r="CP9" s="1239">
        <v>45835</v>
      </c>
      <c r="CQ9" s="1239">
        <v>31</v>
      </c>
      <c r="CR9" s="1239">
        <v>1.4999999999999999E-2</v>
      </c>
      <c r="CS9" s="1239">
        <v>119.87</v>
      </c>
      <c r="CT9" s="1239">
        <v>490508.04000000004</v>
      </c>
      <c r="CU9" s="1239">
        <v>7315831130.5600014</v>
      </c>
      <c r="CV9">
        <v>5.0000000000000001E-3</v>
      </c>
      <c r="CW9">
        <v>500000</v>
      </c>
      <c r="CX9" t="s">
        <v>1073</v>
      </c>
      <c r="CY9" t="s">
        <v>1072</v>
      </c>
      <c r="CZ9">
        <v>36579155.649999999</v>
      </c>
      <c r="DA9">
        <v>36872279.140000001</v>
      </c>
      <c r="DB9">
        <v>36872279.140000001</v>
      </c>
      <c r="DC9">
        <v>-293123.49000000209</v>
      </c>
      <c r="DD9">
        <v>2097.6200042068958</v>
      </c>
      <c r="DE9">
        <v>36579155.649999999</v>
      </c>
      <c r="DF9">
        <v>0</v>
      </c>
      <c r="DH9">
        <v>75995489.383101568</v>
      </c>
    </row>
    <row r="10" spans="1:112">
      <c r="A10" s="1238">
        <v>45797</v>
      </c>
      <c r="B10">
        <v>45804</v>
      </c>
      <c r="C10">
        <v>45777</v>
      </c>
      <c r="D10">
        <v>0</v>
      </c>
      <c r="E10" s="1239">
        <v>8182368484.4700003</v>
      </c>
      <c r="F10">
        <v>1236920.96</v>
      </c>
      <c r="G10">
        <v>2858586.56</v>
      </c>
      <c r="H10">
        <v>5807.5</v>
      </c>
      <c r="I10">
        <v>177885.75</v>
      </c>
      <c r="J10">
        <v>61710577.110001564</v>
      </c>
      <c r="K10">
        <v>64956218.0900013</v>
      </c>
      <c r="L10">
        <v>70575142.360001296</v>
      </c>
      <c r="M10">
        <v>5618924.2699999996</v>
      </c>
      <c r="N10">
        <v>0</v>
      </c>
      <c r="O10">
        <v>7374455827.6400013</v>
      </c>
      <c r="P10">
        <v>0</v>
      </c>
      <c r="Q10">
        <v>58624697.080000006</v>
      </c>
      <c r="R10">
        <v>7315831130.5600014</v>
      </c>
      <c r="S10">
        <v>77732</v>
      </c>
      <c r="T10">
        <v>754.19</v>
      </c>
      <c r="U10">
        <v>94116.080000000016</v>
      </c>
      <c r="AC10">
        <v>388129228.07999998</v>
      </c>
      <c r="AD10">
        <v>0</v>
      </c>
      <c r="AE10">
        <v>3085490.76</v>
      </c>
      <c r="AF10">
        <v>385043737.31999999</v>
      </c>
      <c r="AG10">
        <v>4092</v>
      </c>
      <c r="AH10">
        <v>94096.709999999992</v>
      </c>
      <c r="AI10">
        <v>300</v>
      </c>
      <c r="AJ10">
        <v>0</v>
      </c>
      <c r="AK10">
        <v>0</v>
      </c>
      <c r="AL10">
        <v>300</v>
      </c>
      <c r="AM10">
        <v>2</v>
      </c>
      <c r="AN10">
        <v>150</v>
      </c>
      <c r="AO10">
        <v>7762585055.7200012</v>
      </c>
      <c r="AP10">
        <v>7700874478.6099997</v>
      </c>
      <c r="AQ10">
        <v>61710577.110001564</v>
      </c>
      <c r="AR10">
        <v>1</v>
      </c>
      <c r="AS10">
        <v>7315831130.5600014</v>
      </c>
      <c r="AT10">
        <v>761.32650145888329</v>
      </c>
      <c r="AU10">
        <v>7700874478.6099997</v>
      </c>
      <c r="AV10">
        <v>0.05</v>
      </c>
      <c r="AW10">
        <v>0.05</v>
      </c>
      <c r="AX10">
        <v>7700874478.6099997</v>
      </c>
      <c r="AY10">
        <v>385043723.93050003</v>
      </c>
      <c r="AZ10">
        <v>7700874478.6099997</v>
      </c>
      <c r="BA10">
        <v>385043723.93050003</v>
      </c>
      <c r="BB10">
        <v>7315830754.6794996</v>
      </c>
      <c r="BC10">
        <v>61710577.110001564</v>
      </c>
      <c r="BD10">
        <v>7374455827.6400013</v>
      </c>
      <c r="BE10">
        <v>385043723.93050003</v>
      </c>
      <c r="BF10">
        <v>58625072.960501671</v>
      </c>
      <c r="BH10">
        <v>77732</v>
      </c>
      <c r="BI10">
        <v>754.19</v>
      </c>
      <c r="BJ10">
        <v>58624697.080000006</v>
      </c>
      <c r="BK10">
        <v>375.88050166517496</v>
      </c>
      <c r="BP10">
        <v>61710577.110001564</v>
      </c>
      <c r="BQ10">
        <v>58624697.080000006</v>
      </c>
      <c r="BR10">
        <v>3085504.1494998932</v>
      </c>
      <c r="BS10">
        <v>4092</v>
      </c>
      <c r="BT10">
        <v>754.03</v>
      </c>
      <c r="BU10">
        <v>3085490.76</v>
      </c>
      <c r="BV10">
        <v>13.389499893411994</v>
      </c>
      <c r="BW10">
        <v>77732</v>
      </c>
      <c r="BX10">
        <v>94870.270000000019</v>
      </c>
      <c r="BY10">
        <v>45775</v>
      </c>
      <c r="BZ10">
        <v>45804</v>
      </c>
      <c r="CA10">
        <v>29</v>
      </c>
      <c r="CB10">
        <v>6.0000000000000001E-3</v>
      </c>
      <c r="CC10">
        <v>45.22</v>
      </c>
      <c r="CD10">
        <v>3515041.04</v>
      </c>
      <c r="CM10">
        <v>4092</v>
      </c>
      <c r="CN10">
        <v>94850.739999999991</v>
      </c>
      <c r="CO10">
        <v>45775</v>
      </c>
      <c r="CP10">
        <v>45804</v>
      </c>
      <c r="CQ10">
        <v>29</v>
      </c>
      <c r="CR10">
        <v>1.4999999999999999E-2</v>
      </c>
      <c r="CS10">
        <v>113.04</v>
      </c>
      <c r="CT10">
        <v>462559.68000000005</v>
      </c>
      <c r="CU10">
        <v>7374455827.6400013</v>
      </c>
      <c r="CV10">
        <v>5.0000000000000001E-3</v>
      </c>
      <c r="CW10">
        <v>500000</v>
      </c>
      <c r="CX10" t="s">
        <v>1073</v>
      </c>
      <c r="CY10" t="s">
        <v>1072</v>
      </c>
      <c r="CZ10">
        <v>36872279.140000001</v>
      </c>
      <c r="DA10">
        <v>37153746.710000001</v>
      </c>
      <c r="DB10">
        <v>37153746.710000001</v>
      </c>
      <c r="DC10">
        <v>-281467.5700000003</v>
      </c>
      <c r="DD10">
        <v>1464.6600028574467</v>
      </c>
      <c r="DE10">
        <v>36872279.140000001</v>
      </c>
      <c r="DF10">
        <v>0</v>
      </c>
      <c r="DH10">
        <v>70575142.360001296</v>
      </c>
    </row>
    <row r="11" spans="1:112">
      <c r="A11" s="1238">
        <v>45764</v>
      </c>
      <c r="B11">
        <v>45775</v>
      </c>
      <c r="C11">
        <v>45747</v>
      </c>
      <c r="D11">
        <v>0</v>
      </c>
      <c r="E11">
        <v>8182368484.4700003</v>
      </c>
      <c r="F11">
        <v>394532.89</v>
      </c>
      <c r="G11">
        <v>1621665.6</v>
      </c>
      <c r="H11">
        <v>115581.97</v>
      </c>
      <c r="I11">
        <v>172078.25</v>
      </c>
      <c r="J11">
        <v>59257102.390001297</v>
      </c>
      <c r="K11">
        <v>63181777.970000699</v>
      </c>
      <c r="L11">
        <v>69263377.490000695</v>
      </c>
      <c r="M11">
        <v>6081599.5199999996</v>
      </c>
      <c r="N11">
        <v>0</v>
      </c>
      <c r="O11">
        <v>7430749342.0400009</v>
      </c>
      <c r="P11">
        <v>0</v>
      </c>
      <c r="Q11">
        <v>56293514.400000006</v>
      </c>
      <c r="R11">
        <v>7374455827.6400013</v>
      </c>
      <c r="S11">
        <v>77732</v>
      </c>
      <c r="T11">
        <v>724.2</v>
      </c>
      <c r="U11">
        <v>94870.270000000019</v>
      </c>
      <c r="AC11">
        <v>391092040.68000001</v>
      </c>
      <c r="AD11">
        <v>0</v>
      </c>
      <c r="AE11">
        <v>2962812.5999999996</v>
      </c>
      <c r="AF11">
        <v>388129228.07999998</v>
      </c>
      <c r="AG11">
        <v>4092</v>
      </c>
      <c r="AH11">
        <v>94850.739999999991</v>
      </c>
      <c r="AI11">
        <v>300</v>
      </c>
      <c r="AJ11">
        <v>0</v>
      </c>
      <c r="AK11">
        <v>0</v>
      </c>
      <c r="AL11">
        <v>300</v>
      </c>
      <c r="AM11">
        <v>2</v>
      </c>
      <c r="AN11">
        <v>150</v>
      </c>
      <c r="AO11">
        <v>7821841382.7200012</v>
      </c>
      <c r="AP11">
        <v>7762584280.3299999</v>
      </c>
      <c r="AQ11">
        <v>59257102.390001297</v>
      </c>
      <c r="AR11">
        <v>1</v>
      </c>
      <c r="AS11">
        <v>7374455827.6400013</v>
      </c>
      <c r="AT11">
        <v>688.95300125330687</v>
      </c>
      <c r="AU11">
        <v>7762584280.3299999</v>
      </c>
      <c r="AV11">
        <v>0.05</v>
      </c>
      <c r="AW11">
        <v>0.05</v>
      </c>
      <c r="AX11">
        <v>7762584280.3299999</v>
      </c>
      <c r="AY11">
        <v>388129214.0165</v>
      </c>
      <c r="AZ11">
        <v>7762584280.3299999</v>
      </c>
      <c r="BA11">
        <v>388129214.0165</v>
      </c>
      <c r="BB11">
        <v>7374455066.3134995</v>
      </c>
      <c r="BC11">
        <v>59257102.390001297</v>
      </c>
      <c r="BD11">
        <v>7430749342.0400009</v>
      </c>
      <c r="BE11">
        <v>388129214.0165</v>
      </c>
      <c r="BF11">
        <v>56294275.726501465</v>
      </c>
      <c r="BH11">
        <v>77732</v>
      </c>
      <c r="BI11">
        <v>724.2</v>
      </c>
      <c r="BJ11">
        <v>56293514.400000006</v>
      </c>
      <c r="BK11">
        <v>761.32650145888329</v>
      </c>
      <c r="BP11">
        <v>59257102.390001297</v>
      </c>
      <c r="BQ11">
        <v>56293514.400000006</v>
      </c>
      <c r="BR11">
        <v>2962826.6634998322</v>
      </c>
      <c r="BS11">
        <v>4092</v>
      </c>
      <c r="BT11">
        <v>724.05</v>
      </c>
      <c r="BU11">
        <v>2962812.5999999996</v>
      </c>
      <c r="BV11">
        <v>14.063499832525849</v>
      </c>
      <c r="BW11">
        <v>77732</v>
      </c>
      <c r="BX11">
        <v>95594.470000000016</v>
      </c>
      <c r="BY11">
        <v>45743</v>
      </c>
      <c r="BZ11">
        <v>45775</v>
      </c>
      <c r="CA11">
        <v>32</v>
      </c>
      <c r="CB11">
        <v>6.0000000000000001E-3</v>
      </c>
      <c r="CC11">
        <v>50.29</v>
      </c>
      <c r="CD11">
        <v>3909142.28</v>
      </c>
      <c r="CM11">
        <v>4092</v>
      </c>
      <c r="CN11">
        <v>95574.790000000008</v>
      </c>
      <c r="CO11">
        <v>45743</v>
      </c>
      <c r="CP11">
        <v>45775</v>
      </c>
      <c r="CQ11">
        <v>32</v>
      </c>
      <c r="CR11">
        <v>1.4999999999999999E-2</v>
      </c>
      <c r="CS11">
        <v>125.69</v>
      </c>
      <c r="CT11">
        <v>514323.48</v>
      </c>
      <c r="CU11">
        <v>7430749342.0400009</v>
      </c>
      <c r="CV11">
        <v>5.0000000000000001E-3</v>
      </c>
      <c r="CW11">
        <v>500000</v>
      </c>
      <c r="CX11" t="s">
        <v>1073</v>
      </c>
      <c r="CY11" t="s">
        <v>1072</v>
      </c>
      <c r="CZ11">
        <v>37153746.710000001</v>
      </c>
      <c r="DA11">
        <v>37439967.590000004</v>
      </c>
      <c r="DB11">
        <v>37439967.590000004</v>
      </c>
      <c r="DC11">
        <v>-286220.88000000268</v>
      </c>
      <c r="DD11">
        <v>1075.3900012969971</v>
      </c>
      <c r="DE11">
        <v>37153746.710000001</v>
      </c>
      <c r="DH11">
        <v>69263377.490000695</v>
      </c>
    </row>
    <row r="12" spans="1:112">
      <c r="A12" s="1238">
        <v>45736</v>
      </c>
      <c r="B12">
        <v>45743</v>
      </c>
      <c r="C12">
        <v>45716</v>
      </c>
      <c r="D12">
        <v>0</v>
      </c>
      <c r="E12">
        <v>8182368484.4700003</v>
      </c>
      <c r="F12">
        <v>208258.58</v>
      </c>
      <c r="G12">
        <v>1227132.71</v>
      </c>
      <c r="H12">
        <v>3590.35</v>
      </c>
      <c r="I12">
        <v>56496.279999999992</v>
      </c>
      <c r="J12">
        <v>60257729.780000687</v>
      </c>
      <c r="K12">
        <v>64963948.510000482</v>
      </c>
      <c r="L12">
        <v>70534542.850000486</v>
      </c>
      <c r="M12">
        <v>5570594.3399999999</v>
      </c>
      <c r="N12">
        <v>0</v>
      </c>
      <c r="O12">
        <v>7487993518.8000011</v>
      </c>
      <c r="P12">
        <v>0</v>
      </c>
      <c r="Q12">
        <v>57244176.759999998</v>
      </c>
      <c r="R12">
        <v>7430749342.0400009</v>
      </c>
      <c r="S12">
        <v>77732</v>
      </c>
      <c r="T12">
        <v>736.43</v>
      </c>
      <c r="U12">
        <v>95594.470000000016</v>
      </c>
      <c r="AC12">
        <v>394104898.44</v>
      </c>
      <c r="AD12">
        <v>0</v>
      </c>
      <c r="AE12">
        <v>3012857.76</v>
      </c>
      <c r="AF12">
        <v>391092040.68000001</v>
      </c>
      <c r="AG12">
        <v>4092</v>
      </c>
      <c r="AH12">
        <v>95574.790000000008</v>
      </c>
      <c r="AI12">
        <v>300</v>
      </c>
      <c r="AJ12">
        <v>0</v>
      </c>
      <c r="AK12">
        <v>0</v>
      </c>
      <c r="AL12">
        <v>300</v>
      </c>
      <c r="AM12">
        <v>2</v>
      </c>
      <c r="AN12">
        <v>150</v>
      </c>
      <c r="AO12">
        <v>7882098417.2400007</v>
      </c>
      <c r="AP12">
        <v>7821840687.46</v>
      </c>
      <c r="AQ12">
        <v>60257729.780000687</v>
      </c>
      <c r="AR12">
        <v>1</v>
      </c>
      <c r="AS12">
        <v>7430749342.0400009</v>
      </c>
      <c r="AT12">
        <v>678.18800121545792</v>
      </c>
      <c r="AU12">
        <v>7821840687.46</v>
      </c>
      <c r="AV12">
        <v>0.05</v>
      </c>
      <c r="AW12">
        <v>0.05</v>
      </c>
      <c r="AX12">
        <v>7821840687.46</v>
      </c>
      <c r="AY12">
        <v>391092034.37300003</v>
      </c>
      <c r="AZ12">
        <v>7821840687.46</v>
      </c>
      <c r="BA12">
        <v>391092034.37300003</v>
      </c>
      <c r="BB12">
        <v>7430748653.0869999</v>
      </c>
      <c r="BC12">
        <v>60257729.780000687</v>
      </c>
      <c r="BD12">
        <v>7487993518.8000011</v>
      </c>
      <c r="BE12">
        <v>391092034.37300003</v>
      </c>
      <c r="BF12">
        <v>57244865.713001251</v>
      </c>
      <c r="BH12">
        <v>77732</v>
      </c>
      <c r="BI12">
        <v>736.43</v>
      </c>
      <c r="BJ12">
        <v>57244176.759999998</v>
      </c>
      <c r="BK12">
        <v>688.95300125330687</v>
      </c>
      <c r="BP12">
        <v>60257729.780000687</v>
      </c>
      <c r="BQ12">
        <v>57244176.759999998</v>
      </c>
      <c r="BR12">
        <v>3012864.0669994354</v>
      </c>
      <c r="BS12">
        <v>4092</v>
      </c>
      <c r="BT12">
        <v>736.28</v>
      </c>
      <c r="BU12">
        <v>3012857.76</v>
      </c>
      <c r="BV12">
        <v>6.3069994356483221</v>
      </c>
      <c r="BW12">
        <v>77732</v>
      </c>
      <c r="BX12">
        <v>96330.900000000009</v>
      </c>
      <c r="BY12">
        <v>45715</v>
      </c>
      <c r="BZ12">
        <v>45743</v>
      </c>
      <c r="CA12">
        <v>28</v>
      </c>
      <c r="CB12">
        <v>6.0000000000000001E-3</v>
      </c>
      <c r="CC12">
        <v>44.34</v>
      </c>
      <c r="CD12">
        <v>3446636.8800000004</v>
      </c>
      <c r="CM12">
        <v>4092</v>
      </c>
      <c r="CN12">
        <v>96311.069999999992</v>
      </c>
      <c r="CO12">
        <v>45715</v>
      </c>
      <c r="CP12">
        <v>45743</v>
      </c>
      <c r="CQ12">
        <v>28</v>
      </c>
      <c r="CR12">
        <v>1.4999999999999999E-2</v>
      </c>
      <c r="CS12">
        <v>110.82</v>
      </c>
      <c r="CT12">
        <v>453475.43999999994</v>
      </c>
      <c r="CU12">
        <v>7487993518.8000011</v>
      </c>
      <c r="CV12">
        <v>5.0000000000000001E-3</v>
      </c>
      <c r="CW12">
        <v>500000</v>
      </c>
      <c r="CX12" t="s">
        <v>1073</v>
      </c>
      <c r="CY12" t="s">
        <v>1072</v>
      </c>
      <c r="CZ12">
        <v>37439967.590000004</v>
      </c>
      <c r="DA12">
        <v>37725601.600000001</v>
      </c>
      <c r="DB12">
        <v>37725601.600000001</v>
      </c>
      <c r="DC12">
        <v>-285634.00999999791</v>
      </c>
    </row>
    <row r="13" spans="1:112">
      <c r="A13" s="1238">
        <v>45708</v>
      </c>
      <c r="B13">
        <v>45715</v>
      </c>
      <c r="C13">
        <v>45688</v>
      </c>
      <c r="D13">
        <v>0</v>
      </c>
      <c r="E13">
        <v>8182368484.4700003</v>
      </c>
      <c r="F13">
        <v>411919.03</v>
      </c>
      <c r="G13">
        <v>1018874.13</v>
      </c>
      <c r="H13">
        <v>1637.84</v>
      </c>
      <c r="I13">
        <v>52905.929999999993</v>
      </c>
      <c r="J13">
        <v>60134211.480000496</v>
      </c>
      <c r="K13">
        <v>64375085.400000304</v>
      </c>
      <c r="L13">
        <v>70408226.130000308</v>
      </c>
      <c r="M13">
        <v>6033140.7300000004</v>
      </c>
      <c r="N13">
        <v>0</v>
      </c>
      <c r="O13">
        <v>7545120320.2400007</v>
      </c>
      <c r="P13">
        <v>0</v>
      </c>
      <c r="Q13">
        <v>57126801.439999998</v>
      </c>
      <c r="R13">
        <v>7487993518.8000011</v>
      </c>
      <c r="S13">
        <v>77732</v>
      </c>
      <c r="T13">
        <v>734.92</v>
      </c>
      <c r="U13">
        <v>96330.900000000009</v>
      </c>
      <c r="AC13">
        <v>397111618.19999999</v>
      </c>
      <c r="AD13">
        <v>0</v>
      </c>
      <c r="AE13">
        <v>3006719.76</v>
      </c>
      <c r="AF13">
        <v>394104898.44</v>
      </c>
      <c r="AG13">
        <v>4092</v>
      </c>
      <c r="AH13">
        <v>96311.069999999992</v>
      </c>
      <c r="AI13">
        <v>300</v>
      </c>
      <c r="AJ13">
        <v>0</v>
      </c>
      <c r="AK13">
        <v>0</v>
      </c>
      <c r="AL13">
        <v>300</v>
      </c>
      <c r="AM13">
        <v>2</v>
      </c>
      <c r="AN13">
        <v>150</v>
      </c>
      <c r="AO13">
        <v>7942231938.4400005</v>
      </c>
      <c r="AP13">
        <v>7882097726.96</v>
      </c>
      <c r="AQ13">
        <v>60134211.480000496</v>
      </c>
      <c r="AR13">
        <v>1</v>
      </c>
      <c r="AS13">
        <v>7487993518.8000011</v>
      </c>
      <c r="AT13">
        <v>225.95000049471855</v>
      </c>
      <c r="AU13">
        <v>7882097726.96</v>
      </c>
      <c r="AV13">
        <v>0.05</v>
      </c>
      <c r="AW13">
        <v>0.05</v>
      </c>
      <c r="AX13">
        <v>7882097726.96</v>
      </c>
      <c r="AY13">
        <v>394104886.34800005</v>
      </c>
      <c r="AZ13">
        <v>7882097726.96</v>
      </c>
      <c r="BA13">
        <v>394104886.34800005</v>
      </c>
      <c r="BB13">
        <v>7487992840.6119995</v>
      </c>
      <c r="BC13">
        <v>60134211.480000496</v>
      </c>
      <c r="BD13">
        <v>7545120320.2400007</v>
      </c>
      <c r="BE13">
        <v>394104886.34800005</v>
      </c>
      <c r="BF13">
        <v>57127479.628001213</v>
      </c>
      <c r="BH13">
        <v>77732</v>
      </c>
      <c r="BI13">
        <v>734.92</v>
      </c>
      <c r="BJ13">
        <v>57126801.439999998</v>
      </c>
      <c r="BK13">
        <v>678.18800121545792</v>
      </c>
      <c r="BP13">
        <v>60134211.480000496</v>
      </c>
      <c r="BQ13">
        <v>57126801.439999998</v>
      </c>
      <c r="BR13">
        <v>3006731.8519992828</v>
      </c>
      <c r="BS13">
        <v>4092</v>
      </c>
      <c r="BT13">
        <v>734.78</v>
      </c>
      <c r="BU13">
        <v>3006719.76</v>
      </c>
      <c r="BV13">
        <v>12.091999283060431</v>
      </c>
      <c r="BW13">
        <v>77732</v>
      </c>
      <c r="BX13">
        <v>97065.82</v>
      </c>
      <c r="BY13">
        <v>45684</v>
      </c>
      <c r="BZ13">
        <v>45715</v>
      </c>
      <c r="CA13">
        <v>31</v>
      </c>
      <c r="CB13">
        <v>6.0000000000000001E-3</v>
      </c>
      <c r="CC13">
        <v>49.46</v>
      </c>
      <c r="CD13">
        <v>3844624.72</v>
      </c>
      <c r="CM13">
        <v>4092</v>
      </c>
      <c r="CN13">
        <v>97045.849999999991</v>
      </c>
      <c r="CO13">
        <v>45684</v>
      </c>
      <c r="CP13">
        <v>45715</v>
      </c>
      <c r="CQ13">
        <v>31</v>
      </c>
      <c r="CR13">
        <v>1.4999999999999999E-2</v>
      </c>
      <c r="CS13">
        <v>123.63</v>
      </c>
      <c r="CT13">
        <v>505893.95999999996</v>
      </c>
      <c r="CU13">
        <v>7545120320.2400007</v>
      </c>
      <c r="CV13">
        <v>5.0000000000000001E-3</v>
      </c>
      <c r="CW13">
        <v>500000</v>
      </c>
      <c r="CX13" t="s">
        <v>1073</v>
      </c>
      <c r="CY13" t="s">
        <v>1072</v>
      </c>
      <c r="CZ13">
        <v>37725601.600000001</v>
      </c>
      <c r="DA13">
        <v>38297724.670000002</v>
      </c>
      <c r="DB13">
        <v>38297724.670000002</v>
      </c>
      <c r="DC13">
        <v>-572123.0700000003</v>
      </c>
    </row>
    <row r="14" spans="1:112">
      <c r="A14" s="1238">
        <v>45677</v>
      </c>
      <c r="B14">
        <v>45684</v>
      </c>
      <c r="C14">
        <v>45657</v>
      </c>
      <c r="D14">
        <v>0</v>
      </c>
      <c r="E14">
        <v>8182368484.4700003</v>
      </c>
      <c r="F14">
        <v>282412.90999999997</v>
      </c>
      <c r="G14">
        <v>606955.1</v>
      </c>
      <c r="H14">
        <v>50914.85</v>
      </c>
      <c r="I14">
        <v>51268.09</v>
      </c>
      <c r="J14">
        <v>120447192.68000031</v>
      </c>
      <c r="K14">
        <v>124639603.96999994</v>
      </c>
      <c r="L14">
        <v>130762231.67999993</v>
      </c>
      <c r="M14">
        <v>6122627.71</v>
      </c>
      <c r="N14">
        <v>0</v>
      </c>
      <c r="O14">
        <v>7659544933.5200005</v>
      </c>
      <c r="P14">
        <v>0</v>
      </c>
      <c r="Q14">
        <v>114424613.28</v>
      </c>
      <c r="R14">
        <v>7545120320.2400007</v>
      </c>
      <c r="S14">
        <v>77732</v>
      </c>
      <c r="T14">
        <v>1472.04</v>
      </c>
      <c r="U14">
        <v>97065.82</v>
      </c>
      <c r="AC14">
        <v>403133937.36000001</v>
      </c>
      <c r="AD14">
        <v>0</v>
      </c>
      <c r="AE14">
        <v>6022319.1600000001</v>
      </c>
      <c r="AF14">
        <v>397111618.19999999</v>
      </c>
      <c r="AG14">
        <v>4092</v>
      </c>
      <c r="AH14">
        <v>97045.849999999991</v>
      </c>
      <c r="AI14">
        <v>300</v>
      </c>
      <c r="AJ14">
        <v>0</v>
      </c>
      <c r="AK14">
        <v>0</v>
      </c>
      <c r="AL14">
        <v>300</v>
      </c>
      <c r="AM14">
        <v>2</v>
      </c>
      <c r="AN14">
        <v>150</v>
      </c>
      <c r="AO14">
        <v>8062678870.8800001</v>
      </c>
      <c r="AP14">
        <v>7942231678.1999998</v>
      </c>
      <c r="AQ14">
        <v>120447192.68000031</v>
      </c>
      <c r="AR14">
        <v>1</v>
      </c>
      <c r="AS14">
        <v>7545120320.2400007</v>
      </c>
      <c r="AT14">
        <v>423.66149974614382</v>
      </c>
      <c r="AU14">
        <v>7942231678.1999998</v>
      </c>
      <c r="AV14">
        <v>0.05</v>
      </c>
      <c r="AW14">
        <v>0.05</v>
      </c>
      <c r="AX14">
        <v>7942231678.1999998</v>
      </c>
      <c r="AY14">
        <v>397111583.91000003</v>
      </c>
      <c r="AZ14">
        <v>7942231678.1999998</v>
      </c>
      <c r="BA14">
        <v>397111583.91000003</v>
      </c>
      <c r="BB14">
        <v>7545120094.29</v>
      </c>
      <c r="BC14">
        <v>120447192.68000031</v>
      </c>
      <c r="BD14">
        <v>7659544933.5200005</v>
      </c>
      <c r="BE14">
        <v>397111583.91000003</v>
      </c>
      <c r="BF14">
        <v>114424839.2300005</v>
      </c>
      <c r="BH14">
        <v>77732</v>
      </c>
      <c r="BI14">
        <v>1472.04</v>
      </c>
      <c r="BJ14">
        <v>114424613.28</v>
      </c>
      <c r="BK14">
        <v>225.95000049471855</v>
      </c>
      <c r="BP14">
        <v>120447192.68000031</v>
      </c>
      <c r="BQ14">
        <v>114424613.28</v>
      </c>
      <c r="BR14">
        <v>6022353.4499998093</v>
      </c>
      <c r="BS14">
        <v>4092</v>
      </c>
      <c r="BT14">
        <v>1471.73</v>
      </c>
      <c r="BU14">
        <v>6022319.1600000001</v>
      </c>
      <c r="BV14">
        <v>34.289999809116125</v>
      </c>
      <c r="BW14">
        <v>77732</v>
      </c>
      <c r="BX14">
        <v>98537.86</v>
      </c>
      <c r="BY14">
        <v>45653</v>
      </c>
      <c r="BZ14">
        <v>45684</v>
      </c>
      <c r="CA14">
        <v>31</v>
      </c>
      <c r="CB14">
        <v>6.0000000000000001E-3</v>
      </c>
      <c r="CC14">
        <v>50.21</v>
      </c>
      <c r="CD14">
        <v>3902923.72</v>
      </c>
      <c r="CM14">
        <v>4092</v>
      </c>
      <c r="CN14">
        <v>98517.58</v>
      </c>
      <c r="CO14">
        <v>45653</v>
      </c>
      <c r="CP14">
        <v>45684</v>
      </c>
      <c r="CQ14">
        <v>31</v>
      </c>
      <c r="CR14">
        <v>1.4999999999999999E-2</v>
      </c>
      <c r="CS14">
        <v>125.51</v>
      </c>
      <c r="CT14">
        <v>513586.92000000004</v>
      </c>
      <c r="CU14">
        <v>7659544933.5200005</v>
      </c>
      <c r="CV14">
        <v>5.0000000000000001E-3</v>
      </c>
      <c r="CW14">
        <v>500000</v>
      </c>
      <c r="CX14" t="s">
        <v>1073</v>
      </c>
      <c r="CY14" t="s">
        <v>1072</v>
      </c>
      <c r="CZ14">
        <v>38297724.670000002</v>
      </c>
      <c r="DA14">
        <v>38573797.640000001</v>
      </c>
      <c r="DB14">
        <v>38573797.640000001</v>
      </c>
      <c r="DC14">
        <v>-276072.96999999881</v>
      </c>
    </row>
    <row r="15" spans="1:112">
      <c r="A15" s="1238">
        <v>45644</v>
      </c>
      <c r="B15">
        <v>45653</v>
      </c>
      <c r="C15">
        <v>45626</v>
      </c>
      <c r="D15">
        <v>0</v>
      </c>
      <c r="E15">
        <v>8182368484.4700003</v>
      </c>
      <c r="F15">
        <v>259157.33</v>
      </c>
      <c r="G15">
        <v>324542.19</v>
      </c>
      <c r="H15">
        <v>-558.57000000000005</v>
      </c>
      <c r="I15">
        <v>353.2399999999999</v>
      </c>
      <c r="J15">
        <v>58121049.329999924</v>
      </c>
      <c r="K15">
        <v>62148473.950000137</v>
      </c>
      <c r="L15">
        <v>68164591.890000135</v>
      </c>
      <c r="M15">
        <v>6016117.9400000004</v>
      </c>
      <c r="N15">
        <v>0</v>
      </c>
      <c r="O15">
        <v>7714759527.7600002</v>
      </c>
      <c r="P15">
        <v>0</v>
      </c>
      <c r="Q15">
        <v>55214594.240000002</v>
      </c>
      <c r="R15">
        <v>7659544933.5200005</v>
      </c>
      <c r="S15">
        <v>77732</v>
      </c>
      <c r="T15">
        <v>710.32</v>
      </c>
      <c r="U15">
        <v>98537.86</v>
      </c>
      <c r="AC15">
        <v>406039953</v>
      </c>
      <c r="AD15">
        <v>0</v>
      </c>
      <c r="AE15">
        <v>2906015.6399999997</v>
      </c>
      <c r="AF15">
        <v>403133937.36000001</v>
      </c>
      <c r="AG15">
        <v>4092</v>
      </c>
      <c r="AH15">
        <v>98517.58</v>
      </c>
      <c r="AI15">
        <v>300</v>
      </c>
      <c r="AJ15">
        <v>0</v>
      </c>
      <c r="AK15">
        <v>0</v>
      </c>
      <c r="AL15">
        <v>300</v>
      </c>
      <c r="AM15">
        <v>2</v>
      </c>
      <c r="AN15">
        <v>150</v>
      </c>
      <c r="AO15">
        <v>8120799480.7600002</v>
      </c>
      <c r="AP15">
        <v>8062678431.4300003</v>
      </c>
      <c r="AQ15">
        <v>58121049.329999924</v>
      </c>
      <c r="AR15">
        <v>1</v>
      </c>
      <c r="AS15">
        <v>7659544933.5200005</v>
      </c>
      <c r="AT15">
        <v>542.6830003336072</v>
      </c>
      <c r="AU15">
        <v>8062678431.4300003</v>
      </c>
      <c r="AV15">
        <v>0.05</v>
      </c>
      <c r="AW15">
        <v>0.05</v>
      </c>
      <c r="AX15">
        <v>8062678431.4300003</v>
      </c>
      <c r="AY15">
        <v>403133921.57150006</v>
      </c>
      <c r="AZ15">
        <v>8062678431.4300003</v>
      </c>
      <c r="BA15">
        <v>403133921.57150006</v>
      </c>
      <c r="BB15">
        <v>7659544509.8585005</v>
      </c>
      <c r="BC15">
        <v>58121049.329999924</v>
      </c>
      <c r="BD15">
        <v>7714759527.7600002</v>
      </c>
      <c r="BE15">
        <v>403133921.57150006</v>
      </c>
      <c r="BF15">
        <v>55215017.901499748</v>
      </c>
      <c r="BH15">
        <v>77732</v>
      </c>
      <c r="BI15">
        <v>710.32</v>
      </c>
      <c r="BJ15">
        <v>55214594.240000002</v>
      </c>
      <c r="BK15">
        <v>423.66149974614382</v>
      </c>
      <c r="BP15">
        <v>58121049.329999924</v>
      </c>
      <c r="BQ15">
        <v>55214594.240000002</v>
      </c>
      <c r="BR15">
        <v>2906031.4285001755</v>
      </c>
      <c r="BS15">
        <v>4092</v>
      </c>
      <c r="BT15">
        <v>710.17</v>
      </c>
      <c r="BU15">
        <v>2906015.6399999997</v>
      </c>
      <c r="BV15">
        <v>15.78850017581135</v>
      </c>
      <c r="BW15">
        <v>77732</v>
      </c>
      <c r="BX15">
        <v>99248.180000000008</v>
      </c>
      <c r="BY15">
        <v>45623</v>
      </c>
      <c r="BZ15">
        <v>45653</v>
      </c>
      <c r="CA15">
        <v>30</v>
      </c>
      <c r="CB15">
        <v>6.0000000000000001E-3</v>
      </c>
      <c r="CC15">
        <v>48.94</v>
      </c>
      <c r="CD15">
        <v>3804204.0799999996</v>
      </c>
      <c r="CM15">
        <v>4092</v>
      </c>
      <c r="CN15">
        <v>99227.75</v>
      </c>
      <c r="CO15">
        <v>45623</v>
      </c>
      <c r="CP15">
        <v>45653</v>
      </c>
      <c r="CQ15">
        <v>30</v>
      </c>
      <c r="CR15">
        <v>1.4999999999999999E-2</v>
      </c>
      <c r="CS15">
        <v>122.34</v>
      </c>
      <c r="CT15">
        <v>500615.28</v>
      </c>
      <c r="CU15">
        <v>7714759527.7600002</v>
      </c>
      <c r="CV15">
        <v>5.0000000000000001E-3</v>
      </c>
      <c r="CW15">
        <v>500000</v>
      </c>
      <c r="CX15" t="s">
        <v>1073</v>
      </c>
      <c r="CY15" t="s">
        <v>1072</v>
      </c>
      <c r="CZ15">
        <v>38573797.640000001</v>
      </c>
      <c r="DA15">
        <v>38866000</v>
      </c>
      <c r="DB15">
        <v>38866000</v>
      </c>
      <c r="DC15">
        <v>-292202.3599999994</v>
      </c>
    </row>
    <row r="16" spans="1:112">
      <c r="A16" s="1238">
        <v>45616</v>
      </c>
      <c r="B16">
        <v>45623</v>
      </c>
      <c r="C16">
        <v>45596</v>
      </c>
      <c r="D16">
        <v>0</v>
      </c>
      <c r="E16">
        <v>8182368484.4700003</v>
      </c>
      <c r="F16">
        <v>65384.86</v>
      </c>
      <c r="G16">
        <v>65384.86</v>
      </c>
      <c r="H16">
        <v>911.81</v>
      </c>
      <c r="I16">
        <v>911.81</v>
      </c>
      <c r="J16">
        <v>61601068.340000153</v>
      </c>
      <c r="K16">
        <v>65347050.329999737</v>
      </c>
      <c r="L16">
        <v>72163327.339999735</v>
      </c>
      <c r="M16">
        <v>6816277.0100000007</v>
      </c>
      <c r="N16">
        <v>0</v>
      </c>
      <c r="O16">
        <v>7773200000</v>
      </c>
      <c r="P16">
        <v>0</v>
      </c>
      <c r="Q16">
        <v>58440472.240000002</v>
      </c>
      <c r="R16">
        <v>7714759527.7600002</v>
      </c>
      <c r="S16">
        <v>77732</v>
      </c>
      <c r="T16">
        <v>751.82</v>
      </c>
      <c r="U16">
        <v>99248.180000000008</v>
      </c>
      <c r="AC16">
        <v>409200000</v>
      </c>
      <c r="AD16">
        <v>0</v>
      </c>
      <c r="AE16">
        <v>3160047</v>
      </c>
      <c r="AF16">
        <v>406039953</v>
      </c>
      <c r="AG16">
        <v>4092</v>
      </c>
      <c r="AH16">
        <v>99227.75</v>
      </c>
      <c r="AI16">
        <v>300</v>
      </c>
      <c r="AJ16">
        <v>0</v>
      </c>
      <c r="AK16">
        <v>0</v>
      </c>
      <c r="AL16">
        <v>300</v>
      </c>
      <c r="AM16">
        <v>2</v>
      </c>
      <c r="AN16">
        <v>150</v>
      </c>
      <c r="AO16">
        <v>8182400000</v>
      </c>
      <c r="AP16">
        <v>8120798931.6599998</v>
      </c>
      <c r="AQ16">
        <v>61601068.340000153</v>
      </c>
      <c r="AR16">
        <v>1</v>
      </c>
      <c r="AS16">
        <v>7714759527.7600002</v>
      </c>
      <c r="AT16">
        <v>0</v>
      </c>
      <c r="AU16">
        <v>8120798931.6599998</v>
      </c>
      <c r="AV16">
        <v>0.05</v>
      </c>
      <c r="AW16">
        <v>0.05</v>
      </c>
      <c r="AX16">
        <v>8120798931.6599998</v>
      </c>
      <c r="AY16">
        <v>406039946.583</v>
      </c>
      <c r="AZ16">
        <v>8120798931.6599998</v>
      </c>
      <c r="BA16">
        <v>406039946.583</v>
      </c>
      <c r="BB16">
        <v>7714758985.0769997</v>
      </c>
      <c r="BC16">
        <v>61601068.340000153</v>
      </c>
      <c r="BD16">
        <v>7773200000</v>
      </c>
      <c r="BE16">
        <v>406039946.583</v>
      </c>
      <c r="BF16">
        <v>58441014.923000336</v>
      </c>
      <c r="BH16">
        <v>77732</v>
      </c>
      <c r="BI16">
        <v>751.82</v>
      </c>
      <c r="BJ16">
        <v>58440472.240000002</v>
      </c>
      <c r="BK16">
        <v>542.6830003336072</v>
      </c>
      <c r="BP16">
        <v>61601068.340000153</v>
      </c>
      <c r="BQ16">
        <v>58440472.240000002</v>
      </c>
      <c r="BR16">
        <v>3160053.4169998169</v>
      </c>
      <c r="BS16">
        <v>4092</v>
      </c>
      <c r="BT16">
        <v>772.25</v>
      </c>
      <c r="BU16">
        <v>3160047</v>
      </c>
      <c r="BV16">
        <v>6.4169998168945313</v>
      </c>
      <c r="BW16">
        <v>77732</v>
      </c>
      <c r="BX16">
        <v>100000</v>
      </c>
      <c r="BY16">
        <v>45588</v>
      </c>
      <c r="BZ16">
        <v>45623</v>
      </c>
      <c r="CA16">
        <v>35</v>
      </c>
      <c r="CB16">
        <v>6.0000000000000001E-3</v>
      </c>
      <c r="CC16">
        <v>57.53</v>
      </c>
      <c r="CD16">
        <v>4471921.96</v>
      </c>
      <c r="CM16">
        <v>4092</v>
      </c>
      <c r="CN16">
        <v>100000</v>
      </c>
      <c r="CO16">
        <v>45588</v>
      </c>
      <c r="CP16">
        <v>45623</v>
      </c>
      <c r="CQ16">
        <v>35</v>
      </c>
      <c r="CR16">
        <v>1.4999999999999999E-2</v>
      </c>
      <c r="CS16">
        <v>143.84</v>
      </c>
      <c r="CT16">
        <v>588593.28</v>
      </c>
      <c r="CU16">
        <v>7773200000</v>
      </c>
      <c r="CV16">
        <v>5.0000000000000001E-3</v>
      </c>
      <c r="CW16">
        <v>500000</v>
      </c>
      <c r="CX16" t="s">
        <v>1073</v>
      </c>
      <c r="CY16" t="s">
        <v>1072</v>
      </c>
      <c r="CZ16">
        <v>38866000</v>
      </c>
      <c r="DA16">
        <v>38866000</v>
      </c>
      <c r="DB16">
        <v>38866000</v>
      </c>
      <c r="DC16">
        <v>0</v>
      </c>
    </row>
    <row r="17" spans="1:107">
      <c r="A17" s="1238">
        <v>45588</v>
      </c>
      <c r="B17">
        <v>45588</v>
      </c>
      <c r="C17">
        <v>45565</v>
      </c>
      <c r="D17">
        <v>8182368484.4700003</v>
      </c>
      <c r="E17">
        <v>8182368484.4700003</v>
      </c>
      <c r="F17">
        <v>0</v>
      </c>
      <c r="G17">
        <v>0</v>
      </c>
      <c r="H17">
        <v>0</v>
      </c>
      <c r="I17">
        <v>0</v>
      </c>
      <c r="J17">
        <v>0</v>
      </c>
      <c r="K17">
        <v>0</v>
      </c>
      <c r="L17">
        <v>0</v>
      </c>
      <c r="M17">
        <v>0</v>
      </c>
      <c r="N17">
        <v>0</v>
      </c>
      <c r="O17">
        <v>0</v>
      </c>
      <c r="P17">
        <v>7773200000</v>
      </c>
      <c r="Q17">
        <v>0</v>
      </c>
      <c r="R17">
        <v>7773200000</v>
      </c>
      <c r="S17">
        <v>77732</v>
      </c>
      <c r="T17">
        <v>0</v>
      </c>
      <c r="U17">
        <v>100000</v>
      </c>
      <c r="AC17">
        <v>0</v>
      </c>
      <c r="AD17">
        <v>409200000</v>
      </c>
      <c r="AE17">
        <v>0</v>
      </c>
      <c r="AF17">
        <v>409200000</v>
      </c>
      <c r="AG17">
        <v>4092</v>
      </c>
      <c r="AH17">
        <v>100000</v>
      </c>
      <c r="AI17">
        <v>0</v>
      </c>
      <c r="AJ17">
        <v>300</v>
      </c>
      <c r="AK17">
        <v>0</v>
      </c>
      <c r="AL17">
        <v>300</v>
      </c>
      <c r="AM17">
        <v>2</v>
      </c>
      <c r="AN17">
        <v>150</v>
      </c>
      <c r="AO17">
        <v>0</v>
      </c>
      <c r="AP17">
        <v>0</v>
      </c>
      <c r="AQ17">
        <v>0</v>
      </c>
      <c r="AR17">
        <v>0</v>
      </c>
      <c r="AS17">
        <v>0</v>
      </c>
      <c r="AT17">
        <v>0</v>
      </c>
      <c r="AU17">
        <v>0</v>
      </c>
      <c r="AV17">
        <v>0</v>
      </c>
      <c r="AW17">
        <v>0</v>
      </c>
      <c r="AX17">
        <v>0</v>
      </c>
      <c r="AY17">
        <v>0</v>
      </c>
      <c r="AZ17">
        <v>0</v>
      </c>
      <c r="BA17">
        <v>0</v>
      </c>
      <c r="BB17">
        <v>0</v>
      </c>
      <c r="BC17">
        <v>0</v>
      </c>
      <c r="BD17">
        <v>0</v>
      </c>
      <c r="BE17">
        <v>0</v>
      </c>
      <c r="BF17">
        <v>0</v>
      </c>
      <c r="BH17">
        <v>0</v>
      </c>
      <c r="BI17">
        <v>0</v>
      </c>
      <c r="BJ17">
        <v>0</v>
      </c>
      <c r="BK17">
        <v>0</v>
      </c>
      <c r="BP17">
        <v>0</v>
      </c>
      <c r="BQ17">
        <v>0</v>
      </c>
      <c r="BR17">
        <v>0</v>
      </c>
      <c r="BS17">
        <v>0</v>
      </c>
      <c r="BT17">
        <v>0</v>
      </c>
      <c r="BU17">
        <v>0</v>
      </c>
      <c r="BV17">
        <v>0</v>
      </c>
      <c r="CU17">
        <v>7773200000</v>
      </c>
      <c r="CV17">
        <v>5.0000000000000001E-3</v>
      </c>
      <c r="CW17">
        <v>500000</v>
      </c>
      <c r="CX17" t="s">
        <v>1073</v>
      </c>
      <c r="CY17" t="s">
        <v>1072</v>
      </c>
      <c r="CZ17">
        <v>38866000</v>
      </c>
      <c r="DA17">
        <v>0</v>
      </c>
      <c r="DB17">
        <v>0</v>
      </c>
      <c r="DC17">
        <v>38866000</v>
      </c>
    </row>
  </sheetData>
  <mergeCells count="21">
    <mergeCell ref="AW1:AY1"/>
    <mergeCell ref="A1:C1"/>
    <mergeCell ref="D1:I1"/>
    <mergeCell ref="J1:N1"/>
    <mergeCell ref="O1:U1"/>
    <mergeCell ref="AC1:AH1"/>
    <mergeCell ref="AI1:AN1"/>
    <mergeCell ref="AO1:AQ1"/>
    <mergeCell ref="AR1:AV1"/>
    <mergeCell ref="V1:AB1"/>
    <mergeCell ref="CM1:CT1"/>
    <mergeCell ref="CU1:DC1"/>
    <mergeCell ref="DD1:DG1"/>
    <mergeCell ref="AZ1:BB1"/>
    <mergeCell ref="BC1:BF1"/>
    <mergeCell ref="BH1:BK1"/>
    <mergeCell ref="BP1:BR1"/>
    <mergeCell ref="BS1:BV1"/>
    <mergeCell ref="BW1:CD1"/>
    <mergeCell ref="BL1:BO1"/>
    <mergeCell ref="CE1:CL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K30"/>
  <sheetViews>
    <sheetView showGridLines="0" view="pageBreakPreview" zoomScale="85" zoomScaleNormal="80" zoomScaleSheetLayoutView="85" workbookViewId="0">
      <selection activeCell="B33" sqref="B33"/>
    </sheetView>
  </sheetViews>
  <sheetFormatPr defaultColWidth="11.453125" defaultRowHeight="14.5"/>
  <cols>
    <col min="1" max="1" width="25.453125" style="2" customWidth="1"/>
    <col min="2" max="2" width="47.54296875" style="2" customWidth="1"/>
    <col min="3" max="3" width="23.26953125" style="2" customWidth="1"/>
    <col min="4" max="16384" width="11.453125" style="2"/>
  </cols>
  <sheetData>
    <row r="1" spans="1:7" ht="81.75" customHeight="1">
      <c r="A1" s="497"/>
      <c r="B1" s="497"/>
      <c r="C1" s="497"/>
    </row>
    <row r="2" spans="1:7" ht="50.15" customHeight="1">
      <c r="A2" s="2060" t="s">
        <v>204</v>
      </c>
      <c r="B2" s="2060"/>
      <c r="C2" s="2060"/>
      <c r="D2" s="2060"/>
      <c r="E2" s="2060"/>
      <c r="F2" s="2060"/>
      <c r="G2" s="2060"/>
    </row>
    <row r="3" spans="1:7" ht="50.15" customHeight="1">
      <c r="A3" s="2061"/>
      <c r="B3" s="2061"/>
      <c r="C3" s="2061"/>
      <c r="D3" s="2061"/>
      <c r="E3" s="2061"/>
      <c r="F3" s="2061"/>
      <c r="G3" s="2061"/>
    </row>
    <row r="4" spans="1:7" ht="50.15" customHeight="1">
      <c r="A4" s="2062"/>
      <c r="B4" s="2062"/>
      <c r="C4" s="2062"/>
      <c r="D4" s="2062"/>
      <c r="E4" s="2062"/>
      <c r="F4" s="2062"/>
      <c r="G4" s="2062"/>
    </row>
    <row r="5" spans="1:7" ht="50.15" customHeight="1">
      <c r="A5" s="2059" t="s">
        <v>1311</v>
      </c>
      <c r="B5" s="2059"/>
      <c r="C5" s="2059"/>
      <c r="D5" s="2059"/>
      <c r="E5" s="2059"/>
      <c r="F5" s="2059"/>
      <c r="G5" s="2059"/>
    </row>
    <row r="6" spans="1:7" ht="50.15" customHeight="1">
      <c r="A6" s="2059" t="s">
        <v>2064</v>
      </c>
      <c r="B6" s="2059"/>
      <c r="C6" s="2059"/>
      <c r="D6" s="2059"/>
      <c r="E6" s="2059"/>
      <c r="F6" s="2059"/>
      <c r="G6" s="2059"/>
    </row>
    <row r="7" spans="1:7" ht="50.15" customHeight="1">
      <c r="A7" s="2059" t="s">
        <v>2065</v>
      </c>
      <c r="B7" s="2059"/>
      <c r="C7" s="2059"/>
      <c r="D7" s="2059"/>
      <c r="E7" s="2059"/>
      <c r="F7" s="2059"/>
      <c r="G7" s="2059"/>
    </row>
    <row r="8" spans="1:7" ht="42" customHeight="1">
      <c r="A8" s="2059"/>
      <c r="B8" s="2059"/>
      <c r="C8" s="2059"/>
    </row>
    <row r="9" spans="1:7" ht="25">
      <c r="A9" s="498"/>
      <c r="B9" s="499" t="s">
        <v>205</v>
      </c>
      <c r="C9" s="1184" t="s">
        <v>1068</v>
      </c>
    </row>
    <row r="10" spans="1:7" ht="25">
      <c r="A10" s="498"/>
      <c r="B10" s="500"/>
      <c r="C10" s="1523"/>
    </row>
    <row r="11" spans="1:7" ht="20">
      <c r="A11" s="497"/>
      <c r="B11" s="499" t="s">
        <v>206</v>
      </c>
      <c r="C11" s="501">
        <f>'00 - Cover'!F13</f>
        <v>45588</v>
      </c>
    </row>
    <row r="12" spans="1:7" ht="20">
      <c r="A12" s="497"/>
      <c r="B12" s="499" t="s">
        <v>207</v>
      </c>
      <c r="C12" s="501">
        <f>C11</f>
        <v>45588</v>
      </c>
    </row>
    <row r="13" spans="1:7" ht="20">
      <c r="A13" s="497"/>
      <c r="B13" s="499" t="s">
        <v>208</v>
      </c>
      <c r="C13" s="501">
        <v>45565</v>
      </c>
    </row>
    <row r="14" spans="1:7" ht="20">
      <c r="A14" s="497"/>
      <c r="B14" s="499" t="s">
        <v>209</v>
      </c>
      <c r="C14" s="501">
        <v>59471</v>
      </c>
    </row>
    <row r="15" spans="1:7" ht="20">
      <c r="A15" s="497"/>
      <c r="B15" s="499" t="s">
        <v>213</v>
      </c>
      <c r="C15" s="501">
        <f>'00 - Cover'!F20</f>
        <v>46020</v>
      </c>
    </row>
    <row r="16" spans="1:7" ht="20">
      <c r="A16" s="497"/>
      <c r="B16" s="499" t="s">
        <v>210</v>
      </c>
      <c r="C16" s="501">
        <f>'00 - Cover'!F16</f>
        <v>45991</v>
      </c>
    </row>
    <row r="17" spans="1:11" ht="20" hidden="1">
      <c r="A17" s="497"/>
      <c r="B17" s="499" t="s">
        <v>211</v>
      </c>
      <c r="C17" s="501">
        <f>'00 - Cover'!F18</f>
        <v>46003</v>
      </c>
    </row>
    <row r="18" spans="1:11" ht="20" hidden="1">
      <c r="A18" s="497"/>
      <c r="B18" s="499" t="s">
        <v>212</v>
      </c>
      <c r="C18" s="501">
        <f>'00 - Cover'!F19</f>
        <v>46009</v>
      </c>
    </row>
    <row r="19" spans="1:11" ht="20" hidden="1">
      <c r="A19" s="497"/>
      <c r="B19" s="499" t="s">
        <v>213</v>
      </c>
      <c r="C19" s="501">
        <f>'00 - Cover'!F20</f>
        <v>46020</v>
      </c>
    </row>
    <row r="20" spans="1:11" ht="15.5">
      <c r="A20" s="497"/>
      <c r="B20" s="502"/>
      <c r="C20" s="500"/>
    </row>
    <row r="23" spans="1:11" ht="15.5">
      <c r="B23" s="13" t="s">
        <v>13</v>
      </c>
      <c r="D23" s="18"/>
      <c r="E23" s="18"/>
      <c r="F23" s="18"/>
      <c r="G23" s="11"/>
    </row>
    <row r="24" spans="1:11" ht="15.5">
      <c r="B24" s="2219" t="s">
        <v>14</v>
      </c>
      <c r="C24" s="31" t="s">
        <v>15</v>
      </c>
      <c r="D24" s="32" t="s">
        <v>1995</v>
      </c>
      <c r="F24" s="33"/>
      <c r="G24" s="11"/>
    </row>
    <row r="25" spans="1:11" ht="15.5">
      <c r="B25" s="2219" t="s">
        <v>13</v>
      </c>
      <c r="C25" s="31" t="s">
        <v>15</v>
      </c>
      <c r="D25" s="1867" t="s">
        <v>1993</v>
      </c>
      <c r="E25" s="1867"/>
      <c r="F25" s="1867"/>
      <c r="G25" s="1867"/>
      <c r="H25" s="1867"/>
      <c r="I25" s="1867"/>
      <c r="J25" s="1867"/>
      <c r="K25" s="1867"/>
    </row>
    <row r="26" spans="1:11" ht="15.5">
      <c r="B26" s="11"/>
      <c r="C26" s="34"/>
      <c r="D26" s="1865" t="s">
        <v>16</v>
      </c>
      <c r="E26" s="1866"/>
      <c r="F26" s="1866"/>
      <c r="G26" s="11"/>
    </row>
    <row r="27" spans="1:11" ht="15.5">
      <c r="B27" s="11"/>
      <c r="C27" s="34"/>
      <c r="D27" s="1867" t="s">
        <v>2105</v>
      </c>
      <c r="E27" s="1867"/>
      <c r="F27" s="1867"/>
      <c r="G27" s="11"/>
    </row>
    <row r="28" spans="1:11" ht="15.5">
      <c r="B28" s="11"/>
      <c r="C28" s="34"/>
      <c r="D28" s="1865" t="s">
        <v>2106</v>
      </c>
      <c r="E28" s="1866"/>
      <c r="G28" s="11"/>
    </row>
    <row r="29" spans="1:11">
      <c r="D29" s="1867" t="s">
        <v>2107</v>
      </c>
      <c r="E29" s="1867" t="s">
        <v>2107</v>
      </c>
      <c r="F29" s="1867"/>
    </row>
    <row r="30" spans="1:11">
      <c r="D30" s="1865" t="s">
        <v>2108</v>
      </c>
      <c r="E30" s="1866" t="s">
        <v>2108</v>
      </c>
    </row>
  </sheetData>
  <mergeCells count="13">
    <mergeCell ref="D30:E30"/>
    <mergeCell ref="D25:K25"/>
    <mergeCell ref="D26:F26"/>
    <mergeCell ref="D27:F27"/>
    <mergeCell ref="D28:E28"/>
    <mergeCell ref="D29:F29"/>
    <mergeCell ref="A8:C8"/>
    <mergeCell ref="A2:G2"/>
    <mergeCell ref="A3:G3"/>
    <mergeCell ref="A4:G4"/>
    <mergeCell ref="A5:G5"/>
    <mergeCell ref="A7:G7"/>
    <mergeCell ref="A6:G6"/>
  </mergeCells>
  <hyperlinks>
    <hyperlink ref="D26" r:id="rId1" xr:uid="{0ACC6005-4ACF-48DE-9D8A-C95EF3A9FC48}"/>
    <hyperlink ref="D28" r:id="rId2" xr:uid="{CA7A1BD4-1CBD-4F54-A918-5C002631FC42}"/>
    <hyperlink ref="D30" r:id="rId3" xr:uid="{44C5867B-99C0-47F7-B64C-8B9EC03CC5D6}"/>
    <hyperlink ref="E30" r:id="rId4" xr:uid="{EEAF5AEA-E865-45FE-9086-6783FB03A100}"/>
  </hyperlinks>
  <printOptions horizontalCentered="1" verticalCentered="1"/>
  <pageMargins left="0.19685039370078741" right="0.19685039370078741" top="0.19685039370078741" bottom="0.19685039370078741" header="0.19685039370078741" footer="0.19685039370078741"/>
  <pageSetup paperSize="9" scale="69" orientation="portrait" r:id="rId5"/>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zoomScale="85" zoomScaleNormal="100" zoomScaleSheetLayoutView="85" workbookViewId="0">
      <selection activeCell="B22" sqref="B22"/>
    </sheetView>
  </sheetViews>
  <sheetFormatPr defaultColWidth="11.453125" defaultRowHeight="15.75" customHeight="1"/>
  <cols>
    <col min="1" max="1" width="9.1796875" style="497" customWidth="1"/>
    <col min="2" max="2" width="43" style="497" customWidth="1"/>
    <col min="3" max="3" width="35.54296875" style="497" customWidth="1"/>
    <col min="4" max="4" width="18.1796875" style="497" bestFit="1" customWidth="1"/>
    <col min="5" max="5" width="21.26953125" style="497" bestFit="1" customWidth="1"/>
    <col min="6" max="6" width="4.26953125" style="497" customWidth="1"/>
    <col min="7" max="16384" width="11.453125" style="497"/>
  </cols>
  <sheetData>
    <row r="1" spans="2:5" s="503" customFormat="1" ht="15.75" customHeight="1">
      <c r="C1" s="504"/>
    </row>
    <row r="2" spans="2:5" s="503" customFormat="1" ht="15.75" customHeight="1">
      <c r="C2" s="504"/>
      <c r="D2" s="1405"/>
      <c r="E2" s="1406"/>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214</v>
      </c>
      <c r="C10" s="512"/>
      <c r="E10" s="511"/>
    </row>
    <row r="11" spans="2:5" ht="14.25" customHeight="1">
      <c r="B11" s="1207"/>
      <c r="C11" s="510"/>
      <c r="E11" s="511"/>
    </row>
    <row r="12" spans="2:5" ht="14.25" customHeight="1">
      <c r="B12" s="1207"/>
      <c r="C12" s="510"/>
      <c r="E12" s="511"/>
    </row>
    <row r="13" spans="2:5" ht="14.25" customHeight="1">
      <c r="B13" s="1206" t="s">
        <v>215</v>
      </c>
      <c r="C13" s="512" t="s">
        <v>1316</v>
      </c>
      <c r="E13" s="511"/>
    </row>
    <row r="14" spans="2:5" ht="14.25" customHeight="1">
      <c r="B14" s="1207"/>
      <c r="C14" s="1220"/>
      <c r="E14" s="511"/>
    </row>
    <row r="15" spans="2:5" ht="14.25" customHeight="1">
      <c r="B15" s="1207"/>
      <c r="C15" s="512"/>
      <c r="E15" s="511"/>
    </row>
    <row r="16" spans="2:5" ht="14.25" customHeight="1">
      <c r="B16" s="1206" t="s">
        <v>11</v>
      </c>
      <c r="C16" s="512" t="s">
        <v>645</v>
      </c>
      <c r="E16" s="511"/>
    </row>
    <row r="17" spans="2:9" ht="14.25" customHeight="1">
      <c r="B17" s="1207"/>
      <c r="C17" s="519" t="s">
        <v>646</v>
      </c>
      <c r="E17" s="511"/>
    </row>
    <row r="18" spans="2:9" ht="14.25" customHeight="1">
      <c r="B18" s="1207"/>
      <c r="C18" s="519" t="s">
        <v>647</v>
      </c>
      <c r="E18" s="511"/>
    </row>
    <row r="19" spans="2:9" ht="14.25" customHeight="1">
      <c r="B19" s="1207"/>
      <c r="C19" s="519" t="s">
        <v>38</v>
      </c>
      <c r="E19" s="511"/>
    </row>
    <row r="20" spans="2:9" ht="14.25" customHeight="1">
      <c r="B20" s="1207"/>
      <c r="C20" s="1569" t="s">
        <v>644</v>
      </c>
      <c r="E20" s="511"/>
    </row>
    <row r="21" spans="2:9" ht="14.25" customHeight="1">
      <c r="B21" s="1207"/>
      <c r="C21" s="1569" t="s">
        <v>1322</v>
      </c>
      <c r="E21" s="511"/>
    </row>
    <row r="22" spans="2:9" ht="14.25" customHeight="1">
      <c r="B22" s="1207"/>
      <c r="C22" s="1865" t="s">
        <v>2106</v>
      </c>
      <c r="D22" s="1866"/>
      <c r="E22" s="511"/>
    </row>
    <row r="23" spans="2:9" ht="14.25" customHeight="1">
      <c r="B23" s="1207"/>
      <c r="C23" s="1865" t="s">
        <v>2108</v>
      </c>
      <c r="D23" s="1866" t="s">
        <v>2108</v>
      </c>
      <c r="E23" s="511"/>
    </row>
    <row r="24" spans="2:9" ht="14.25" customHeight="1">
      <c r="B24" s="1206"/>
      <c r="C24" s="514"/>
      <c r="E24" s="511"/>
    </row>
    <row r="25" spans="2:9" ht="14.25" customHeight="1">
      <c r="B25" s="1206" t="s">
        <v>217</v>
      </c>
      <c r="C25" s="512" t="s">
        <v>216</v>
      </c>
      <c r="E25" s="511"/>
      <c r="I25" s="515"/>
    </row>
    <row r="26" spans="2:9" ht="14.25" customHeight="1">
      <c r="B26" s="1207"/>
      <c r="C26" s="516" t="s">
        <v>1323</v>
      </c>
      <c r="E26" s="511"/>
      <c r="G26" s="517"/>
    </row>
    <row r="27" spans="2:9" ht="14.25" customHeight="1">
      <c r="B27" s="1207"/>
      <c r="C27" s="516" t="s">
        <v>1324</v>
      </c>
      <c r="E27" s="511"/>
      <c r="G27" s="517"/>
    </row>
    <row r="28" spans="2:9" ht="14.25" customHeight="1">
      <c r="B28" s="1207"/>
      <c r="C28" s="516" t="s">
        <v>1325</v>
      </c>
      <c r="E28" s="511"/>
      <c r="G28" s="517"/>
    </row>
    <row r="29" spans="2:9" ht="14.25" customHeight="1">
      <c r="B29" s="1207"/>
      <c r="C29" s="516" t="s">
        <v>1326</v>
      </c>
      <c r="E29" s="511"/>
    </row>
    <row r="30" spans="2:9" ht="14.25" customHeight="1">
      <c r="B30" s="1207"/>
      <c r="C30" s="516" t="s">
        <v>38</v>
      </c>
      <c r="E30" s="511"/>
    </row>
    <row r="31" spans="2:9" ht="14.25" customHeight="1">
      <c r="B31" s="1207"/>
      <c r="C31" s="520" t="s">
        <v>1327</v>
      </c>
      <c r="D31" s="518"/>
      <c r="E31" s="511"/>
      <c r="G31" s="517"/>
    </row>
    <row r="32" spans="2:9" ht="14.25" customHeight="1">
      <c r="B32" s="1207"/>
      <c r="E32" s="511"/>
      <c r="G32" s="517"/>
    </row>
    <row r="33" spans="2:7" ht="14.25" customHeight="1">
      <c r="B33" s="1206" t="s">
        <v>379</v>
      </c>
      <c r="C33" s="512" t="s">
        <v>230</v>
      </c>
      <c r="E33" s="511"/>
      <c r="G33" s="517"/>
    </row>
    <row r="34" spans="2:7" ht="14.25" customHeight="1">
      <c r="B34" s="1206"/>
      <c r="C34" s="516" t="s">
        <v>1328</v>
      </c>
      <c r="E34" s="511"/>
      <c r="G34" s="517"/>
    </row>
    <row r="35" spans="2:7" ht="14.25" customHeight="1">
      <c r="B35" s="1206"/>
      <c r="C35" s="1567" t="s">
        <v>1329</v>
      </c>
      <c r="E35" s="511"/>
      <c r="G35" s="517"/>
    </row>
    <row r="36" spans="2:7" ht="14.25" customHeight="1">
      <c r="B36" s="1206"/>
      <c r="C36" s="1567" t="s">
        <v>38</v>
      </c>
      <c r="E36" s="511"/>
      <c r="G36" s="517"/>
    </row>
    <row r="37" spans="2:7" ht="14.25" customHeight="1">
      <c r="B37" s="1207"/>
      <c r="C37" s="520" t="s">
        <v>1348</v>
      </c>
      <c r="E37" s="511"/>
      <c r="G37" s="517"/>
    </row>
    <row r="38" spans="2:7" ht="14.25" customHeight="1">
      <c r="B38" s="1207"/>
      <c r="E38" s="511"/>
      <c r="G38" s="517"/>
    </row>
    <row r="39" spans="2:7" ht="15.5">
      <c r="B39" s="1208" t="s">
        <v>218</v>
      </c>
      <c r="C39" s="521" t="s">
        <v>216</v>
      </c>
      <c r="E39" s="511"/>
      <c r="G39" s="517"/>
    </row>
    <row r="40" spans="2:7" ht="14.25" customHeight="1">
      <c r="B40" s="1206"/>
      <c r="C40" s="516" t="s">
        <v>1328</v>
      </c>
      <c r="E40" s="511"/>
      <c r="G40" s="517"/>
    </row>
    <row r="41" spans="2:7" ht="14.25" customHeight="1">
      <c r="B41" s="1206"/>
      <c r="C41" s="1567" t="s">
        <v>1329</v>
      </c>
      <c r="E41" s="511"/>
      <c r="G41" s="517"/>
    </row>
    <row r="42" spans="2:7" ht="14.25" customHeight="1">
      <c r="B42" s="1206"/>
      <c r="C42" s="1567" t="s">
        <v>38</v>
      </c>
      <c r="E42" s="511"/>
      <c r="G42" s="517"/>
    </row>
    <row r="43" spans="2:7" ht="14.25" customHeight="1">
      <c r="B43" s="1206"/>
      <c r="C43" s="522" t="s">
        <v>219</v>
      </c>
      <c r="E43" s="511"/>
    </row>
    <row r="44" spans="2:7" ht="14.25" customHeight="1">
      <c r="B44" s="1206"/>
      <c r="C44" s="522"/>
      <c r="E44" s="511"/>
    </row>
    <row r="45" spans="2:7" ht="15.5">
      <c r="B45" s="1206" t="s">
        <v>220</v>
      </c>
      <c r="C45" s="521" t="s">
        <v>216</v>
      </c>
      <c r="E45" s="511"/>
    </row>
    <row r="46" spans="2:7" ht="14.25" customHeight="1">
      <c r="B46" s="1206"/>
      <c r="C46" s="516" t="s">
        <v>1323</v>
      </c>
      <c r="E46" s="511"/>
    </row>
    <row r="47" spans="2:7" ht="14.25" customHeight="1">
      <c r="B47" s="1206"/>
      <c r="C47" s="516" t="s">
        <v>1324</v>
      </c>
      <c r="E47" s="511"/>
    </row>
    <row r="48" spans="2:7" ht="14.25" customHeight="1">
      <c r="B48" s="1206"/>
      <c r="C48" s="516" t="s">
        <v>1325</v>
      </c>
      <c r="E48" s="511"/>
    </row>
    <row r="49" spans="2:5" ht="14.25" customHeight="1">
      <c r="B49" s="1207"/>
      <c r="C49" s="516" t="s">
        <v>1326</v>
      </c>
      <c r="E49" s="511"/>
    </row>
    <row r="50" spans="2:5" ht="14.25" customHeight="1">
      <c r="B50" s="1207"/>
      <c r="C50" s="516" t="s">
        <v>38</v>
      </c>
      <c r="E50" s="511"/>
    </row>
    <row r="51" spans="2:5" ht="14.25" customHeight="1">
      <c r="B51" s="1207"/>
      <c r="C51" s="1568" t="s">
        <v>1330</v>
      </c>
      <c r="E51" s="511"/>
    </row>
    <row r="52" spans="2:5" ht="14.25" customHeight="1">
      <c r="B52" s="1206"/>
      <c r="C52" s="513"/>
      <c r="E52" s="511"/>
    </row>
    <row r="53" spans="2:5" ht="15.5">
      <c r="B53" s="1206" t="s">
        <v>1331</v>
      </c>
      <c r="C53" s="521" t="s">
        <v>216</v>
      </c>
      <c r="E53" s="511"/>
    </row>
    <row r="54" spans="2:5" ht="14.25" customHeight="1">
      <c r="B54" s="1206"/>
      <c r="C54" s="516" t="s">
        <v>1332</v>
      </c>
      <c r="E54" s="511"/>
    </row>
    <row r="55" spans="2:5" ht="14.25" customHeight="1">
      <c r="B55" s="1206"/>
      <c r="C55" s="516" t="s">
        <v>1333</v>
      </c>
      <c r="E55" s="511"/>
    </row>
    <row r="56" spans="2:5" ht="14.25" customHeight="1">
      <c r="B56" s="1206"/>
      <c r="C56" s="516" t="s">
        <v>1334</v>
      </c>
      <c r="E56" s="511"/>
    </row>
    <row r="57" spans="2:5" ht="14.25" customHeight="1">
      <c r="B57" s="1206"/>
      <c r="C57" s="1567" t="s">
        <v>1335</v>
      </c>
      <c r="E57" s="511"/>
    </row>
    <row r="58" spans="2:5" ht="15.5">
      <c r="B58" s="1206"/>
      <c r="C58" s="1567" t="s">
        <v>38</v>
      </c>
      <c r="E58" s="511"/>
    </row>
    <row r="59" spans="2:5" ht="14.25" customHeight="1">
      <c r="B59" s="1206"/>
      <c r="C59" s="523" t="s">
        <v>1336</v>
      </c>
      <c r="E59" s="511"/>
    </row>
    <row r="60" spans="2:5" ht="14.25" customHeight="1">
      <c r="B60" s="1206"/>
      <c r="C60" s="1566" t="s">
        <v>1319</v>
      </c>
      <c r="E60" s="511"/>
    </row>
    <row r="61" spans="2:5" ht="14.25" customHeight="1">
      <c r="B61" s="1206"/>
      <c r="C61" s="523" t="s">
        <v>1337</v>
      </c>
      <c r="E61" s="511"/>
    </row>
    <row r="62" spans="2:5" ht="14.25" customHeight="1">
      <c r="B62" s="1206"/>
      <c r="C62" s="523"/>
      <c r="E62" s="511"/>
    </row>
    <row r="63" spans="2:5" ht="14.25" customHeight="1">
      <c r="B63" s="1206" t="s">
        <v>1338</v>
      </c>
      <c r="C63" s="512" t="s">
        <v>216</v>
      </c>
      <c r="E63" s="511"/>
    </row>
    <row r="64" spans="2:5" ht="14.25" customHeight="1">
      <c r="B64" s="1206"/>
      <c r="C64" s="516" t="s">
        <v>1339</v>
      </c>
      <c r="E64" s="511"/>
    </row>
    <row r="65" spans="2:5" ht="14.25" customHeight="1">
      <c r="B65" s="1206"/>
      <c r="C65" s="516" t="s">
        <v>1340</v>
      </c>
      <c r="E65" s="511"/>
    </row>
    <row r="66" spans="2:5" ht="14.25" customHeight="1">
      <c r="B66" s="1206"/>
      <c r="C66" s="516" t="s">
        <v>1341</v>
      </c>
      <c r="E66" s="511"/>
    </row>
    <row r="67" spans="2:5" ht="14.25" customHeight="1">
      <c r="B67" s="1206"/>
      <c r="C67" s="516" t="s">
        <v>38</v>
      </c>
      <c r="E67" s="511"/>
    </row>
    <row r="68" spans="2:5" ht="14.25" customHeight="1">
      <c r="B68" s="1206"/>
      <c r="C68" s="1569" t="s">
        <v>1342</v>
      </c>
      <c r="E68" s="511"/>
    </row>
    <row r="69" spans="2:5" ht="14.25" customHeight="1">
      <c r="B69" s="1207"/>
      <c r="C69" s="524"/>
      <c r="E69" s="511"/>
    </row>
    <row r="70" spans="2:5" ht="14.25" customHeight="1">
      <c r="B70" s="1206" t="s">
        <v>221</v>
      </c>
      <c r="C70" s="521" t="s">
        <v>222</v>
      </c>
      <c r="E70" s="511"/>
    </row>
    <row r="71" spans="2:5" ht="14.25" customHeight="1">
      <c r="B71" s="1207"/>
      <c r="C71" s="516" t="s">
        <v>223</v>
      </c>
      <c r="E71" s="511"/>
    </row>
    <row r="72" spans="2:5" ht="14.25" customHeight="1">
      <c r="B72" s="1207"/>
      <c r="C72" s="1567" t="s">
        <v>224</v>
      </c>
      <c r="E72" s="511"/>
    </row>
    <row r="73" spans="2:5" ht="14.25" customHeight="1">
      <c r="B73" s="1207"/>
      <c r="C73" s="1567" t="s">
        <v>225</v>
      </c>
      <c r="E73" s="511"/>
    </row>
    <row r="74" spans="2:5" ht="14.25" customHeight="1">
      <c r="B74" s="1207"/>
      <c r="C74" s="1567" t="s">
        <v>226</v>
      </c>
      <c r="E74" s="511"/>
    </row>
    <row r="75" spans="2:5" ht="14.25" customHeight="1">
      <c r="B75" s="1207"/>
      <c r="C75" s="1570" t="s">
        <v>227</v>
      </c>
      <c r="E75" s="511"/>
    </row>
    <row r="76" spans="2:5" ht="14.25" customHeight="1">
      <c r="B76" s="1207"/>
      <c r="C76" s="1570" t="s">
        <v>228</v>
      </c>
      <c r="E76" s="511"/>
    </row>
    <row r="77" spans="2:5" ht="14.25" customHeight="1">
      <c r="B77" s="1207"/>
      <c r="C77" s="516"/>
      <c r="E77" s="511"/>
    </row>
    <row r="78" spans="2:5" ht="14.25" customHeight="1">
      <c r="B78" s="1206" t="s">
        <v>229</v>
      </c>
      <c r="C78" s="521" t="s">
        <v>230</v>
      </c>
      <c r="E78" s="511"/>
    </row>
    <row r="79" spans="2:5" ht="14.25" customHeight="1">
      <c r="B79" s="1207"/>
      <c r="C79" s="516" t="s">
        <v>1317</v>
      </c>
      <c r="E79" s="511"/>
    </row>
    <row r="80" spans="2:5" ht="14.25" customHeight="1">
      <c r="B80" s="1207"/>
      <c r="C80" s="1567" t="s">
        <v>1318</v>
      </c>
      <c r="E80" s="511"/>
    </row>
    <row r="81" spans="2:5" ht="14.25" customHeight="1">
      <c r="B81" s="1207"/>
      <c r="C81" s="1567" t="s">
        <v>38</v>
      </c>
      <c r="E81" s="511"/>
    </row>
    <row r="82" spans="2:5" ht="14.25" customHeight="1">
      <c r="B82" s="1207"/>
      <c r="C82" s="1570" t="s">
        <v>231</v>
      </c>
      <c r="E82" s="511"/>
    </row>
    <row r="83" spans="2:5" ht="14.25" customHeight="1">
      <c r="B83" s="1207"/>
      <c r="C83" s="1570" t="s">
        <v>1320</v>
      </c>
      <c r="E83" s="511"/>
    </row>
    <row r="84" spans="2:5" ht="14.25" customHeight="1">
      <c r="B84" s="1207"/>
      <c r="C84" s="1570" t="s">
        <v>1321</v>
      </c>
      <c r="E84" s="511"/>
    </row>
    <row r="85" spans="2:5" ht="14.25" customHeight="1">
      <c r="B85" s="1207"/>
      <c r="C85" s="516"/>
      <c r="E85" s="511"/>
    </row>
    <row r="86" spans="2:5" ht="14.25" customHeight="1">
      <c r="B86" s="1206" t="s">
        <v>1343</v>
      </c>
      <c r="C86" s="521" t="s">
        <v>230</v>
      </c>
      <c r="E86" s="511"/>
    </row>
    <row r="87" spans="2:5" ht="14.25" customHeight="1">
      <c r="B87" s="1207"/>
      <c r="C87" s="516" t="s">
        <v>1344</v>
      </c>
      <c r="E87" s="511"/>
    </row>
    <row r="88" spans="2:5" ht="14.25" customHeight="1">
      <c r="B88" s="1207"/>
      <c r="C88" s="1567" t="s">
        <v>1340</v>
      </c>
      <c r="E88" s="511"/>
    </row>
    <row r="89" spans="2:5" ht="14.25" customHeight="1">
      <c r="B89" s="1207"/>
      <c r="C89" s="1567" t="s">
        <v>1345</v>
      </c>
      <c r="E89" s="511"/>
    </row>
    <row r="90" spans="2:5" ht="14.25" customHeight="1">
      <c r="B90" s="1207"/>
      <c r="C90" s="1567" t="s">
        <v>38</v>
      </c>
      <c r="E90" s="511"/>
    </row>
    <row r="91" spans="2:5" ht="14.25" customHeight="1">
      <c r="B91" s="1207"/>
      <c r="C91" s="523" t="s">
        <v>1346</v>
      </c>
      <c r="E91" s="511"/>
    </row>
    <row r="92" spans="2:5" ht="14.25" customHeight="1">
      <c r="B92" s="1207"/>
      <c r="C92" s="523"/>
      <c r="E92" s="511"/>
    </row>
    <row r="93" spans="2:5" ht="14.25" customHeight="1">
      <c r="B93" s="1206" t="s">
        <v>1347</v>
      </c>
      <c r="C93" s="521" t="s">
        <v>230</v>
      </c>
      <c r="E93" s="511"/>
    </row>
    <row r="94" spans="2:5" ht="14.25" customHeight="1">
      <c r="B94" s="1207"/>
      <c r="C94" s="516" t="s">
        <v>1344</v>
      </c>
      <c r="E94" s="511"/>
    </row>
    <row r="95" spans="2:5" ht="14.25" customHeight="1">
      <c r="B95" s="1207"/>
      <c r="C95" s="1567" t="s">
        <v>1340</v>
      </c>
      <c r="E95" s="511"/>
    </row>
    <row r="96" spans="2:5" ht="14.25" customHeight="1">
      <c r="B96" s="1207"/>
      <c r="C96" s="1567" t="s">
        <v>1345</v>
      </c>
      <c r="E96" s="511"/>
    </row>
    <row r="97" spans="2:5" ht="14.25" customHeight="1">
      <c r="B97" s="1207"/>
      <c r="C97" s="1567" t="s">
        <v>38</v>
      </c>
      <c r="E97" s="511"/>
    </row>
    <row r="98" spans="2:5" ht="14.25" customHeight="1">
      <c r="B98" s="1207"/>
      <c r="C98" s="523" t="s">
        <v>1346</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mergeCells count="2">
    <mergeCell ref="C22:D22"/>
    <mergeCell ref="C23:D23"/>
  </mergeCells>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 ref="C22" r:id="rId16" xr:uid="{5FC80604-E166-4FDD-9766-71272FC3BC5A}"/>
    <hyperlink ref="C23" r:id="rId17" xr:uid="{62CE04D2-9808-49AB-A4C2-4239ABC23357}"/>
    <hyperlink ref="D23" r:id="rId18" xr:uid="{5FCA547A-E6DE-4E3A-9947-D45582D48229}"/>
  </hyperlinks>
  <printOptions horizontalCentered="1"/>
  <pageMargins left="0.74803149606299213" right="0.74803149606299213" top="0.35433070866141736" bottom="0.35433070866141736" header="0.31496062992125984" footer="0.31496062992125984"/>
  <pageSetup paperSize="9" scale="37" orientation="landscape" r:id="rId19"/>
  <headerFooter alignWithMargins="0">
    <oddFooter>&amp;R&amp;A</oddFooter>
  </headerFooter>
  <rowBreaks count="1" manualBreakCount="1">
    <brk id="101" max="4" man="1"/>
  </rowBreaks>
  <drawing r:id="rId2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zoomScale="85" zoomScaleNormal="100" zoomScaleSheetLayoutView="85" workbookViewId="0">
      <selection activeCell="G30" sqref="G30"/>
    </sheetView>
  </sheetViews>
  <sheetFormatPr defaultColWidth="11.453125" defaultRowHeight="12.5"/>
  <cols>
    <col min="1" max="1" width="2.7265625" style="497" customWidth="1"/>
    <col min="2" max="2" width="1.26953125" style="497" customWidth="1"/>
    <col min="3" max="3" width="31.1796875" style="497" customWidth="1"/>
    <col min="4" max="4" width="29.54296875" style="497" customWidth="1"/>
    <col min="5" max="5" width="25" style="497" customWidth="1"/>
    <col min="6" max="6" width="23.81640625" style="497" customWidth="1"/>
    <col min="7" max="7" width="21" style="497" customWidth="1"/>
    <col min="8" max="8" width="20.26953125" style="497" bestFit="1" customWidth="1"/>
    <col min="9" max="9" width="5.81640625" style="497" customWidth="1"/>
    <col min="10" max="16384" width="11.453125" style="497"/>
  </cols>
  <sheetData>
    <row r="1" spans="2:8" ht="13" thickBot="1"/>
    <row r="2" spans="2:8" ht="28.5" thickTop="1">
      <c r="B2" s="530"/>
      <c r="C2" s="531"/>
      <c r="D2" s="532"/>
      <c r="E2" s="533"/>
      <c r="F2" s="533"/>
      <c r="G2" s="534"/>
      <c r="H2" s="535"/>
    </row>
    <row r="3" spans="2:8" ht="14">
      <c r="B3" s="536"/>
      <c r="C3" s="537"/>
      <c r="D3" s="538"/>
      <c r="E3" s="539"/>
      <c r="F3" s="539"/>
      <c r="G3" s="540"/>
      <c r="H3" s="541"/>
    </row>
    <row r="4" spans="2:8">
      <c r="B4" s="536"/>
      <c r="C4" s="2065"/>
      <c r="D4" s="2065"/>
      <c r="E4" s="2066"/>
      <c r="F4" s="516"/>
      <c r="G4" s="540"/>
      <c r="H4" s="541"/>
    </row>
    <row r="5" spans="2:8" ht="14">
      <c r="B5" s="536"/>
      <c r="C5" s="2065"/>
      <c r="D5" s="2065"/>
      <c r="E5" s="2066"/>
      <c r="F5" s="539"/>
      <c r="G5" s="540"/>
      <c r="H5" s="541"/>
    </row>
    <row r="6" spans="2:8" ht="14">
      <c r="B6" s="536"/>
      <c r="C6" s="538"/>
      <c r="D6" s="538"/>
      <c r="E6" s="539"/>
      <c r="F6" s="539"/>
      <c r="G6" s="540"/>
      <c r="H6" s="543"/>
    </row>
    <row r="7" spans="2:8" ht="14">
      <c r="B7" s="536"/>
      <c r="C7" s="538"/>
      <c r="D7" s="544"/>
      <c r="E7" s="545"/>
      <c r="F7" s="545"/>
      <c r="G7" s="545"/>
      <c r="H7" s="546"/>
    </row>
    <row r="8" spans="2:8" ht="15.5">
      <c r="B8" s="536"/>
      <c r="C8" s="548"/>
      <c r="D8" s="538"/>
      <c r="E8" s="539"/>
      <c r="F8" s="539"/>
      <c r="G8" s="539"/>
      <c r="H8" s="549"/>
    </row>
    <row r="9" spans="2:8" ht="18">
      <c r="B9" s="536"/>
      <c r="C9" s="1211" t="s">
        <v>637</v>
      </c>
      <c r="D9" s="538"/>
      <c r="E9" s="539"/>
      <c r="F9" s="539"/>
      <c r="G9" s="539"/>
      <c r="H9" s="549"/>
    </row>
    <row r="10" spans="2:8" ht="14">
      <c r="B10" s="536"/>
      <c r="D10" s="538"/>
      <c r="E10" s="539"/>
      <c r="F10" s="539"/>
      <c r="G10" s="539"/>
      <c r="H10" s="549"/>
    </row>
    <row r="11" spans="2:8" ht="14">
      <c r="B11" s="536"/>
      <c r="C11" s="2064" t="s">
        <v>237</v>
      </c>
      <c r="D11" s="2064"/>
      <c r="E11" s="539"/>
      <c r="F11" s="539"/>
      <c r="G11" s="539"/>
      <c r="H11" s="549"/>
    </row>
    <row r="12" spans="2:8" ht="15.5">
      <c r="B12" s="536"/>
      <c r="C12" s="550"/>
      <c r="D12" s="538"/>
      <c r="E12" s="2067" t="s">
        <v>238</v>
      </c>
      <c r="F12" s="2067"/>
      <c r="G12" s="539"/>
      <c r="H12" s="549"/>
    </row>
    <row r="13" spans="2:8" ht="14">
      <c r="B13" s="536"/>
      <c r="C13" s="1209" t="s">
        <v>239</v>
      </c>
      <c r="D13" s="551" t="s">
        <v>240</v>
      </c>
      <c r="E13" s="552" t="s">
        <v>241</v>
      </c>
      <c r="F13" s="552" t="s">
        <v>242</v>
      </c>
      <c r="G13" s="551" t="s">
        <v>243</v>
      </c>
      <c r="H13" s="549"/>
    </row>
    <row r="14" spans="2:8" ht="14">
      <c r="B14" s="536"/>
      <c r="C14" s="553" t="s">
        <v>118</v>
      </c>
      <c r="D14" s="554">
        <f>'11 - Notes Follow-up'!E16+'11 - Notes Follow-up'!M16</f>
        <v>11807200000</v>
      </c>
      <c r="E14" s="554">
        <f>'11 - Notes Follow-up'!D25+'11 - Notes Follow-up'!L25</f>
        <v>10926161354.6</v>
      </c>
      <c r="F14" s="554">
        <f>'11 - Notes Follow-up'!G25+'11 - Notes Follow-up'!O25</f>
        <v>10840013622.68</v>
      </c>
      <c r="G14" s="555">
        <f>'12 - Notes Interest'!K17+'12 - Notes Interest'!T17</f>
        <v>5747718.7199999997</v>
      </c>
      <c r="H14" s="549"/>
    </row>
    <row r="15" spans="2:8" ht="14">
      <c r="B15" s="536"/>
      <c r="C15" s="553" t="s">
        <v>119</v>
      </c>
      <c r="D15" s="554">
        <f>'11 - Notes Follow-up'!U16</f>
        <v>580800000</v>
      </c>
      <c r="E15" s="554">
        <f>'11 - Notes Follow-up'!T25</f>
        <v>575061115.20000005</v>
      </c>
      <c r="F15" s="554">
        <f>'11 - Notes Follow-up'!W25</f>
        <v>570527041.92000008</v>
      </c>
      <c r="G15" s="555">
        <f>'12 - Notes Interest'!AC17</f>
        <v>756259.68</v>
      </c>
      <c r="H15" s="549"/>
    </row>
    <row r="16" spans="2:8" ht="14">
      <c r="B16" s="536"/>
      <c r="C16" s="553" t="s">
        <v>155</v>
      </c>
      <c r="D16" s="554">
        <f>'11 - Notes Follow-up'!AB15</f>
        <v>300</v>
      </c>
      <c r="E16" s="554">
        <f>'11 - Notes Follow-up'!AA25</f>
        <v>300</v>
      </c>
      <c r="F16" s="554">
        <f>'11 - Notes Follow-up'!AD25</f>
        <v>300</v>
      </c>
      <c r="G16" s="555">
        <f>'15 - Priority of Payments'!J35</f>
        <v>7083383.3199997619</v>
      </c>
      <c r="H16" s="549"/>
    </row>
    <row r="17" spans="2:9" ht="14">
      <c r="B17" s="536"/>
      <c r="C17" s="556" t="s">
        <v>96</v>
      </c>
      <c r="D17" s="557"/>
      <c r="E17" s="557">
        <f>SUM(E14:E16)</f>
        <v>11501222769.800001</v>
      </c>
      <c r="F17" s="557">
        <f>SUM(F14:F16)</f>
        <v>11410540964.6</v>
      </c>
      <c r="G17" s="924">
        <f>SUM(G14:G16)</f>
        <v>13587361.71999976</v>
      </c>
      <c r="H17" s="1155"/>
    </row>
    <row r="18" spans="2:9" ht="17.5">
      <c r="B18" s="536"/>
      <c r="C18" s="558"/>
      <c r="D18" s="575"/>
      <c r="E18" s="575"/>
      <c r="F18" s="560"/>
      <c r="G18" s="561"/>
      <c r="H18" s="562"/>
    </row>
    <row r="19" spans="2:9" ht="14">
      <c r="B19" s="536"/>
      <c r="C19" s="2068" t="s">
        <v>244</v>
      </c>
      <c r="D19" s="2068"/>
      <c r="E19" s="552" t="s">
        <v>241</v>
      </c>
      <c r="F19" s="552" t="s">
        <v>242</v>
      </c>
      <c r="G19" s="561"/>
      <c r="H19" s="562"/>
    </row>
    <row r="20" spans="2:9" ht="14">
      <c r="B20" s="536"/>
      <c r="C20" s="2063" t="s">
        <v>245</v>
      </c>
      <c r="D20" s="2063"/>
      <c r="E20" s="1394">
        <v>0.05</v>
      </c>
      <c r="F20" s="1394">
        <v>0.05</v>
      </c>
      <c r="G20" s="561"/>
      <c r="H20" s="549"/>
    </row>
    <row r="21" spans="2:9" ht="14">
      <c r="B21" s="536"/>
      <c r="C21" s="2063" t="s">
        <v>246</v>
      </c>
      <c r="D21" s="2063"/>
      <c r="E21" s="554">
        <f>'02 - Monthly Asset Follow up'!C17</f>
        <v>11501221849.950001</v>
      </c>
      <c r="F21" s="554">
        <f>'16 - Simplified Balance Sheet'!E14</f>
        <v>11410540020.709999</v>
      </c>
      <c r="G21" s="561"/>
      <c r="H21" s="563"/>
      <c r="I21" s="564"/>
    </row>
    <row r="22" spans="2:9" ht="14">
      <c r="B22" s="536"/>
      <c r="C22" s="2070" t="s">
        <v>247</v>
      </c>
      <c r="D22" s="2070"/>
      <c r="E22" s="586">
        <f>E20</f>
        <v>0.05</v>
      </c>
      <c r="F22" s="586">
        <f>F20</f>
        <v>0.05</v>
      </c>
      <c r="G22" s="561"/>
      <c r="H22" s="1155"/>
    </row>
    <row r="23" spans="2:9" ht="14">
      <c r="B23" s="536"/>
      <c r="C23" s="566" t="s">
        <v>244</v>
      </c>
      <c r="D23" s="565"/>
      <c r="E23" s="557">
        <f>'11bis - Notes Calculation'!P18</f>
        <v>575061092.49750006</v>
      </c>
      <c r="F23" s="557">
        <f>'11bis - Notes Calculation'!P17</f>
        <v>570527001.03549993</v>
      </c>
      <c r="G23" s="581"/>
      <c r="H23" s="549"/>
    </row>
    <row r="24" spans="2:9" ht="17.5">
      <c r="B24" s="536"/>
      <c r="C24" s="558"/>
      <c r="D24" s="567"/>
      <c r="E24" s="568"/>
      <c r="F24" s="569"/>
      <c r="G24" s="570"/>
      <c r="H24" s="571"/>
    </row>
    <row r="25" spans="2:9" ht="15.5">
      <c r="B25" s="547"/>
      <c r="C25" s="1210" t="s">
        <v>248</v>
      </c>
      <c r="D25" s="538"/>
      <c r="E25" s="539"/>
      <c r="F25" s="539"/>
      <c r="G25" s="539"/>
      <c r="H25" s="549"/>
    </row>
    <row r="26" spans="2:9" ht="15.5">
      <c r="B26" s="536"/>
      <c r="C26" s="550"/>
      <c r="D26" s="538"/>
      <c r="E26" s="539"/>
      <c r="F26" s="539"/>
      <c r="G26" s="539"/>
      <c r="H26" s="549"/>
    </row>
    <row r="27" spans="2:9" ht="14">
      <c r="B27" s="536"/>
      <c r="C27" s="2069" t="s">
        <v>249</v>
      </c>
      <c r="D27" s="2069"/>
      <c r="E27" s="552" t="s">
        <v>241</v>
      </c>
      <c r="F27" s="1337" t="s">
        <v>242</v>
      </c>
      <c r="G27" s="539"/>
      <c r="H27" s="562"/>
    </row>
    <row r="28" spans="2:9" ht="18.75" customHeight="1">
      <c r="B28" s="536"/>
      <c r="C28" s="2071" t="s">
        <v>250</v>
      </c>
      <c r="D28" s="2071"/>
      <c r="E28" s="1404">
        <f>'07 - Delinquent Home Loans Stat'!D14</f>
        <v>75774</v>
      </c>
      <c r="F28" s="1404">
        <f>'07 - Delinquent Home Loans Stat'!D13</f>
        <v>75498</v>
      </c>
      <c r="G28" s="1185"/>
      <c r="H28" s="562"/>
    </row>
    <row r="29" spans="2:9" ht="27" customHeight="1">
      <c r="B29" s="536"/>
      <c r="C29" s="2072" t="s">
        <v>251</v>
      </c>
      <c r="D29" s="2072"/>
      <c r="E29" s="1594">
        <f>INPUT_DATA!DS5</f>
        <v>1.6775000000000002E-2</v>
      </c>
      <c r="F29" s="1595">
        <f>INPUT_DATA!DS4</f>
        <v>1.6775999999999999E-2</v>
      </c>
      <c r="G29" s="539"/>
      <c r="H29" s="562"/>
    </row>
    <row r="30" spans="2:9" ht="14">
      <c r="B30" s="536"/>
      <c r="C30" s="2073" t="s">
        <v>246</v>
      </c>
      <c r="D30" s="2073"/>
      <c r="E30" s="572">
        <f>E21</f>
        <v>11501221849.950001</v>
      </c>
      <c r="F30" s="1338">
        <f>'07 - Delinquent Home Loans Stat'!C13</f>
        <v>11410540020.710003</v>
      </c>
      <c r="G30" s="539"/>
      <c r="H30" s="562"/>
    </row>
    <row r="31" spans="2:9" ht="17.5">
      <c r="B31" s="536"/>
      <c r="C31" s="573"/>
      <c r="D31" s="574"/>
      <c r="E31" s="575"/>
      <c r="F31" s="576"/>
      <c r="G31" s="577"/>
      <c r="H31" s="562"/>
    </row>
    <row r="32" spans="2:9" ht="14">
      <c r="B32" s="536"/>
      <c r="C32" s="2074" t="s">
        <v>252</v>
      </c>
      <c r="D32" s="2074"/>
      <c r="E32" s="552" t="s">
        <v>241</v>
      </c>
      <c r="F32" s="552" t="s">
        <v>242</v>
      </c>
      <c r="G32" s="577"/>
      <c r="H32" s="562"/>
    </row>
    <row r="33" spans="2:8" ht="14">
      <c r="B33" s="536"/>
      <c r="C33" s="2072" t="s">
        <v>253</v>
      </c>
      <c r="D33" s="2072"/>
      <c r="E33" s="578">
        <f>INPUT_DATA!DP5</f>
        <v>3</v>
      </c>
      <c r="F33" s="578">
        <f>INPUT_DATA!DP4</f>
        <v>7</v>
      </c>
      <c r="G33" s="539"/>
      <c r="H33" s="562"/>
    </row>
    <row r="34" spans="2:8" ht="24.75" customHeight="1">
      <c r="B34" s="536"/>
      <c r="C34" s="2072" t="s">
        <v>254</v>
      </c>
      <c r="D34" s="2072"/>
      <c r="E34" s="578">
        <f>INPUT_DATA!DR5</f>
        <v>59</v>
      </c>
      <c r="F34" s="578">
        <f>E34+F33</f>
        <v>66</v>
      </c>
      <c r="G34" s="539"/>
      <c r="H34" s="562"/>
    </row>
    <row r="35" spans="2:8" ht="27" customHeight="1">
      <c r="B35" s="536"/>
      <c r="C35" s="2072" t="s">
        <v>255</v>
      </c>
      <c r="D35" s="2072"/>
      <c r="E35" s="1403">
        <f>'02 - Monthly Asset Follow up'!BH18</f>
        <v>229091.41</v>
      </c>
      <c r="F35" s="1403">
        <f>'02 - Monthly Asset Follow up'!BH17</f>
        <v>563823.34</v>
      </c>
      <c r="G35" s="539"/>
      <c r="H35" s="562"/>
    </row>
    <row r="36" spans="2:8" ht="46.5" customHeight="1">
      <c r="B36" s="536"/>
      <c r="C36" s="2073" t="s">
        <v>256</v>
      </c>
      <c r="D36" s="2073"/>
      <c r="E36" s="572">
        <f>'08 - Default &amp; Recovery Stat'!F13</f>
        <v>5353780.5500000007</v>
      </c>
      <c r="F36" s="572">
        <f>'08 - Default &amp; Recovery Stat'!F12</f>
        <v>5917603.8900000006</v>
      </c>
      <c r="G36" s="1784"/>
      <c r="H36" s="562"/>
    </row>
    <row r="37" spans="2:8" ht="17.5">
      <c r="B37" s="536"/>
      <c r="C37" s="579"/>
      <c r="D37" s="559"/>
      <c r="E37" s="575"/>
      <c r="F37" s="580"/>
      <c r="G37" s="581"/>
      <c r="H37" s="562"/>
    </row>
    <row r="38" spans="2:8" ht="14">
      <c r="B38" s="536"/>
      <c r="E38" s="552" t="s">
        <v>241</v>
      </c>
      <c r="F38" s="552" t="s">
        <v>242</v>
      </c>
      <c r="G38" s="539"/>
      <c r="H38" s="562"/>
    </row>
    <row r="39" spans="2:8" ht="14">
      <c r="B39" s="536"/>
      <c r="C39" s="2069" t="s">
        <v>257</v>
      </c>
      <c r="D39" s="2069"/>
      <c r="E39" s="572">
        <f>'03 - Monthly Collection'!AR14</f>
        <v>102942911.31999999</v>
      </c>
      <c r="F39" s="572">
        <f>'15 - Priority of Payments'!J11</f>
        <v>100029966.05</v>
      </c>
      <c r="G39" s="581"/>
      <c r="H39" s="562"/>
    </row>
    <row r="40" spans="2:8" ht="14">
      <c r="B40" s="536"/>
      <c r="C40" s="2069" t="s">
        <v>258</v>
      </c>
      <c r="D40" s="2069"/>
      <c r="E40" s="582">
        <f>'Historical DATA'!DH4</f>
        <v>124168301.46000004</v>
      </c>
      <c r="F40" s="582">
        <f>'15 - Priority of Payments'!J21</f>
        <v>107147331.03999992</v>
      </c>
      <c r="G40" s="561"/>
      <c r="H40" s="562"/>
    </row>
    <row r="41" spans="2:8" ht="15.5">
      <c r="B41" s="536"/>
      <c r="C41" s="2073"/>
      <c r="D41" s="2073"/>
      <c r="E41" s="572"/>
      <c r="F41" s="572"/>
      <c r="G41" s="583"/>
      <c r="H41" s="584"/>
    </row>
    <row r="42" spans="2:8" ht="14">
      <c r="B42" s="536"/>
      <c r="C42" s="2069" t="s">
        <v>259</v>
      </c>
      <c r="D42" s="2069"/>
      <c r="E42" s="552" t="s">
        <v>241</v>
      </c>
      <c r="F42" s="552" t="s">
        <v>242</v>
      </c>
      <c r="G42" s="561"/>
      <c r="H42" s="562"/>
    </row>
    <row r="43" spans="2:8" ht="14">
      <c r="B43" s="536"/>
      <c r="C43" s="2072" t="s">
        <v>260</v>
      </c>
      <c r="D43" s="2072"/>
      <c r="E43" s="1862">
        <f>'Prepayment Analysis'!G11</f>
        <v>3.1977054959562295E-2</v>
      </c>
      <c r="F43" s="1597">
        <f>'Prepayment Analysis'!G10</f>
        <v>2.50785179838309E-2</v>
      </c>
      <c r="G43" s="561"/>
      <c r="H43" s="562"/>
    </row>
    <row r="44" spans="2:8" ht="14">
      <c r="B44" s="536"/>
      <c r="C44" s="585" t="s">
        <v>261</v>
      </c>
      <c r="D44" s="585"/>
      <c r="E44" s="1863">
        <f>'Prepayment Analysis'!H11</f>
        <v>3.2449903430048055E-2</v>
      </c>
      <c r="F44" s="1596">
        <f>'Prepayment Analysis'!H10</f>
        <v>2.5368796083804268E-2</v>
      </c>
      <c r="G44" s="561"/>
      <c r="H44" s="562"/>
    </row>
    <row r="45" spans="2:8" ht="14">
      <c r="B45" s="536"/>
      <c r="C45" s="2073" t="s">
        <v>262</v>
      </c>
      <c r="D45" s="2073"/>
      <c r="E45" s="1750">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1.024379545293863E-3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1.1442286829810874E-3</v>
      </c>
      <c r="G45" s="561"/>
      <c r="H45" s="562"/>
    </row>
    <row r="46" spans="2:8" ht="18" thickBot="1">
      <c r="B46" s="587"/>
      <c r="C46" s="2075"/>
      <c r="D46" s="2075"/>
      <c r="E46" s="588"/>
      <c r="F46" s="589"/>
      <c r="G46" s="590"/>
      <c r="H46" s="591"/>
    </row>
    <row r="47" spans="2:8" ht="13" thickTop="1"/>
  </sheetData>
  <mergeCells count="24">
    <mergeCell ref="C41:D41"/>
    <mergeCell ref="C42:D42"/>
    <mergeCell ref="C43:D43"/>
    <mergeCell ref="C45:D45"/>
    <mergeCell ref="C46:D46"/>
    <mergeCell ref="C40:D40"/>
    <mergeCell ref="C22:D22"/>
    <mergeCell ref="C27:D27"/>
    <mergeCell ref="C28:D28"/>
    <mergeCell ref="C29:D29"/>
    <mergeCell ref="C30:D30"/>
    <mergeCell ref="C32:D32"/>
    <mergeCell ref="C33:D33"/>
    <mergeCell ref="C34:D34"/>
    <mergeCell ref="C35:D35"/>
    <mergeCell ref="C36:D36"/>
    <mergeCell ref="C39:D39"/>
    <mergeCell ref="C21:D21"/>
    <mergeCell ref="C11:D11"/>
    <mergeCell ref="C4:D5"/>
    <mergeCell ref="E4:E5"/>
    <mergeCell ref="E12:F12"/>
    <mergeCell ref="C19:D19"/>
    <mergeCell ref="C20:D20"/>
  </mergeCells>
  <pageMargins left="0.7" right="0.7" top="0.75" bottom="0.75" header="0.3" footer="0.3"/>
  <pageSetup paperSize="9" scale="5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zoomScale="85" zoomScaleNormal="100" zoomScaleSheetLayoutView="85" workbookViewId="0"/>
  </sheetViews>
  <sheetFormatPr defaultColWidth="11.453125" defaultRowHeight="12.5"/>
  <cols>
    <col min="1" max="1" width="2.453125" style="592" customWidth="1"/>
    <col min="2" max="2" width="7.81640625" style="592" customWidth="1"/>
    <col min="3" max="3" width="27.7265625" style="592" customWidth="1"/>
    <col min="4" max="4" width="65.26953125" style="592" customWidth="1"/>
    <col min="5" max="5" width="18.81640625" style="592" bestFit="1" customWidth="1"/>
    <col min="6" max="8" width="11.453125" style="592"/>
    <col min="9" max="9" width="16.453125" style="592" bestFit="1" customWidth="1"/>
    <col min="10" max="10" width="15.7265625" style="592" customWidth="1"/>
    <col min="11" max="11" width="4.7265625" style="592" customWidth="1"/>
    <col min="12" max="16384" width="11.453125" style="592"/>
  </cols>
  <sheetData>
    <row r="1" spans="2:10" ht="13" thickBot="1"/>
    <row r="2" spans="2:10" ht="28.5" thickTop="1">
      <c r="B2" s="593"/>
      <c r="C2" s="531"/>
      <c r="D2" s="531"/>
      <c r="E2" s="532"/>
      <c r="F2" s="533"/>
      <c r="G2" s="533"/>
      <c r="H2" s="533"/>
      <c r="I2" s="534" t="s">
        <v>232</v>
      </c>
      <c r="J2" s="535">
        <f>'Cover Page'!$C$16</f>
        <v>45991</v>
      </c>
    </row>
    <row r="3" spans="2:10" ht="14">
      <c r="B3" s="594"/>
      <c r="D3" s="537"/>
      <c r="E3" s="595"/>
      <c r="F3" s="596"/>
      <c r="G3" s="596"/>
      <c r="H3" s="596"/>
      <c r="I3" s="540" t="s">
        <v>233</v>
      </c>
      <c r="J3" s="541">
        <f>'Cover Page'!$C$17</f>
        <v>46003</v>
      </c>
    </row>
    <row r="4" spans="2:10" ht="23">
      <c r="B4" s="594"/>
      <c r="D4" s="2065"/>
      <c r="E4" s="2065"/>
      <c r="F4" s="2066"/>
      <c r="G4" s="542"/>
      <c r="H4" s="516"/>
      <c r="I4" s="540" t="s">
        <v>234</v>
      </c>
      <c r="J4" s="541">
        <f>'Cover Page'!$C$18</f>
        <v>46009</v>
      </c>
    </row>
    <row r="5" spans="2:10" ht="23">
      <c r="B5" s="594"/>
      <c r="D5" s="2065"/>
      <c r="E5" s="2065"/>
      <c r="F5" s="2066"/>
      <c r="G5" s="542"/>
      <c r="H5" s="596"/>
      <c r="I5" s="540" t="s">
        <v>235</v>
      </c>
      <c r="J5" s="541">
        <f>'Cover Page'!$C$19</f>
        <v>46020</v>
      </c>
    </row>
    <row r="6" spans="2:10" ht="14">
      <c r="B6" s="594"/>
      <c r="D6" s="595"/>
      <c r="E6" s="595"/>
      <c r="F6" s="596"/>
      <c r="G6" s="596"/>
      <c r="H6" s="596"/>
      <c r="I6" s="540" t="s">
        <v>236</v>
      </c>
      <c r="J6" s="543">
        <f>'00 - Cover'!$F$29</f>
        <v>14</v>
      </c>
    </row>
    <row r="7" spans="2:10" ht="14">
      <c r="B7" s="597"/>
      <c r="C7" s="598"/>
      <c r="D7" s="598"/>
      <c r="E7" s="598"/>
      <c r="F7" s="599"/>
      <c r="G7" s="599"/>
      <c r="H7" s="599"/>
      <c r="I7" s="599"/>
      <c r="J7" s="600"/>
    </row>
    <row r="8" spans="2:10">
      <c r="B8" s="601"/>
      <c r="J8" s="602"/>
    </row>
    <row r="9" spans="2:10">
      <c r="B9" s="594"/>
      <c r="J9" s="603"/>
    </row>
    <row r="10" spans="2:10" ht="13">
      <c r="B10" s="594"/>
      <c r="D10" s="607" t="s">
        <v>264</v>
      </c>
      <c r="E10" s="605" t="s">
        <v>265</v>
      </c>
      <c r="J10" s="603"/>
    </row>
    <row r="11" spans="2:10" ht="13">
      <c r="B11" s="594"/>
      <c r="D11" s="606" t="s">
        <v>266</v>
      </c>
      <c r="E11" s="604" t="str">
        <f>'17 - Events'!F10</f>
        <v>No</v>
      </c>
      <c r="J11" s="603"/>
    </row>
    <row r="12" spans="2:10" ht="13">
      <c r="B12" s="594"/>
      <c r="D12" s="606" t="s">
        <v>263</v>
      </c>
      <c r="E12" s="604" t="str">
        <f>'17 - Events'!F22</f>
        <v>No</v>
      </c>
      <c r="J12" s="603"/>
    </row>
    <row r="13" spans="2:10" ht="13">
      <c r="B13" s="594"/>
      <c r="D13" s="608" t="s">
        <v>267</v>
      </c>
      <c r="E13" s="604" t="str">
        <f>'17 - Events'!F47</f>
        <v>No</v>
      </c>
      <c r="J13" s="603"/>
    </row>
    <row r="14" spans="2:10" ht="13">
      <c r="B14" s="594"/>
      <c r="D14" s="606" t="s">
        <v>268</v>
      </c>
      <c r="E14" s="604" t="str">
        <f>'17 - Events'!F37</f>
        <v>No</v>
      </c>
      <c r="J14" s="603"/>
    </row>
    <row r="15" spans="2:10">
      <c r="B15" s="594"/>
      <c r="J15" s="603"/>
    </row>
    <row r="16" spans="2:10">
      <c r="B16" s="594"/>
      <c r="J16" s="603"/>
    </row>
    <row r="17" spans="2:10" ht="14">
      <c r="B17" s="594"/>
      <c r="C17" s="609" t="s">
        <v>269</v>
      </c>
      <c r="J17" s="603"/>
    </row>
    <row r="18" spans="2:10">
      <c r="B18" s="594"/>
      <c r="J18" s="603"/>
    </row>
    <row r="19" spans="2:10" ht="14.5">
      <c r="B19" s="594"/>
      <c r="C19" s="2079" t="s">
        <v>1880</v>
      </c>
      <c r="D19" s="2079"/>
      <c r="E19" s="610">
        <f>'09 -Principal Deficiency Amount'!C12</f>
        <v>90682449.090000153</v>
      </c>
      <c r="J19" s="603"/>
    </row>
    <row r="20" spans="2:10" ht="14.5">
      <c r="B20" s="594"/>
      <c r="C20" s="2079" t="s">
        <v>1881</v>
      </c>
      <c r="D20" s="2079"/>
      <c r="E20" s="610">
        <f>'09 -Principal Deficiency Amount'!D12</f>
        <v>98195832.409999922</v>
      </c>
      <c r="H20" s="605" t="s">
        <v>270</v>
      </c>
      <c r="I20" s="611">
        <f>'09 -Principal Deficiency Amount'!G12</f>
        <v>0</v>
      </c>
      <c r="J20" s="603"/>
    </row>
    <row r="21" spans="2:10" ht="14.5">
      <c r="B21" s="594"/>
      <c r="C21" s="2080" t="s">
        <v>1882</v>
      </c>
      <c r="D21" s="2080"/>
      <c r="E21" s="610">
        <f>'09 -Principal Deficiency Amount'!E12</f>
        <v>107147331.03999992</v>
      </c>
      <c r="H21" s="605" t="s">
        <v>271</v>
      </c>
      <c r="I21" s="611">
        <f>'09 -Principal Deficiency Amount'!G13</f>
        <v>0</v>
      </c>
      <c r="J21" s="603"/>
    </row>
    <row r="22" spans="2:10" ht="14.5">
      <c r="B22" s="594"/>
      <c r="C22" s="2077" t="s">
        <v>1883</v>
      </c>
      <c r="D22" s="2078"/>
      <c r="E22" s="610">
        <f>'09 -Principal Deficiency Amount'!F12</f>
        <v>8951498.629999999</v>
      </c>
      <c r="H22" s="605" t="s">
        <v>272</v>
      </c>
      <c r="I22" s="611">
        <f>'09 -Principal Deficiency Amount'!G14</f>
        <v>0</v>
      </c>
      <c r="J22" s="603"/>
    </row>
    <row r="23" spans="2:10" ht="14.5">
      <c r="B23" s="594"/>
      <c r="C23" s="2076" t="s">
        <v>1884</v>
      </c>
      <c r="D23" s="2076"/>
      <c r="E23" s="1402">
        <f>'09 -Principal Deficiency Amount'!G12</f>
        <v>0</v>
      </c>
      <c r="H23" s="605" t="s">
        <v>273</v>
      </c>
      <c r="I23" s="611">
        <f>'09 -Principal Deficiency Amount'!G15</f>
        <v>0</v>
      </c>
      <c r="J23" s="603"/>
    </row>
    <row r="24" spans="2:10" ht="14.5">
      <c r="B24" s="594"/>
      <c r="H24" s="605" t="s">
        <v>274</v>
      </c>
      <c r="I24" s="611">
        <f>'09 -Principal Deficiency Amount'!G16</f>
        <v>0</v>
      </c>
      <c r="J24" s="603"/>
    </row>
    <row r="25" spans="2:10">
      <c r="B25" s="594"/>
      <c r="J25" s="603"/>
    </row>
    <row r="26" spans="2:10">
      <c r="B26" s="594"/>
      <c r="J26" s="603"/>
    </row>
    <row r="27" spans="2:10" ht="13" thickBot="1">
      <c r="B27" s="612"/>
      <c r="C27" s="613"/>
      <c r="D27" s="613"/>
      <c r="E27" s="613"/>
      <c r="F27" s="613"/>
      <c r="G27" s="613"/>
      <c r="H27" s="613"/>
      <c r="I27" s="613"/>
      <c r="J27" s="614"/>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85" zoomScaleNormal="100" zoomScaleSheetLayoutView="85" workbookViewId="0"/>
  </sheetViews>
  <sheetFormatPr defaultColWidth="11.453125" defaultRowHeight="12.5"/>
  <cols>
    <col min="1" max="1" width="2.7265625" style="592" customWidth="1"/>
    <col min="2" max="2" width="23.7265625" style="592" customWidth="1"/>
    <col min="3" max="3" width="23.54296875" style="592" customWidth="1"/>
    <col min="4" max="8" width="12.7265625" style="592" customWidth="1"/>
    <col min="9" max="9" width="3.7265625" style="592" customWidth="1"/>
    <col min="10" max="11" width="12.7265625" style="592" customWidth="1"/>
    <col min="12" max="12" width="17.1796875" style="592" customWidth="1"/>
    <col min="13" max="13" width="12.7265625" style="592" customWidth="1"/>
    <col min="14" max="14" width="14.7265625" style="592" customWidth="1"/>
    <col min="15" max="15" width="3.7265625" style="592" customWidth="1"/>
    <col min="16" max="16" width="5" style="592" customWidth="1"/>
    <col min="17" max="16384" width="11.453125" style="592"/>
  </cols>
  <sheetData>
    <row r="1" spans="2:15" ht="13" thickBot="1"/>
    <row r="2" spans="2:15" ht="28.5" thickTop="1">
      <c r="B2" s="615"/>
      <c r="C2" s="616"/>
      <c r="D2" s="508"/>
      <c r="E2" s="508"/>
      <c r="F2" s="617"/>
      <c r="G2" s="533"/>
      <c r="H2" s="533"/>
      <c r="I2" s="533"/>
      <c r="J2" s="533"/>
      <c r="K2" s="533"/>
      <c r="L2" s="533"/>
      <c r="M2" s="534"/>
      <c r="N2" s="618"/>
      <c r="O2" s="619"/>
    </row>
    <row r="3" spans="2:15" ht="14">
      <c r="B3" s="620"/>
      <c r="C3" s="596"/>
      <c r="D3" s="596"/>
      <c r="E3" s="596"/>
      <c r="G3" s="596"/>
      <c r="H3" s="596"/>
      <c r="I3" s="596"/>
      <c r="J3" s="596"/>
      <c r="K3" s="596"/>
      <c r="M3" s="540"/>
      <c r="N3" s="621"/>
      <c r="O3" s="603"/>
    </row>
    <row r="4" spans="2:15" ht="23">
      <c r="B4" s="2081"/>
      <c r="C4" s="2082"/>
      <c r="G4" s="622"/>
      <c r="H4" s="2083"/>
      <c r="I4" s="2083"/>
      <c r="J4" s="622"/>
      <c r="K4" s="516"/>
      <c r="M4" s="540"/>
      <c r="N4" s="621"/>
      <c r="O4" s="603"/>
    </row>
    <row r="5" spans="2:15" ht="14">
      <c r="B5" s="2081"/>
      <c r="C5" s="2082"/>
      <c r="G5" s="596"/>
      <c r="H5" s="2083"/>
      <c r="I5" s="2083"/>
      <c r="J5" s="596"/>
      <c r="K5" s="596"/>
      <c r="M5" s="540"/>
      <c r="N5" s="621"/>
      <c r="O5" s="603"/>
    </row>
    <row r="6" spans="2:15" ht="14">
      <c r="B6" s="623"/>
      <c r="C6" s="596"/>
      <c r="D6" s="596"/>
      <c r="E6" s="596"/>
      <c r="G6" s="596"/>
      <c r="H6" s="596"/>
      <c r="I6" s="596"/>
      <c r="J6" s="596"/>
      <c r="K6" s="596"/>
      <c r="M6" s="540"/>
      <c r="N6" s="624"/>
      <c r="O6" s="603"/>
    </row>
    <row r="7" spans="2:15" ht="14">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129</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5">
      <c r="B11" s="631"/>
      <c r="C11" s="629"/>
      <c r="D11" s="2084" t="s">
        <v>222</v>
      </c>
      <c r="E11" s="2085"/>
      <c r="F11" s="2085"/>
      <c r="G11" s="2086"/>
      <c r="H11" s="632"/>
      <c r="I11" s="633"/>
      <c r="J11" s="2084" t="s">
        <v>275</v>
      </c>
      <c r="K11" s="2085"/>
      <c r="L11" s="2085"/>
      <c r="M11" s="2086"/>
      <c r="N11" s="632"/>
      <c r="O11" s="634"/>
    </row>
    <row r="12" spans="2:15" ht="14.5">
      <c r="B12" s="635"/>
      <c r="C12" s="636"/>
      <c r="D12" s="2087" t="s">
        <v>276</v>
      </c>
      <c r="E12" s="2088"/>
      <c r="F12" s="2087" t="s">
        <v>277</v>
      </c>
      <c r="G12" s="2089"/>
      <c r="H12" s="640"/>
      <c r="J12" s="2087" t="s">
        <v>276</v>
      </c>
      <c r="K12" s="2088"/>
      <c r="L12" s="2087" t="s">
        <v>277</v>
      </c>
      <c r="M12" s="2089"/>
      <c r="N12" s="640"/>
      <c r="O12" s="641"/>
    </row>
    <row r="13" spans="2:15" ht="39">
      <c r="B13" s="642"/>
      <c r="C13" s="629"/>
      <c r="D13" s="637" t="s">
        <v>278</v>
      </c>
      <c r="E13" s="638" t="s">
        <v>279</v>
      </c>
      <c r="F13" s="637" t="s">
        <v>278</v>
      </c>
      <c r="G13" s="639" t="s">
        <v>279</v>
      </c>
      <c r="H13" s="643" t="s">
        <v>280</v>
      </c>
      <c r="J13" s="637" t="s">
        <v>278</v>
      </c>
      <c r="K13" s="1347" t="s">
        <v>1042</v>
      </c>
      <c r="L13" s="644" t="s">
        <v>1043</v>
      </c>
      <c r="M13" s="1339" t="s">
        <v>1042</v>
      </c>
      <c r="N13" s="643" t="s">
        <v>280</v>
      </c>
      <c r="O13" s="645"/>
    </row>
    <row r="14" spans="2:15" ht="16.5" customHeight="1">
      <c r="B14" s="646" t="s">
        <v>281</v>
      </c>
      <c r="C14" s="647" t="s">
        <v>230</v>
      </c>
      <c r="D14" s="658" t="s">
        <v>1128</v>
      </c>
      <c r="E14" s="648" t="s">
        <v>1129</v>
      </c>
      <c r="F14" s="649" t="s">
        <v>1046</v>
      </c>
      <c r="G14" s="1340" t="s">
        <v>1047</v>
      </c>
      <c r="H14" s="650" t="s">
        <v>1353</v>
      </c>
      <c r="I14" s="651"/>
      <c r="J14" s="658" t="s">
        <v>2010</v>
      </c>
      <c r="K14" s="648" t="s">
        <v>1131</v>
      </c>
      <c r="L14" s="649" t="s">
        <v>1045</v>
      </c>
      <c r="M14" s="1340" t="s">
        <v>1044</v>
      </c>
      <c r="N14" s="650" t="s">
        <v>1353</v>
      </c>
      <c r="O14" s="652"/>
    </row>
    <row r="15" spans="2:15" ht="18.75" customHeight="1">
      <c r="B15" s="646" t="s">
        <v>183</v>
      </c>
      <c r="C15" s="647" t="s">
        <v>216</v>
      </c>
      <c r="D15" s="653" t="s">
        <v>1128</v>
      </c>
      <c r="E15" s="654" t="s">
        <v>1129</v>
      </c>
      <c r="F15" s="1589" t="s">
        <v>1046</v>
      </c>
      <c r="G15" s="1590" t="s">
        <v>1047</v>
      </c>
      <c r="H15" s="655" t="s">
        <v>1354</v>
      </c>
      <c r="I15" s="651"/>
      <c r="J15" s="658" t="s">
        <v>2010</v>
      </c>
      <c r="K15" s="654" t="s">
        <v>1131</v>
      </c>
      <c r="L15" s="1589" t="s">
        <v>1045</v>
      </c>
      <c r="M15" s="1590" t="s">
        <v>1044</v>
      </c>
      <c r="N15" s="655" t="s">
        <v>1354</v>
      </c>
      <c r="O15" s="652"/>
    </row>
    <row r="16" spans="2:15" hidden="1">
      <c r="B16" s="635"/>
      <c r="C16" s="636"/>
      <c r="D16" s="636"/>
      <c r="E16" s="656"/>
      <c r="F16" s="656"/>
      <c r="G16" s="656"/>
      <c r="H16" s="656"/>
      <c r="I16" s="656"/>
      <c r="J16" s="636"/>
      <c r="K16" s="656"/>
      <c r="L16" s="656"/>
      <c r="M16" s="656"/>
      <c r="N16" s="656"/>
      <c r="O16" s="657"/>
    </row>
    <row r="17" spans="2:15" ht="15.5" hidden="1">
      <c r="B17" s="631"/>
      <c r="C17" s="629"/>
      <c r="D17" s="2084" t="s">
        <v>282</v>
      </c>
      <c r="E17" s="2085"/>
      <c r="F17" s="2085"/>
      <c r="G17" s="2086"/>
      <c r="H17" s="632"/>
      <c r="I17" s="633"/>
      <c r="J17" s="2084" t="s">
        <v>283</v>
      </c>
      <c r="K17" s="2085"/>
      <c r="L17" s="2085"/>
      <c r="M17" s="2086"/>
      <c r="N17" s="632"/>
      <c r="O17" s="657"/>
    </row>
    <row r="18" spans="2:15" ht="31.5" hidden="1" customHeight="1">
      <c r="B18" s="635"/>
      <c r="C18" s="636"/>
      <c r="D18" s="2087" t="s">
        <v>276</v>
      </c>
      <c r="E18" s="2088"/>
      <c r="F18" s="2090" t="s">
        <v>284</v>
      </c>
      <c r="G18" s="2089"/>
      <c r="H18" s="640"/>
      <c r="J18" s="2087" t="s">
        <v>276</v>
      </c>
      <c r="K18" s="2088"/>
      <c r="L18" s="2090" t="s">
        <v>285</v>
      </c>
      <c r="M18" s="2089"/>
      <c r="N18" s="640"/>
      <c r="O18" s="657"/>
    </row>
    <row r="19" spans="2:15" ht="15.5" hidden="1">
      <c r="B19" s="642"/>
      <c r="C19" s="629"/>
      <c r="D19" s="637" t="s">
        <v>278</v>
      </c>
      <c r="E19" s="638" t="s">
        <v>279</v>
      </c>
      <c r="F19" s="2090" t="s">
        <v>278</v>
      </c>
      <c r="G19" s="2091"/>
      <c r="H19" s="643" t="s">
        <v>280</v>
      </c>
      <c r="J19" s="637" t="s">
        <v>278</v>
      </c>
      <c r="K19" s="638" t="s">
        <v>279</v>
      </c>
      <c r="L19" s="2090" t="s">
        <v>278</v>
      </c>
      <c r="M19" s="2091"/>
      <c r="N19" s="643" t="s">
        <v>280</v>
      </c>
      <c r="O19" s="657"/>
    </row>
    <row r="20" spans="2:15" ht="13" hidden="1">
      <c r="B20" s="646" t="s">
        <v>281</v>
      </c>
      <c r="C20" s="647" t="s">
        <v>216</v>
      </c>
      <c r="D20" s="658"/>
      <c r="E20" s="648"/>
      <c r="F20" s="2092"/>
      <c r="G20" s="2093"/>
      <c r="H20" s="650"/>
      <c r="I20" s="651"/>
      <c r="J20" s="658"/>
      <c r="K20" s="648"/>
      <c r="L20" s="2092"/>
      <c r="M20" s="2093"/>
      <c r="N20" s="650" t="s">
        <v>1353</v>
      </c>
      <c r="O20" s="657"/>
    </row>
    <row r="21" spans="2:15" ht="19.5" hidden="1" customHeight="1">
      <c r="B21" s="646" t="s">
        <v>183</v>
      </c>
      <c r="C21" s="647" t="s">
        <v>216</v>
      </c>
      <c r="D21" s="653"/>
      <c r="E21" s="654"/>
      <c r="F21" s="2094"/>
      <c r="G21" s="2095"/>
      <c r="H21" s="655"/>
      <c r="I21" s="651"/>
      <c r="J21" s="653"/>
      <c r="K21" s="654"/>
      <c r="L21" s="2094"/>
      <c r="M21" s="2095"/>
      <c r="N21" s="655" t="s">
        <v>1354</v>
      </c>
      <c r="O21" s="657"/>
    </row>
    <row r="22" spans="2:15" ht="13" thickBot="1">
      <c r="B22" s="659"/>
      <c r="C22" s="660"/>
      <c r="D22" s="660"/>
      <c r="E22" s="661"/>
      <c r="F22" s="661"/>
      <c r="G22" s="661"/>
      <c r="H22" s="661"/>
      <c r="I22" s="661"/>
      <c r="J22" s="660"/>
      <c r="K22" s="661"/>
      <c r="L22" s="661"/>
      <c r="M22" s="661"/>
      <c r="N22" s="661"/>
      <c r="O22" s="662"/>
    </row>
    <row r="23" spans="2:15" ht="13" thickTop="1"/>
  </sheetData>
  <mergeCells count="20">
    <mergeCell ref="F19:G19"/>
    <mergeCell ref="L19:M19"/>
    <mergeCell ref="F20:G20"/>
    <mergeCell ref="L20:M20"/>
    <mergeCell ref="F21:G21"/>
    <mergeCell ref="L21:M21"/>
    <mergeCell ref="D17:G17"/>
    <mergeCell ref="J17:M17"/>
    <mergeCell ref="D18:E18"/>
    <mergeCell ref="F18:G18"/>
    <mergeCell ref="J18:K18"/>
    <mergeCell ref="L18:M18"/>
    <mergeCell ref="B4:C5"/>
    <mergeCell ref="H4:I5"/>
    <mergeCell ref="D11:G11"/>
    <mergeCell ref="J11:M11"/>
    <mergeCell ref="D12:E12"/>
    <mergeCell ref="F12:G12"/>
    <mergeCell ref="J12:K12"/>
    <mergeCell ref="L12:M12"/>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zoomScale="85" zoomScaleNormal="100" zoomScaleSheetLayoutView="85" workbookViewId="0">
      <selection activeCell="D27" sqref="D27"/>
    </sheetView>
  </sheetViews>
  <sheetFormatPr defaultColWidth="11.453125" defaultRowHeight="13"/>
  <cols>
    <col min="1" max="1" width="3.453125" style="664" customWidth="1"/>
    <col min="2" max="2" width="56.1796875" style="663" customWidth="1"/>
    <col min="3" max="3" width="35.1796875" style="664" bestFit="1" customWidth="1"/>
    <col min="4" max="4" width="35.1796875" style="664" customWidth="1"/>
    <col min="5" max="5" width="35.1796875" style="664" bestFit="1" customWidth="1"/>
    <col min="6" max="6" width="25.54296875" style="664" customWidth="1"/>
    <col min="7" max="7" width="3.81640625" style="664" customWidth="1"/>
    <col min="8" max="8" width="1.7265625" style="664" customWidth="1"/>
    <col min="9" max="9" width="1.81640625" style="664" customWidth="1"/>
    <col min="10" max="16384" width="11.453125" style="664"/>
  </cols>
  <sheetData>
    <row r="1" spans="2:12" ht="15.75" customHeight="1">
      <c r="G1" s="665"/>
    </row>
    <row r="2" spans="2:12" ht="15.75" customHeight="1">
      <c r="E2" s="1529"/>
      <c r="F2" s="1530"/>
      <c r="G2" s="665"/>
    </row>
    <row r="3" spans="2:12" ht="15.75" customHeight="1">
      <c r="E3" s="1531"/>
      <c r="F3" s="1532"/>
      <c r="G3" s="665"/>
    </row>
    <row r="4" spans="2:12" ht="15.75" customHeight="1">
      <c r="E4" s="1531"/>
      <c r="F4" s="1532"/>
      <c r="G4" s="665"/>
    </row>
    <row r="5" spans="2:12" ht="24.75" customHeight="1">
      <c r="B5" s="667"/>
      <c r="E5" s="1531"/>
      <c r="F5" s="1532"/>
      <c r="G5" s="666"/>
    </row>
    <row r="6" spans="2:12" ht="15.75" customHeight="1">
      <c r="E6" s="1531"/>
      <c r="F6" s="1533"/>
    </row>
    <row r="7" spans="2:12" ht="15.75" customHeight="1" thickBot="1">
      <c r="B7" s="669" t="s">
        <v>286</v>
      </c>
    </row>
    <row r="8" spans="2:12" ht="19.5" customHeight="1" thickTop="1">
      <c r="B8" s="670"/>
      <c r="C8" s="671"/>
      <c r="D8" s="671"/>
      <c r="E8" s="671"/>
      <c r="F8" s="671"/>
      <c r="G8" s="671"/>
      <c r="H8" s="672"/>
    </row>
    <row r="9" spans="2:12" s="677" customFormat="1" ht="15.75" customHeight="1">
      <c r="B9" s="1156" t="s">
        <v>287</v>
      </c>
      <c r="C9" s="674" t="s">
        <v>118</v>
      </c>
      <c r="D9" s="674" t="s">
        <v>2053</v>
      </c>
      <c r="E9" s="674" t="s">
        <v>119</v>
      </c>
      <c r="F9" s="674" t="s">
        <v>130</v>
      </c>
      <c r="G9" s="675"/>
      <c r="H9" s="676"/>
    </row>
    <row r="10" spans="2:12" s="677" customFormat="1" ht="5.15" customHeight="1">
      <c r="B10" s="673"/>
      <c r="C10" s="678"/>
      <c r="D10" s="678"/>
      <c r="E10" s="678"/>
      <c r="F10" s="678"/>
      <c r="G10" s="678"/>
      <c r="H10" s="676"/>
    </row>
    <row r="11" spans="2:12" s="677" customFormat="1" ht="18" customHeight="1">
      <c r="B11" s="1157" t="s">
        <v>288</v>
      </c>
      <c r="C11" s="679"/>
      <c r="D11" s="679"/>
      <c r="E11" s="679"/>
      <c r="F11" s="679"/>
      <c r="G11" s="679"/>
      <c r="H11" s="676"/>
    </row>
    <row r="12" spans="2:12" s="677" customFormat="1" ht="18" customHeight="1">
      <c r="B12" s="680" t="s">
        <v>1307</v>
      </c>
      <c r="C12" s="681" t="s">
        <v>1308</v>
      </c>
      <c r="D12" s="681" t="s">
        <v>1308</v>
      </c>
      <c r="E12" s="681" t="s">
        <v>1078</v>
      </c>
      <c r="F12" s="681" t="s">
        <v>1078</v>
      </c>
      <c r="G12" s="682"/>
      <c r="H12" s="676"/>
    </row>
    <row r="13" spans="2:12" s="677" customFormat="1" ht="18" customHeight="1">
      <c r="B13" s="680" t="s">
        <v>222</v>
      </c>
      <c r="C13" s="683" t="s">
        <v>1309</v>
      </c>
      <c r="D13" s="683" t="s">
        <v>1309</v>
      </c>
      <c r="E13" s="681" t="s">
        <v>1078</v>
      </c>
      <c r="F13" s="681" t="s">
        <v>1078</v>
      </c>
      <c r="G13" s="679"/>
      <c r="H13" s="676"/>
    </row>
    <row r="14" spans="2:12" s="677" customFormat="1" ht="18" customHeight="1">
      <c r="B14" s="1157" t="s">
        <v>289</v>
      </c>
      <c r="C14" s="683"/>
      <c r="D14" s="683"/>
      <c r="E14" s="683"/>
      <c r="F14" s="683"/>
      <c r="G14" s="679"/>
      <c r="H14" s="676"/>
    </row>
    <row r="15" spans="2:12" s="677" customFormat="1" ht="18" customHeight="1">
      <c r="B15" s="680" t="s">
        <v>275</v>
      </c>
      <c r="C15" s="681" t="s">
        <v>1308</v>
      </c>
      <c r="D15" s="681" t="s">
        <v>1308</v>
      </c>
      <c r="E15" s="681" t="s">
        <v>1078</v>
      </c>
      <c r="F15" s="681" t="s">
        <v>1078</v>
      </c>
      <c r="G15" s="684"/>
      <c r="H15" s="676"/>
      <c r="J15" s="685"/>
      <c r="K15" s="685"/>
      <c r="L15" s="685"/>
    </row>
    <row r="16" spans="2:12" s="677" customFormat="1" ht="18" customHeight="1">
      <c r="B16" s="680" t="s">
        <v>222</v>
      </c>
      <c r="C16" s="683" t="s">
        <v>1309</v>
      </c>
      <c r="D16" s="683" t="s">
        <v>1309</v>
      </c>
      <c r="E16" s="681" t="s">
        <v>1078</v>
      </c>
      <c r="F16" s="681" t="s">
        <v>1078</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290</v>
      </c>
      <c r="C19" s="674" t="s">
        <v>118</v>
      </c>
      <c r="D19" s="674" t="s">
        <v>2053</v>
      </c>
      <c r="E19" s="674" t="s">
        <v>119</v>
      </c>
      <c r="F19" s="674" t="s">
        <v>130</v>
      </c>
      <c r="G19" s="675"/>
      <c r="H19" s="676"/>
    </row>
    <row r="20" spans="2:10" s="677" customFormat="1" ht="13.5" customHeight="1">
      <c r="B20" s="690"/>
      <c r="C20" s="678"/>
      <c r="D20" s="678"/>
      <c r="E20" s="678"/>
      <c r="F20" s="678"/>
      <c r="G20" s="678"/>
      <c r="H20" s="676"/>
    </row>
    <row r="21" spans="2:10" s="677" customFormat="1" ht="18" customHeight="1">
      <c r="B21" s="680" t="s">
        <v>291</v>
      </c>
      <c r="C21" s="1526">
        <v>59471</v>
      </c>
      <c r="D21" s="1526">
        <v>59471</v>
      </c>
      <c r="E21" s="1526">
        <v>59471</v>
      </c>
      <c r="F21" s="1526">
        <v>59471</v>
      </c>
      <c r="G21" s="691"/>
      <c r="H21" s="676"/>
      <c r="J21" s="692"/>
    </row>
    <row r="22" spans="2:10" s="677" customFormat="1" ht="18" customHeight="1">
      <c r="B22" s="680" t="s">
        <v>162</v>
      </c>
      <c r="C22" s="681" t="s">
        <v>1305</v>
      </c>
      <c r="D22" s="681" t="s">
        <v>2060</v>
      </c>
      <c r="E22" s="681" t="s">
        <v>1305</v>
      </c>
      <c r="F22" s="681" t="s">
        <v>1305</v>
      </c>
      <c r="G22" s="691"/>
      <c r="H22" s="676"/>
      <c r="J22" s="692"/>
    </row>
    <row r="23" spans="2:10" s="677" customFormat="1" ht="18" customHeight="1">
      <c r="B23" s="680" t="s">
        <v>292</v>
      </c>
      <c r="C23" s="683" t="s">
        <v>1304</v>
      </c>
      <c r="D23" s="683" t="s">
        <v>2066</v>
      </c>
      <c r="E23" s="683" t="s">
        <v>1306</v>
      </c>
      <c r="F23" s="683" t="s">
        <v>1306</v>
      </c>
      <c r="G23" s="682"/>
      <c r="H23" s="676"/>
    </row>
    <row r="24" spans="2:10" s="677" customFormat="1" ht="18" customHeight="1">
      <c r="B24" s="680" t="s">
        <v>293</v>
      </c>
      <c r="C24" s="683">
        <v>290342171</v>
      </c>
      <c r="D24" s="1832" t="s">
        <v>2061</v>
      </c>
      <c r="E24" s="683" t="s">
        <v>1306</v>
      </c>
      <c r="F24" s="683" t="s">
        <v>1306</v>
      </c>
      <c r="G24" s="693"/>
      <c r="H24" s="676"/>
    </row>
    <row r="25" spans="2:10" s="677" customFormat="1" ht="15.5">
      <c r="B25" s="694" t="s">
        <v>294</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295</v>
      </c>
      <c r="C26" s="1370">
        <f>'11 - Notes Follow-up'!H25</f>
        <v>77732</v>
      </c>
      <c r="D26" s="1370">
        <f>'11 - Notes Follow-up'!P25</f>
        <v>40340</v>
      </c>
      <c r="E26" s="1371">
        <f>'11 - Notes Follow-up'!X25</f>
        <v>5808</v>
      </c>
      <c r="F26" s="1371">
        <f>'11 - Notes Follow-up'!AE25</f>
        <v>2</v>
      </c>
      <c r="G26" s="693"/>
      <c r="H26" s="676"/>
    </row>
    <row r="27" spans="2:10" s="677" customFormat="1" ht="18" customHeight="1">
      <c r="B27" s="680" t="s">
        <v>296</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297</v>
      </c>
      <c r="C29" s="674" t="s">
        <v>118</v>
      </c>
      <c r="D29" s="674" t="s">
        <v>2053</v>
      </c>
      <c r="E29" s="674" t="s">
        <v>119</v>
      </c>
      <c r="F29" s="674" t="s">
        <v>130</v>
      </c>
      <c r="G29" s="675"/>
      <c r="H29" s="676"/>
      <c r="I29" s="698"/>
    </row>
    <row r="30" spans="2:10" s="677" customFormat="1" ht="5.15" customHeight="1">
      <c r="B30" s="690"/>
      <c r="C30" s="678"/>
      <c r="D30" s="678"/>
      <c r="E30" s="678"/>
      <c r="F30" s="678"/>
      <c r="G30" s="678"/>
      <c r="H30" s="676"/>
      <c r="I30" s="698"/>
    </row>
    <row r="31" spans="2:10" s="677" customFormat="1" ht="18" customHeight="1">
      <c r="B31" s="680"/>
      <c r="C31" s="1524"/>
      <c r="D31" s="1524"/>
      <c r="E31" s="1525"/>
      <c r="F31" s="1525"/>
      <c r="G31" s="682"/>
      <c r="H31" s="676"/>
    </row>
    <row r="32" spans="2:10" s="677" customFormat="1" ht="18" customHeight="1">
      <c r="B32" s="680" t="s">
        <v>298</v>
      </c>
      <c r="C32" s="683" t="s">
        <v>1081</v>
      </c>
      <c r="D32" s="683" t="s">
        <v>1081</v>
      </c>
      <c r="E32" s="683" t="s">
        <v>1081</v>
      </c>
      <c r="F32" s="683" t="s">
        <v>1081</v>
      </c>
      <c r="G32" s="682"/>
      <c r="H32" s="676"/>
    </row>
    <row r="33" spans="2:8" s="677" customFormat="1" ht="18" customHeight="1">
      <c r="B33" s="680" t="s">
        <v>299</v>
      </c>
      <c r="C33" s="683" t="s">
        <v>1079</v>
      </c>
      <c r="D33" s="683" t="s">
        <v>1079</v>
      </c>
      <c r="E33" s="683" t="s">
        <v>1079</v>
      </c>
      <c r="F33" s="683" t="s">
        <v>1080</v>
      </c>
      <c r="G33" s="682"/>
      <c r="H33" s="676"/>
    </row>
    <row r="34" spans="2:8" s="677" customFormat="1" ht="18" customHeight="1">
      <c r="B34" s="680" t="s">
        <v>1082</v>
      </c>
      <c r="C34" s="1864">
        <f>'12 - Notes Interest'!I17</f>
        <v>6.0000000000000001E-3</v>
      </c>
      <c r="D34" s="1864">
        <v>6.0000000000000001E-3</v>
      </c>
      <c r="E34" s="1525">
        <f>'12 - Notes Interest'!AA17</f>
        <v>1.4999999999999999E-2</v>
      </c>
      <c r="F34" s="683" t="s">
        <v>1081</v>
      </c>
      <c r="G34" s="682"/>
      <c r="H34" s="676"/>
    </row>
    <row r="35" spans="2:8" s="677" customFormat="1" ht="18" customHeight="1">
      <c r="B35" s="680" t="s">
        <v>300</v>
      </c>
      <c r="C35" s="683" t="s">
        <v>301</v>
      </c>
      <c r="D35" s="683" t="s">
        <v>301</v>
      </c>
      <c r="E35" s="683" t="s">
        <v>301</v>
      </c>
      <c r="F35" s="683" t="s">
        <v>1081</v>
      </c>
      <c r="G35" s="679"/>
      <c r="H35" s="676"/>
    </row>
    <row r="36" spans="2:8" s="677" customFormat="1" ht="15.75" customHeight="1" thickBot="1">
      <c r="B36" s="700"/>
      <c r="C36" s="701"/>
      <c r="D36" s="701"/>
      <c r="E36" s="701"/>
      <c r="F36" s="701"/>
      <c r="G36" s="701"/>
      <c r="H36" s="702"/>
    </row>
    <row r="37" spans="2:8" ht="20.149999999999999" customHeight="1" thickTop="1">
      <c r="B37" s="703"/>
      <c r="C37" s="697"/>
      <c r="D37" s="697"/>
    </row>
    <row r="38" spans="2:8" ht="20.149999999999999" customHeight="1">
      <c r="B38" s="703"/>
    </row>
    <row r="43" spans="2:8" ht="20.149999999999999" customHeight="1">
      <c r="C43" s="697"/>
      <c r="D43" s="697"/>
    </row>
    <row r="55" spans="3:4" ht="20.149999999999999" customHeight="1">
      <c r="C55" s="697"/>
      <c r="D55" s="697"/>
    </row>
    <row r="61" spans="3:4" ht="20.149999999999999"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codeName="Sheet43">
    <tabColor theme="9" tint="0.59999389629810485"/>
  </sheetPr>
  <dimension ref="A1:AM59"/>
  <sheetViews>
    <sheetView showGridLines="0" zoomScale="85" zoomScaleNormal="85" workbookViewId="0"/>
  </sheetViews>
  <sheetFormatPr defaultColWidth="9.1796875" defaultRowHeight="14.5"/>
  <cols>
    <col min="1" max="1" width="14.81640625" style="36" customWidth="1"/>
    <col min="2" max="2" width="23.1796875" style="77"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21.1796875" style="36" customWidth="1"/>
    <col min="13" max="13" width="22.81640625" style="36" customWidth="1"/>
    <col min="14" max="14" width="19.1796875" style="36" customWidth="1"/>
    <col min="15" max="15" width="24" style="36" customWidth="1"/>
    <col min="16" max="16384" width="9.1796875" style="36"/>
  </cols>
  <sheetData>
    <row r="1" spans="1:15">
      <c r="A1" s="35"/>
      <c r="B1" s="35"/>
      <c r="C1" s="35"/>
      <c r="D1" s="35"/>
      <c r="E1" s="35"/>
      <c r="F1" s="35"/>
      <c r="G1" s="35"/>
      <c r="H1" s="35"/>
      <c r="I1" s="35"/>
      <c r="J1" s="35"/>
      <c r="K1" s="35"/>
      <c r="L1" s="35"/>
    </row>
    <row r="2" spans="1:15">
      <c r="A2" s="35"/>
      <c r="B2" s="37"/>
      <c r="C2" s="37"/>
      <c r="D2" s="37"/>
      <c r="E2" s="37"/>
      <c r="F2" s="37"/>
      <c r="G2" s="37"/>
      <c r="H2" s="37"/>
      <c r="I2" s="37"/>
      <c r="J2" s="37"/>
      <c r="K2" s="37"/>
      <c r="L2" s="37"/>
    </row>
    <row r="3" spans="1:15" ht="14.5" customHeight="1">
      <c r="A3" s="35"/>
      <c r="B3" s="37"/>
      <c r="C3" s="37"/>
      <c r="D3" s="37"/>
      <c r="E3" s="1872"/>
      <c r="F3" s="1872"/>
      <c r="G3" s="1872"/>
      <c r="H3" s="37"/>
      <c r="I3" s="12"/>
      <c r="L3" s="39"/>
    </row>
    <row r="4" spans="1:15" ht="14.5" customHeight="1">
      <c r="A4" s="35"/>
      <c r="B4" s="37"/>
      <c r="C4" s="37"/>
      <c r="D4" s="37"/>
      <c r="E4" s="1872"/>
      <c r="F4" s="1872"/>
      <c r="G4" s="1872"/>
      <c r="H4" s="37"/>
      <c r="I4" s="12"/>
      <c r="J4" s="1813" t="s">
        <v>4</v>
      </c>
      <c r="K4" s="1813">
        <f>'00 - Cover'!F19</f>
        <v>46009</v>
      </c>
      <c r="L4" s="39"/>
    </row>
    <row r="5" spans="1:15" ht="14.5" customHeight="1">
      <c r="A5" s="35"/>
      <c r="B5" s="37"/>
      <c r="C5" s="37"/>
      <c r="D5" s="37"/>
      <c r="E5" s="1872"/>
      <c r="F5" s="1872"/>
      <c r="G5" s="1872"/>
      <c r="H5" s="37"/>
      <c r="I5" s="12"/>
      <c r="J5" s="1813" t="s">
        <v>5</v>
      </c>
      <c r="K5" s="1813">
        <f>'00 - Cover'!F20</f>
        <v>46020</v>
      </c>
      <c r="L5" s="39"/>
    </row>
    <row r="6" spans="1:15" ht="14.5" customHeight="1">
      <c r="A6" s="35"/>
      <c r="B6" s="37"/>
      <c r="C6" s="37"/>
      <c r="D6" s="37"/>
      <c r="E6" s="1872"/>
      <c r="F6" s="1872"/>
      <c r="G6" s="1872"/>
      <c r="H6" s="37"/>
      <c r="I6" s="37"/>
      <c r="J6" s="37"/>
      <c r="K6" s="37"/>
      <c r="L6" s="37"/>
    </row>
    <row r="7" spans="1:15">
      <c r="A7" s="35"/>
      <c r="B7" s="37"/>
      <c r="C7" s="37"/>
      <c r="D7" s="37"/>
      <c r="E7" s="37"/>
      <c r="F7" s="37"/>
      <c r="G7" s="37"/>
      <c r="H7" s="37"/>
      <c r="I7" s="40"/>
      <c r="J7" s="40"/>
      <c r="K7" s="41"/>
      <c r="L7" s="37"/>
    </row>
    <row r="8" spans="1:15">
      <c r="B8" s="36"/>
    </row>
    <row r="9" spans="1:15" ht="17.25" customHeight="1">
      <c r="A9" s="1766" t="s">
        <v>638</v>
      </c>
      <c r="B9" s="44"/>
      <c r="C9" s="1407"/>
      <c r="D9" s="1407"/>
      <c r="E9" s="1407"/>
      <c r="F9" s="1407"/>
      <c r="G9" s="1407"/>
      <c r="H9" s="1407"/>
      <c r="I9" s="1407"/>
      <c r="J9" s="1407"/>
      <c r="K9" s="1407"/>
      <c r="L9" s="1407"/>
    </row>
    <row r="10" spans="1:15" ht="11.15" customHeight="1">
      <c r="B10" s="36"/>
    </row>
    <row r="11" spans="1:15" ht="7.5" customHeight="1" thickBot="1">
      <c r="B11" s="36"/>
      <c r="C11" s="36"/>
      <c r="D11" s="36"/>
      <c r="E11" s="36"/>
      <c r="F11" s="36"/>
    </row>
    <row r="12" spans="1:15" ht="18.75" customHeight="1" thickBot="1">
      <c r="B12" s="1873" t="s">
        <v>162</v>
      </c>
      <c r="C12" s="1874"/>
      <c r="D12" s="1874"/>
      <c r="E12" s="1874"/>
      <c r="F12" s="1874"/>
      <c r="G12" s="1875"/>
      <c r="H12" s="1814">
        <v>45957</v>
      </c>
      <c r="L12" s="1814">
        <v>45583</v>
      </c>
    </row>
    <row r="13" spans="1:15" ht="39" customHeight="1" thickBot="1">
      <c r="B13" s="48"/>
      <c r="C13" s="49"/>
      <c r="D13" s="49"/>
      <c r="E13" s="49"/>
      <c r="F13" s="49"/>
      <c r="G13" s="50"/>
      <c r="H13" s="46" t="s">
        <v>17</v>
      </c>
      <c r="I13" s="47" t="s">
        <v>18</v>
      </c>
      <c r="L13" s="46" t="s">
        <v>17</v>
      </c>
      <c r="M13" s="47" t="s">
        <v>18</v>
      </c>
    </row>
    <row r="14" spans="1:15" ht="22" customHeight="1" thickBot="1">
      <c r="B14" s="1876" t="s">
        <v>19</v>
      </c>
      <c r="C14" s="1877"/>
      <c r="D14" s="1877"/>
      <c r="E14" s="1877"/>
      <c r="F14" s="1877"/>
      <c r="G14" s="1878"/>
      <c r="H14" s="1815">
        <v>4246326267.73</v>
      </c>
      <c r="I14" s="1816">
        <v>21828</v>
      </c>
      <c r="K14" s="42"/>
      <c r="L14" s="1815">
        <v>8182368484.4700003</v>
      </c>
      <c r="M14" s="1816">
        <v>56971</v>
      </c>
      <c r="O14" s="42"/>
    </row>
    <row r="15" spans="1:15" ht="22" customHeight="1" thickBot="1">
      <c r="B15" s="48" t="s">
        <v>20</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5" ht="22" customHeight="1" thickBot="1">
      <c r="B16" s="48" t="s">
        <v>21</v>
      </c>
      <c r="C16" s="49"/>
      <c r="D16" s="49"/>
      <c r="E16" s="49"/>
      <c r="F16" s="49"/>
      <c r="G16" s="50"/>
      <c r="H16" s="51">
        <f>H46-H15</f>
        <v>4246326267.73</v>
      </c>
      <c r="I16" s="52">
        <f>I46-I15</f>
        <v>21828</v>
      </c>
      <c r="J16" s="53"/>
      <c r="K16" s="42"/>
      <c r="L16" s="51">
        <f>L46-L15</f>
        <v>8182368484.4700003</v>
      </c>
      <c r="M16" s="52">
        <f>M46-M15</f>
        <v>56971</v>
      </c>
      <c r="N16" s="53"/>
      <c r="O16" s="42"/>
    </row>
    <row r="17" spans="1:15" ht="22" customHeight="1" thickBot="1">
      <c r="B17" s="54" t="s">
        <v>22</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879" t="s">
        <v>648</v>
      </c>
      <c r="C18" s="1880"/>
      <c r="D18" s="1880"/>
      <c r="E18" s="1880"/>
      <c r="F18" s="1880"/>
      <c r="G18" s="1881"/>
      <c r="H18" s="59" t="s">
        <v>23</v>
      </c>
      <c r="I18" s="60" t="s">
        <v>24</v>
      </c>
      <c r="J18" s="59" t="s">
        <v>25</v>
      </c>
      <c r="K18" s="60" t="s">
        <v>26</v>
      </c>
      <c r="L18" s="59" t="s">
        <v>23</v>
      </c>
      <c r="M18" s="60" t="s">
        <v>24</v>
      </c>
      <c r="N18" s="59" t="s">
        <v>25</v>
      </c>
      <c r="O18" s="60" t="s">
        <v>26</v>
      </c>
    </row>
    <row r="19" spans="1:15" ht="54" customHeight="1">
      <c r="A19" s="61"/>
      <c r="B19" s="62">
        <v>1</v>
      </c>
      <c r="C19" s="1882" t="s">
        <v>649</v>
      </c>
      <c r="D19" s="1883"/>
      <c r="E19" s="1883"/>
      <c r="F19" s="1883"/>
      <c r="G19" s="1884"/>
      <c r="H19" s="1817"/>
      <c r="I19" s="1818"/>
      <c r="J19" s="1817"/>
      <c r="K19" s="1818"/>
      <c r="L19" s="1817"/>
      <c r="M19" s="1818"/>
      <c r="N19" s="1817"/>
      <c r="O19" s="1818"/>
    </row>
    <row r="20" spans="1:15" ht="48" customHeight="1">
      <c r="A20" s="61"/>
      <c r="B20" s="63">
        <v>2</v>
      </c>
      <c r="C20" s="1885" t="s">
        <v>650</v>
      </c>
      <c r="D20" s="1886"/>
      <c r="E20" s="1886"/>
      <c r="F20" s="1886"/>
      <c r="G20" s="1887"/>
      <c r="H20" s="1221"/>
      <c r="I20" s="1224"/>
      <c r="J20" s="1221"/>
      <c r="K20" s="74"/>
      <c r="L20" s="1221"/>
      <c r="M20" s="1224"/>
      <c r="N20" s="1221"/>
      <c r="O20" s="74"/>
    </row>
    <row r="21" spans="1:15" ht="48" customHeight="1">
      <c r="A21" s="61"/>
      <c r="B21" s="63">
        <v>3</v>
      </c>
      <c r="C21" s="1869" t="s">
        <v>651</v>
      </c>
      <c r="D21" s="1870"/>
      <c r="E21" s="1870"/>
      <c r="F21" s="1870"/>
      <c r="G21" s="1871"/>
      <c r="H21" s="1221"/>
      <c r="I21" s="74"/>
      <c r="J21" s="1221"/>
      <c r="K21" s="74"/>
      <c r="L21" s="1221"/>
      <c r="M21" s="74"/>
      <c r="N21" s="1221"/>
      <c r="O21" s="74"/>
    </row>
    <row r="22" spans="1:15" ht="48" customHeight="1">
      <c r="A22" s="61"/>
      <c r="B22" s="63">
        <v>4</v>
      </c>
      <c r="C22" s="1869" t="s">
        <v>652</v>
      </c>
      <c r="D22" s="1870"/>
      <c r="E22" s="1870"/>
      <c r="F22" s="1870"/>
      <c r="G22" s="1871"/>
      <c r="H22" s="1221"/>
      <c r="I22" s="74"/>
      <c r="J22" s="1221"/>
      <c r="K22" s="74"/>
      <c r="L22" s="1221"/>
      <c r="M22" s="74"/>
      <c r="N22" s="1221"/>
      <c r="O22" s="74"/>
    </row>
    <row r="23" spans="1:15" ht="48" customHeight="1">
      <c r="A23" s="61"/>
      <c r="B23" s="63">
        <v>5</v>
      </c>
      <c r="C23" s="1869" t="s">
        <v>653</v>
      </c>
      <c r="D23" s="1870"/>
      <c r="E23" s="1870"/>
      <c r="F23" s="1870"/>
      <c r="G23" s="1871"/>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869" t="s">
        <v>654</v>
      </c>
      <c r="D24" s="1870"/>
      <c r="E24" s="1870"/>
      <c r="F24" s="1870"/>
      <c r="G24" s="1871"/>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869" t="s">
        <v>655</v>
      </c>
      <c r="D25" s="1870"/>
      <c r="E25" s="1870"/>
      <c r="F25" s="1870"/>
      <c r="G25" s="1871"/>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869" t="s">
        <v>1186</v>
      </c>
      <c r="D26" s="1870"/>
      <c r="E26" s="1870"/>
      <c r="F26" s="1870"/>
      <c r="G26" s="1871"/>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869" t="s">
        <v>656</v>
      </c>
      <c r="D27" s="1870"/>
      <c r="E27" s="1870"/>
      <c r="F27" s="1870"/>
      <c r="G27" s="1871"/>
      <c r="H27" s="1226"/>
      <c r="I27" s="69"/>
      <c r="J27" s="1226"/>
      <c r="K27" s="69"/>
      <c r="L27" s="1226"/>
      <c r="M27" s="69"/>
      <c r="N27" s="1226"/>
      <c r="O27" s="69"/>
    </row>
    <row r="28" spans="1:15" ht="48" customHeight="1" thickBot="1">
      <c r="A28" s="61"/>
      <c r="B28" s="1879" t="s">
        <v>657</v>
      </c>
      <c r="C28" s="1880"/>
      <c r="D28" s="1880"/>
      <c r="E28" s="1880"/>
      <c r="F28" s="1880"/>
      <c r="G28" s="1881"/>
      <c r="H28" s="71"/>
      <c r="I28" s="53"/>
      <c r="L28" s="71"/>
      <c r="M28" s="53"/>
    </row>
    <row r="29" spans="1:15" ht="48" customHeight="1">
      <c r="A29" s="61"/>
      <c r="B29" s="63">
        <v>1</v>
      </c>
      <c r="C29" s="1888" t="s">
        <v>1191</v>
      </c>
      <c r="D29" s="1889"/>
      <c r="E29" s="1889"/>
      <c r="F29" s="1889"/>
      <c r="G29" s="1890"/>
      <c r="H29" s="1228"/>
      <c r="I29" s="1229"/>
      <c r="J29" s="1228"/>
      <c r="K29" s="1229"/>
      <c r="L29" s="1228"/>
      <c r="M29" s="1229"/>
      <c r="N29" s="1228"/>
      <c r="O29" s="1229"/>
    </row>
    <row r="30" spans="1:15" ht="48" customHeight="1">
      <c r="A30" s="61"/>
      <c r="B30" s="63">
        <v>2</v>
      </c>
      <c r="C30" s="1885" t="s">
        <v>1187</v>
      </c>
      <c r="D30" s="1886"/>
      <c r="E30" s="1886"/>
      <c r="F30" s="1886"/>
      <c r="G30" s="1887"/>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885" t="s">
        <v>658</v>
      </c>
      <c r="D31" s="1886"/>
      <c r="E31" s="1886"/>
      <c r="F31" s="1886"/>
      <c r="G31" s="1887"/>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885" t="s">
        <v>659</v>
      </c>
      <c r="D32" s="1886"/>
      <c r="E32" s="1886"/>
      <c r="F32" s="1886"/>
      <c r="G32" s="1887"/>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885" t="s">
        <v>660</v>
      </c>
      <c r="D33" s="1886"/>
      <c r="E33" s="1886"/>
      <c r="F33" s="1886"/>
      <c r="G33" s="1887"/>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885" t="s">
        <v>1192</v>
      </c>
      <c r="D34" s="1886"/>
      <c r="E34" s="1886"/>
      <c r="F34" s="1886"/>
      <c r="G34" s="1887"/>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885" t="s">
        <v>661</v>
      </c>
      <c r="D35" s="1886"/>
      <c r="E35" s="1886"/>
      <c r="F35" s="1886"/>
      <c r="G35" s="1887"/>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885" t="s">
        <v>1188</v>
      </c>
      <c r="D36" s="1886"/>
      <c r="E36" s="1886"/>
      <c r="F36" s="1886"/>
      <c r="G36" s="1887"/>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885" t="s">
        <v>662</v>
      </c>
      <c r="D37" s="1886"/>
      <c r="E37" s="1886"/>
      <c r="F37" s="1886"/>
      <c r="G37" s="1887"/>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885" t="s">
        <v>1189</v>
      </c>
      <c r="D38" s="1886"/>
      <c r="E38" s="1886"/>
      <c r="F38" s="1886"/>
      <c r="G38" s="1887"/>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885" t="s">
        <v>663</v>
      </c>
      <c r="D39" s="1886"/>
      <c r="E39" s="1886"/>
      <c r="F39" s="1886"/>
      <c r="G39" s="1887"/>
      <c r="H39" s="1221"/>
      <c r="I39" s="74"/>
      <c r="J39" s="1221"/>
      <c r="K39" s="74"/>
      <c r="L39" s="1221"/>
      <c r="M39" s="74"/>
      <c r="N39" s="1221"/>
      <c r="O39" s="74"/>
    </row>
    <row r="40" spans="1:15" ht="48" customHeight="1">
      <c r="A40" s="61"/>
      <c r="B40" s="63">
        <v>12</v>
      </c>
      <c r="C40" s="1885" t="s">
        <v>664</v>
      </c>
      <c r="D40" s="1886"/>
      <c r="E40" s="1886"/>
      <c r="F40" s="1886"/>
      <c r="G40" s="1887"/>
      <c r="H40" s="1221"/>
      <c r="I40" s="74"/>
      <c r="J40" s="1221"/>
      <c r="K40" s="74"/>
      <c r="L40" s="1221"/>
      <c r="M40" s="74"/>
      <c r="N40" s="1221"/>
      <c r="O40" s="74"/>
    </row>
    <row r="41" spans="1:15" ht="48" customHeight="1">
      <c r="A41" s="61"/>
      <c r="B41" s="63">
        <v>13</v>
      </c>
      <c r="C41" s="1885" t="s">
        <v>665</v>
      </c>
      <c r="D41" s="1886"/>
      <c r="E41" s="1886"/>
      <c r="F41" s="1886"/>
      <c r="G41" s="1887"/>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885" t="s">
        <v>666</v>
      </c>
      <c r="D42" s="1886"/>
      <c r="E42" s="1886"/>
      <c r="F42" s="1886"/>
      <c r="G42" s="1887"/>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885" t="s">
        <v>667</v>
      </c>
      <c r="D43" s="1886"/>
      <c r="E43" s="1886"/>
      <c r="F43" s="1886"/>
      <c r="G43" s="1887"/>
      <c r="H43" s="1221"/>
      <c r="I43" s="74"/>
      <c r="J43" s="1221"/>
      <c r="K43" s="74"/>
      <c r="L43" s="1221"/>
      <c r="M43" s="74"/>
      <c r="N43" s="1221"/>
      <c r="O43" s="74"/>
    </row>
    <row r="44" spans="1:15" ht="48" customHeight="1">
      <c r="A44" s="61"/>
      <c r="B44" s="63">
        <v>16</v>
      </c>
      <c r="C44" s="1885" t="s">
        <v>668</v>
      </c>
      <c r="D44" s="1886"/>
      <c r="E44" s="1886"/>
      <c r="F44" s="1886"/>
      <c r="G44" s="1887"/>
      <c r="H44" s="1221"/>
      <c r="I44" s="74"/>
      <c r="J44" s="1221"/>
      <c r="K44" s="74"/>
      <c r="L44" s="1221"/>
      <c r="M44" s="74"/>
      <c r="N44" s="1221"/>
      <c r="O44" s="74"/>
    </row>
    <row r="45" spans="1:15" ht="48" customHeight="1">
      <c r="A45" s="61"/>
      <c r="B45" s="63">
        <v>17</v>
      </c>
      <c r="C45" s="1885" t="s">
        <v>669</v>
      </c>
      <c r="D45" s="1886"/>
      <c r="E45" s="1886"/>
      <c r="F45" s="1886"/>
      <c r="G45" s="1887"/>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885" t="s">
        <v>1190</v>
      </c>
      <c r="D46" s="1886"/>
      <c r="E46" s="1886"/>
      <c r="F46" s="1886"/>
      <c r="G46" s="1887"/>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885" t="s">
        <v>670</v>
      </c>
      <c r="D47" s="1886"/>
      <c r="E47" s="1886"/>
      <c r="F47" s="1886"/>
      <c r="G47" s="1887"/>
      <c r="H47" s="1221"/>
      <c r="I47" s="74"/>
      <c r="J47" s="1221"/>
      <c r="K47" s="74"/>
      <c r="L47" s="1221"/>
      <c r="M47" s="74"/>
      <c r="N47" s="1221"/>
      <c r="O47" s="74"/>
    </row>
    <row r="48" spans="1:15" ht="48" customHeight="1" thickBot="1">
      <c r="A48" s="61"/>
      <c r="B48" s="63">
        <v>20</v>
      </c>
      <c r="C48" s="1885" t="s">
        <v>671</v>
      </c>
      <c r="D48" s="1886"/>
      <c r="E48" s="1886"/>
      <c r="F48" s="1886"/>
      <c r="G48" s="1887"/>
      <c r="H48" s="68"/>
      <c r="I48" s="69"/>
      <c r="J48" s="68"/>
      <c r="K48" s="70"/>
      <c r="L48" s="68"/>
      <c r="M48" s="69"/>
      <c r="N48" s="68"/>
      <c r="O48" s="70"/>
    </row>
    <row r="49" spans="2:39" ht="32.15" customHeight="1" thickBot="1">
      <c r="B49" s="1879" t="s">
        <v>37</v>
      </c>
      <c r="C49" s="1880"/>
      <c r="D49" s="1880"/>
      <c r="E49" s="1880"/>
      <c r="F49" s="1880"/>
      <c r="G49" s="1881"/>
      <c r="H49" s="71"/>
      <c r="I49" s="53"/>
      <c r="L49" s="71"/>
      <c r="M49" s="53"/>
    </row>
    <row r="50" spans="2:39" ht="37.5" customHeight="1">
      <c r="B50" s="72" t="s">
        <v>27</v>
      </c>
      <c r="C50" s="1891" t="s">
        <v>672</v>
      </c>
      <c r="D50" s="1892"/>
      <c r="E50" s="1892"/>
      <c r="F50" s="1892"/>
      <c r="G50" s="1893"/>
      <c r="H50" s="1228"/>
      <c r="I50" s="1229"/>
      <c r="J50" s="1819"/>
      <c r="K50" s="1820"/>
      <c r="L50" s="1228"/>
      <c r="M50" s="1229"/>
      <c r="N50" s="1819"/>
      <c r="O50" s="1820"/>
    </row>
    <row r="51" spans="2:39" ht="37.5" customHeight="1">
      <c r="B51" s="73" t="s">
        <v>28</v>
      </c>
      <c r="C51" s="1897" t="s">
        <v>673</v>
      </c>
      <c r="D51" s="1898"/>
      <c r="E51" s="1898"/>
      <c r="F51" s="1898"/>
      <c r="G51" s="1899"/>
      <c r="H51" s="1221"/>
      <c r="I51" s="74"/>
      <c r="J51" s="1222"/>
      <c r="K51" s="1223"/>
      <c r="L51" s="1221"/>
      <c r="M51" s="74"/>
      <c r="N51" s="1222"/>
      <c r="O51" s="1223"/>
    </row>
    <row r="52" spans="2:39" ht="37.5" customHeight="1">
      <c r="B52" s="73" t="s">
        <v>29</v>
      </c>
      <c r="C52" s="1897" t="s">
        <v>674</v>
      </c>
      <c r="D52" s="1898"/>
      <c r="E52" s="1898"/>
      <c r="F52" s="1898"/>
      <c r="G52" s="1899"/>
      <c r="H52" s="66"/>
      <c r="I52" s="67"/>
      <c r="J52" s="66"/>
      <c r="K52" s="67"/>
      <c r="L52" s="66"/>
      <c r="M52" s="67"/>
      <c r="N52" s="66"/>
      <c r="O52" s="67"/>
    </row>
    <row r="53" spans="2:39" ht="37.5" customHeight="1">
      <c r="B53" s="73" t="s">
        <v>30</v>
      </c>
      <c r="C53" s="1897" t="s">
        <v>675</v>
      </c>
      <c r="D53" s="1898"/>
      <c r="E53" s="1898"/>
      <c r="F53" s="1898"/>
      <c r="G53" s="1899"/>
      <c r="H53" s="66"/>
      <c r="I53" s="67"/>
      <c r="J53" s="66"/>
      <c r="K53" s="67"/>
      <c r="L53" s="66"/>
      <c r="M53" s="67"/>
      <c r="N53" s="66"/>
      <c r="O53" s="67"/>
    </row>
    <row r="54" spans="2:39" ht="37.5" customHeight="1">
      <c r="B54" s="73" t="s">
        <v>31</v>
      </c>
      <c r="C54" s="1897" t="s">
        <v>676</v>
      </c>
      <c r="D54" s="1898"/>
      <c r="E54" s="1898"/>
      <c r="F54" s="1898"/>
      <c r="G54" s="1899"/>
      <c r="H54" s="66"/>
      <c r="I54" s="67"/>
      <c r="J54" s="66"/>
      <c r="K54" s="67"/>
      <c r="L54" s="66"/>
      <c r="M54" s="67"/>
      <c r="N54" s="66"/>
      <c r="O54" s="67"/>
    </row>
    <row r="55" spans="2:39" ht="37.5" customHeight="1">
      <c r="B55" s="73" t="s">
        <v>32</v>
      </c>
      <c r="C55" s="1897" t="s">
        <v>677</v>
      </c>
      <c r="D55" s="1898"/>
      <c r="E55" s="1898"/>
      <c r="F55" s="1898"/>
      <c r="G55" s="1899"/>
      <c r="H55" s="66"/>
      <c r="I55" s="67"/>
      <c r="J55" s="66"/>
      <c r="K55" s="67"/>
      <c r="L55" s="66"/>
      <c r="M55" s="67"/>
      <c r="N55" s="66"/>
      <c r="O55" s="67"/>
    </row>
    <row r="56" spans="2:39" ht="37.5" customHeight="1">
      <c r="B56" s="73" t="s">
        <v>33</v>
      </c>
      <c r="C56" s="1897" t="s">
        <v>678</v>
      </c>
      <c r="D56" s="1898"/>
      <c r="E56" s="1898"/>
      <c r="F56" s="1898"/>
      <c r="G56" s="1899"/>
      <c r="H56" s="66"/>
      <c r="I56" s="67"/>
      <c r="J56" s="66"/>
      <c r="K56" s="67"/>
      <c r="L56" s="66"/>
      <c r="M56" s="67"/>
      <c r="N56" s="66"/>
      <c r="O56" s="67"/>
    </row>
    <row r="57" spans="2:39" ht="37.5" customHeight="1" thickBot="1">
      <c r="B57" s="75" t="s">
        <v>34</v>
      </c>
      <c r="C57" s="1894" t="s">
        <v>679</v>
      </c>
      <c r="D57" s="1895"/>
      <c r="E57" s="1895"/>
      <c r="F57" s="1895"/>
      <c r="G57" s="1896"/>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38</v>
      </c>
      <c r="K59" s="76"/>
      <c r="L59" s="76" t="s">
        <v>39</v>
      </c>
    </row>
  </sheetData>
  <mergeCells count="43">
    <mergeCell ref="C57:G57"/>
    <mergeCell ref="C51:G51"/>
    <mergeCell ref="C52:G52"/>
    <mergeCell ref="C53:G53"/>
    <mergeCell ref="C54:G54"/>
    <mergeCell ref="C55:G55"/>
    <mergeCell ref="C56:G56"/>
    <mergeCell ref="C50:G50"/>
    <mergeCell ref="C39:G39"/>
    <mergeCell ref="C40:G40"/>
    <mergeCell ref="C41:G41"/>
    <mergeCell ref="C42:G42"/>
    <mergeCell ref="C43:G43"/>
    <mergeCell ref="C44:G44"/>
    <mergeCell ref="C45:G45"/>
    <mergeCell ref="C46:G46"/>
    <mergeCell ref="C47:G47"/>
    <mergeCell ref="C48:G48"/>
    <mergeCell ref="B49:G49"/>
    <mergeCell ref="C38:G38"/>
    <mergeCell ref="C27:G27"/>
    <mergeCell ref="B28:G28"/>
    <mergeCell ref="C29:G29"/>
    <mergeCell ref="C30:G30"/>
    <mergeCell ref="C31:G31"/>
    <mergeCell ref="C32:G32"/>
    <mergeCell ref="C33:G33"/>
    <mergeCell ref="C34:G34"/>
    <mergeCell ref="C35:G35"/>
    <mergeCell ref="C36:G36"/>
    <mergeCell ref="C37:G37"/>
    <mergeCell ref="C26:G26"/>
    <mergeCell ref="E3:G6"/>
    <mergeCell ref="B12:G12"/>
    <mergeCell ref="B14:G14"/>
    <mergeCell ref="B18:G18"/>
    <mergeCell ref="C19:G19"/>
    <mergeCell ref="C20:G20"/>
    <mergeCell ref="C21:G21"/>
    <mergeCell ref="C22:G22"/>
    <mergeCell ref="C23:G23"/>
    <mergeCell ref="C24:G24"/>
    <mergeCell ref="C25:G25"/>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zoomScale="85" zoomScaleNormal="100" zoomScaleSheetLayoutView="85" workbookViewId="0">
      <selection activeCell="I33" sqref="I33"/>
    </sheetView>
  </sheetViews>
  <sheetFormatPr defaultColWidth="11.453125" defaultRowHeight="13"/>
  <cols>
    <col min="1" max="1" width="9.1796875" style="707" customWidth="1"/>
    <col min="2" max="2" width="11.26953125" style="607" customWidth="1"/>
    <col min="3" max="3" width="47.453125" style="607" customWidth="1"/>
    <col min="4" max="4" width="19.26953125" style="707" customWidth="1"/>
    <col min="5" max="7" width="24.81640625" style="708" customWidth="1"/>
    <col min="8" max="8" width="17.26953125" style="708" bestFit="1" customWidth="1"/>
    <col min="9" max="9" width="30" style="707" customWidth="1"/>
    <col min="10" max="10" width="2.7265625" style="707" customWidth="1"/>
    <col min="11" max="16384" width="11.453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232</v>
      </c>
      <c r="I2" s="1406">
        <f>'Cover Page'!$C$16</f>
        <v>45991</v>
      </c>
    </row>
    <row r="3" spans="2:10" s="664" customFormat="1" ht="16.5" customHeight="1">
      <c r="B3" s="704"/>
      <c r="C3" s="704"/>
      <c r="D3" s="705"/>
      <c r="E3" s="706"/>
      <c r="F3" s="706"/>
      <c r="H3" s="537" t="s">
        <v>233</v>
      </c>
      <c r="I3" s="621">
        <f>'Cover Page'!$C$17</f>
        <v>46003</v>
      </c>
    </row>
    <row r="4" spans="2:10" s="664" customFormat="1" ht="16.5" customHeight="1">
      <c r="B4" s="704"/>
      <c r="C4" s="667"/>
      <c r="D4" s="705"/>
      <c r="E4" s="706"/>
      <c r="F4" s="706"/>
      <c r="G4" s="668"/>
      <c r="H4" s="537" t="s">
        <v>234</v>
      </c>
      <c r="I4" s="621">
        <f>'Cover Page'!$C$18</f>
        <v>46009</v>
      </c>
    </row>
    <row r="5" spans="2:10" ht="16.5" customHeight="1">
      <c r="G5" s="668"/>
      <c r="H5" s="537" t="s">
        <v>235</v>
      </c>
      <c r="I5" s="621">
        <f>'Cover Page'!$C$19</f>
        <v>46020</v>
      </c>
    </row>
    <row r="6" spans="2:10" ht="16.5" customHeight="1" thickBot="1">
      <c r="B6" s="709" t="s">
        <v>302</v>
      </c>
      <c r="C6" s="710"/>
      <c r="H6" s="537" t="s">
        <v>236</v>
      </c>
      <c r="I6" s="624">
        <f>'00 - Cover'!$F$29</f>
        <v>14</v>
      </c>
    </row>
    <row r="7" spans="2:10" s="716" customFormat="1" ht="20.149999999999999" customHeight="1" thickTop="1">
      <c r="B7" s="711"/>
      <c r="C7" s="712"/>
      <c r="D7" s="713"/>
      <c r="E7" s="714"/>
      <c r="F7" s="714"/>
      <c r="G7" s="714"/>
      <c r="H7" s="714"/>
      <c r="I7" s="714"/>
      <c r="J7" s="715"/>
    </row>
    <row r="8" spans="2:10" ht="20.149999999999999" customHeight="1">
      <c r="B8" s="1159" t="s">
        <v>303</v>
      </c>
      <c r="C8" s="1160"/>
      <c r="D8" s="1372">
        <f>I4</f>
        <v>46009</v>
      </c>
      <c r="E8" s="699"/>
      <c r="F8" s="699"/>
      <c r="G8" s="699"/>
      <c r="H8" s="699"/>
      <c r="I8" s="699"/>
      <c r="J8" s="717"/>
    </row>
    <row r="9" spans="2:10" ht="20.149999999999999" customHeight="1">
      <c r="B9" s="1159" t="s">
        <v>304</v>
      </c>
      <c r="C9" s="1160"/>
      <c r="D9" s="1373">
        <f>I4</f>
        <v>46009</v>
      </c>
      <c r="E9" s="699"/>
      <c r="F9" s="699"/>
      <c r="G9" s="699"/>
      <c r="H9" s="699"/>
      <c r="I9" s="699"/>
      <c r="J9" s="717"/>
    </row>
    <row r="10" spans="2:10" ht="20.149999999999999" customHeight="1">
      <c r="B10" s="1159" t="s">
        <v>305</v>
      </c>
      <c r="C10" s="1160"/>
      <c r="D10" s="1373">
        <f>'12 - Notes Interest'!F17</f>
        <v>45988</v>
      </c>
      <c r="E10" s="1373">
        <f>'12 - Notes Interest'!G17</f>
        <v>46020</v>
      </c>
      <c r="F10" s="1373"/>
      <c r="G10" s="699"/>
      <c r="H10" s="699"/>
      <c r="I10" s="699"/>
      <c r="J10" s="717"/>
    </row>
    <row r="11" spans="2:10" ht="20.149999999999999" customHeight="1">
      <c r="B11" s="1159" t="s">
        <v>306</v>
      </c>
      <c r="C11" s="1160"/>
      <c r="D11" s="1374">
        <f>'12 - Notes Interest'!H17</f>
        <v>32</v>
      </c>
      <c r="E11" s="699"/>
      <c r="F11" s="699"/>
      <c r="G11" s="718"/>
      <c r="H11" s="699"/>
      <c r="I11" s="699"/>
      <c r="J11" s="717"/>
    </row>
    <row r="12" spans="2:10" ht="20.149999999999999" customHeight="1">
      <c r="B12" s="1159" t="s">
        <v>307</v>
      </c>
      <c r="C12" s="1160"/>
      <c r="D12" s="719" t="s">
        <v>308</v>
      </c>
      <c r="E12" s="699"/>
      <c r="F12" s="699"/>
      <c r="G12" s="699"/>
      <c r="H12" s="699"/>
      <c r="I12" s="699"/>
      <c r="J12" s="717"/>
    </row>
    <row r="13" spans="2:10" ht="20.149999999999999" customHeight="1">
      <c r="B13" s="1159" t="s">
        <v>309</v>
      </c>
      <c r="C13" s="1161"/>
      <c r="D13" s="699" t="s">
        <v>301</v>
      </c>
      <c r="E13" s="699"/>
      <c r="F13" s="699"/>
      <c r="G13" s="699"/>
      <c r="H13" s="699"/>
      <c r="I13" s="699"/>
      <c r="J13" s="717"/>
    </row>
    <row r="14" spans="2:10" s="716" customFormat="1" ht="20.149999999999999" customHeight="1">
      <c r="B14" s="720"/>
      <c r="C14" s="721"/>
      <c r="D14" s="722"/>
      <c r="E14" s="723"/>
      <c r="F14" s="1833"/>
      <c r="G14" s="723"/>
      <c r="H14" s="723"/>
      <c r="I14" s="723"/>
      <c r="J14" s="724"/>
    </row>
    <row r="15" spans="2:10" s="716" customFormat="1" ht="20.149999999999999" customHeight="1">
      <c r="B15" s="725"/>
      <c r="C15" s="726"/>
      <c r="D15" s="719"/>
      <c r="E15" s="699"/>
      <c r="F15" s="699"/>
      <c r="G15" s="699"/>
      <c r="H15" s="699"/>
      <c r="I15" s="699"/>
      <c r="J15" s="717"/>
    </row>
    <row r="16" spans="2:10" s="716" customFormat="1" ht="19.5" customHeight="1">
      <c r="B16" s="1158" t="s">
        <v>310</v>
      </c>
      <c r="C16" s="642"/>
      <c r="D16" s="719"/>
      <c r="E16" s="674" t="s">
        <v>118</v>
      </c>
      <c r="F16" s="1831" t="s">
        <v>2053</v>
      </c>
      <c r="G16" s="674" t="s">
        <v>119</v>
      </c>
      <c r="H16" s="674"/>
      <c r="I16" s="727"/>
      <c r="J16" s="717"/>
    </row>
    <row r="17" spans="2:10" s="716" customFormat="1" ht="10" customHeight="1">
      <c r="B17" s="694"/>
      <c r="D17" s="719"/>
      <c r="E17" s="699"/>
      <c r="F17" s="699"/>
      <c r="G17" s="699"/>
      <c r="H17" s="699"/>
      <c r="I17" s="699"/>
      <c r="J17" s="717"/>
    </row>
    <row r="18" spans="2:10" s="716" customFormat="1" ht="20.149999999999999" customHeight="1">
      <c r="B18" s="694" t="s">
        <v>311</v>
      </c>
      <c r="D18" s="719"/>
      <c r="E18" s="736">
        <f>+'12 - Notes Interest'!K17</f>
        <v>3646408.1199999996</v>
      </c>
      <c r="F18" s="736">
        <f>+'12 - Notes Interest'!T17</f>
        <v>2101310.6</v>
      </c>
      <c r="G18" s="736">
        <f>'15 - Priority of Payments'!I32</f>
        <v>756259.68</v>
      </c>
      <c r="H18" s="728"/>
      <c r="I18" s="729"/>
      <c r="J18" s="717"/>
    </row>
    <row r="19" spans="2:10" s="716" customFormat="1" ht="20.149999999999999" customHeight="1">
      <c r="B19" s="694" t="s">
        <v>312</v>
      </c>
      <c r="D19" s="719"/>
      <c r="E19" s="736">
        <f>MIN('15 - Priority of Payments'!J29,E18)</f>
        <v>3646408.1199999996</v>
      </c>
      <c r="F19" s="736">
        <f>MIN('15 - Priority of Payments'!J29,F18)</f>
        <v>2101310.6</v>
      </c>
      <c r="G19" s="736">
        <f>'15 - Priority of Payments'!J32</f>
        <v>756259.68</v>
      </c>
      <c r="H19" s="728"/>
      <c r="I19" s="729"/>
      <c r="J19" s="717"/>
    </row>
    <row r="20" spans="2:10" s="716" customFormat="1" ht="20.149999999999999" customHeight="1">
      <c r="B20" s="1158" t="s">
        <v>313</v>
      </c>
      <c r="C20" s="730"/>
      <c r="E20" s="736"/>
      <c r="F20" s="736"/>
      <c r="G20" s="736"/>
      <c r="H20" s="731"/>
      <c r="I20" s="732"/>
      <c r="J20" s="717"/>
    </row>
    <row r="21" spans="2:10" s="716" customFormat="1" ht="20.149999999999999" customHeight="1">
      <c r="B21" s="694" t="s">
        <v>314</v>
      </c>
      <c r="C21" s="726"/>
      <c r="E21" s="736">
        <v>0</v>
      </c>
      <c r="F21" s="736">
        <v>0</v>
      </c>
      <c r="G21" s="736">
        <v>0</v>
      </c>
      <c r="H21" s="733"/>
      <c r="I21" s="729"/>
      <c r="J21" s="717"/>
    </row>
    <row r="22" spans="2:10" s="716" customFormat="1" ht="20.149999999999999" customHeight="1">
      <c r="B22" s="694" t="s">
        <v>1085</v>
      </c>
      <c r="C22" s="726"/>
      <c r="E22" s="736">
        <f>MAX(E18-E19,0)</f>
        <v>0</v>
      </c>
      <c r="F22" s="736">
        <f>MAX(F18-F19,0)</f>
        <v>0</v>
      </c>
      <c r="G22" s="736">
        <f>MAX(G18-G19,0)</f>
        <v>0</v>
      </c>
      <c r="H22" s="733"/>
      <c r="I22" s="729"/>
      <c r="J22" s="717"/>
    </row>
    <row r="23" spans="2:10" s="716" customFormat="1" ht="20.149999999999999" customHeight="1">
      <c r="B23" s="694" t="s">
        <v>1084</v>
      </c>
      <c r="C23" s="726"/>
      <c r="E23" s="736">
        <f>MAX(E19-E18,0)</f>
        <v>0</v>
      </c>
      <c r="F23" s="736">
        <f>MAX(F19-F18,0)</f>
        <v>0</v>
      </c>
      <c r="G23" s="736">
        <f>MAX(G19-G18,0)</f>
        <v>0</v>
      </c>
      <c r="H23" s="733"/>
      <c r="I23" s="729"/>
      <c r="J23" s="717"/>
    </row>
    <row r="24" spans="2:10" s="716" customFormat="1" ht="20.149999999999999" customHeight="1">
      <c r="B24" s="694" t="s">
        <v>315</v>
      </c>
      <c r="C24" s="726"/>
      <c r="E24" s="736">
        <f>E21+E22-E23</f>
        <v>0</v>
      </c>
      <c r="F24" s="736">
        <f>F21+F22-F23</f>
        <v>0</v>
      </c>
      <c r="G24" s="736">
        <f>G21+G22-G23</f>
        <v>0</v>
      </c>
      <c r="H24" s="728"/>
      <c r="I24" s="729"/>
      <c r="J24" s="717"/>
    </row>
    <row r="25" spans="2:10" s="716" customFormat="1" ht="20.149999999999999" customHeight="1">
      <c r="B25" s="720"/>
      <c r="C25" s="721"/>
      <c r="D25" s="722"/>
      <c r="E25" s="723"/>
      <c r="F25" s="1833"/>
      <c r="G25" s="723"/>
      <c r="H25" s="723"/>
      <c r="I25" s="723"/>
      <c r="J25" s="724"/>
    </row>
    <row r="26" spans="2:10" s="716" customFormat="1" ht="20.149999999999999" customHeight="1">
      <c r="B26" s="725"/>
      <c r="D26" s="719"/>
      <c r="E26" s="699"/>
      <c r="F26" s="699"/>
      <c r="G26" s="699"/>
      <c r="H26" s="699"/>
      <c r="I26" s="699"/>
      <c r="J26" s="717"/>
    </row>
    <row r="27" spans="2:10" s="716" customFormat="1" ht="20.149999999999999" customHeight="1">
      <c r="B27" s="1158" t="s">
        <v>316</v>
      </c>
      <c r="C27" s="730"/>
      <c r="E27" s="674" t="s">
        <v>118</v>
      </c>
      <c r="F27" s="1831" t="s">
        <v>2053</v>
      </c>
      <c r="G27" s="674" t="s">
        <v>119</v>
      </c>
      <c r="H27" s="674"/>
      <c r="I27" s="727" t="s">
        <v>317</v>
      </c>
      <c r="J27" s="717"/>
    </row>
    <row r="28" spans="2:10" s="716" customFormat="1" ht="10" customHeight="1">
      <c r="B28" s="642"/>
      <c r="C28" s="730"/>
      <c r="E28" s="734"/>
      <c r="F28" s="734"/>
      <c r="G28" s="734"/>
      <c r="H28" s="734"/>
      <c r="I28" s="734"/>
      <c r="J28" s="717"/>
    </row>
    <row r="29" spans="2:10" s="716" customFormat="1" ht="21" customHeight="1">
      <c r="B29" s="694" t="s">
        <v>318</v>
      </c>
      <c r="C29" s="726"/>
      <c r="D29" s="735"/>
      <c r="E29" s="736">
        <f>'11 - Notes Follow-up'!E16</f>
        <v>7773200000</v>
      </c>
      <c r="F29" s="736">
        <f>'11 - Notes Follow-up'!M16</f>
        <v>4034000000</v>
      </c>
      <c r="G29" s="736">
        <f>'11 - Notes Follow-up'!U16</f>
        <v>580800000</v>
      </c>
      <c r="H29" s="736"/>
      <c r="I29" s="737">
        <f>E29+F29+G29</f>
        <v>12388000000</v>
      </c>
      <c r="J29" s="717"/>
    </row>
    <row r="30" spans="2:10" s="716" customFormat="1" ht="21" customHeight="1">
      <c r="B30" s="694" t="s">
        <v>319</v>
      </c>
      <c r="C30" s="726"/>
      <c r="D30" s="735"/>
      <c r="E30" s="738">
        <f>'11 - Notes Follow-up'!D25</f>
        <v>6931327460.6000004</v>
      </c>
      <c r="F30" s="738">
        <f>+'11 - Notes Follow-up'!L25</f>
        <v>3994833894</v>
      </c>
      <c r="G30" s="738">
        <f>'11 - Notes Follow-up'!T25</f>
        <v>575061115.20000005</v>
      </c>
      <c r="H30" s="738"/>
      <c r="I30" s="737">
        <f>E30+F30+G30</f>
        <v>11501222469.800001</v>
      </c>
      <c r="J30" s="717"/>
    </row>
    <row r="31" spans="2:10" s="716" customFormat="1" ht="21" customHeight="1">
      <c r="B31" s="694" t="s">
        <v>320</v>
      </c>
      <c r="C31" s="726"/>
      <c r="D31" s="735"/>
      <c r="E31" s="738">
        <f>'11 - Notes Follow-up'!J26</f>
        <v>89169.55</v>
      </c>
      <c r="F31" s="738">
        <f>+'11 - Notes Follow-up'!R26</f>
        <v>99029.1</v>
      </c>
      <c r="G31" s="738">
        <f>'11 - Notes Follow-up'!Y26</f>
        <v>99011.900000000009</v>
      </c>
      <c r="H31" s="738"/>
      <c r="I31" s="1350"/>
      <c r="J31" s="717"/>
    </row>
    <row r="32" spans="2:10" s="716" customFormat="1" ht="21" customHeight="1">
      <c r="B32" s="694" t="s">
        <v>1083</v>
      </c>
      <c r="C32" s="726"/>
      <c r="D32" s="735"/>
      <c r="E32" s="737">
        <f>'11 - Notes Follow-up'!F25</f>
        <v>54650259.919999994</v>
      </c>
      <c r="F32" s="737">
        <f>+'11 - Notes Follow-up'!N25</f>
        <v>31497472</v>
      </c>
      <c r="G32" s="737">
        <f>'11 - Notes Follow-up'!V25</f>
        <v>4534073.28</v>
      </c>
      <c r="H32" s="737"/>
      <c r="I32" s="737">
        <f>E32+F32+G32</f>
        <v>90681805.199999988</v>
      </c>
      <c r="J32" s="717"/>
    </row>
    <row r="33" spans="2:10" s="716" customFormat="1" ht="21" customHeight="1">
      <c r="B33" s="694" t="s">
        <v>321</v>
      </c>
      <c r="C33" s="726"/>
      <c r="D33" s="735"/>
      <c r="E33" s="737">
        <f>'11 - Notes Follow-up'!G25</f>
        <v>6876677200.6800003</v>
      </c>
      <c r="F33" s="737">
        <f>+'11 - Notes Follow-up'!O25</f>
        <v>3963336422</v>
      </c>
      <c r="G33" s="737">
        <f>'11 - Notes Follow-up'!W25</f>
        <v>570527041.92000008</v>
      </c>
      <c r="H33" s="737"/>
      <c r="I33" s="737">
        <f>E33+F33+G33</f>
        <v>11410540664.6</v>
      </c>
      <c r="J33" s="717"/>
    </row>
    <row r="34" spans="2:10" s="716" customFormat="1" ht="21" customHeight="1">
      <c r="B34" s="694" t="s">
        <v>322</v>
      </c>
      <c r="C34" s="726"/>
      <c r="D34" s="735"/>
      <c r="E34" s="737">
        <f>'11 - Notes Follow-up'!J25</f>
        <v>88466.49</v>
      </c>
      <c r="F34" s="737">
        <f>+'11 - Notes Follow-up'!R25</f>
        <v>98248.3</v>
      </c>
      <c r="G34" s="737">
        <f>'11 - Notes Follow-up'!Y25</f>
        <v>98231.24000000002</v>
      </c>
      <c r="H34" s="737"/>
      <c r="I34" s="1350"/>
      <c r="J34" s="717"/>
    </row>
    <row r="35" spans="2:10" s="716" customFormat="1" ht="20.149999999999999" customHeight="1">
      <c r="B35" s="739"/>
      <c r="C35" s="740"/>
      <c r="D35" s="721"/>
      <c r="E35" s="723"/>
      <c r="F35" s="1833"/>
      <c r="G35" s="723"/>
      <c r="H35" s="723"/>
      <c r="I35" s="723"/>
      <c r="J35" s="724"/>
    </row>
    <row r="36" spans="2:10" s="716" customFormat="1" ht="20.149999999999999" customHeight="1">
      <c r="B36" s="741"/>
      <c r="C36" s="742"/>
      <c r="E36" s="699"/>
      <c r="F36" s="699"/>
      <c r="G36" s="699"/>
      <c r="H36" s="699"/>
      <c r="I36" s="699"/>
      <c r="J36" s="717"/>
    </row>
    <row r="37" spans="2:10" s="716" customFormat="1" ht="20.149999999999999" customHeight="1">
      <c r="B37" s="1158" t="s">
        <v>323</v>
      </c>
      <c r="C37" s="743"/>
      <c r="D37" s="744"/>
      <c r="E37" s="674" t="s">
        <v>118</v>
      </c>
      <c r="F37" s="674" t="s">
        <v>2053</v>
      </c>
      <c r="G37" s="674" t="s">
        <v>119</v>
      </c>
      <c r="H37" s="674"/>
      <c r="I37" s="734"/>
      <c r="J37" s="717"/>
    </row>
    <row r="38" spans="2:10" s="716" customFormat="1" ht="10" customHeight="1">
      <c r="B38" s="642"/>
      <c r="C38" s="726"/>
      <c r="D38" s="744"/>
      <c r="E38" s="734"/>
      <c r="F38" s="734"/>
      <c r="G38" s="734"/>
      <c r="H38" s="734"/>
      <c r="I38" s="734"/>
      <c r="J38" s="717"/>
    </row>
    <row r="39" spans="2:10" s="716" customFormat="1" ht="20.149999999999999" customHeight="1">
      <c r="B39" s="694" t="s">
        <v>324</v>
      </c>
      <c r="C39" s="730"/>
      <c r="D39" s="744"/>
      <c r="E39" s="737">
        <f>E19/'11 - Notes Follow-up'!H26</f>
        <v>46.91</v>
      </c>
      <c r="F39" s="737">
        <f>F19/'11 - Notes Follow-up'!P25</f>
        <v>52.09</v>
      </c>
      <c r="G39" s="737">
        <f>G18/'11 - Notes Follow-up'!X26</f>
        <v>130.21</v>
      </c>
      <c r="H39" s="737"/>
      <c r="I39" s="745"/>
      <c r="J39" s="717"/>
    </row>
    <row r="40" spans="2:10" s="716" customFormat="1" ht="20.149999999999999" customHeight="1">
      <c r="B40" s="694" t="s">
        <v>325</v>
      </c>
      <c r="C40" s="726"/>
      <c r="E40" s="737">
        <f>'11bis - Notes Calculation'!AC17</f>
        <v>703.06</v>
      </c>
      <c r="F40" s="737">
        <f>'11bis - Notes Calculation'!AG17</f>
        <v>780.8</v>
      </c>
      <c r="G40" s="737">
        <f>'11bis - Notes Calculation'!AP17</f>
        <v>780.66</v>
      </c>
      <c r="H40" s="737"/>
      <c r="I40" s="745"/>
      <c r="J40" s="717"/>
    </row>
    <row r="41" spans="2:10" s="716" customFormat="1" ht="20.149999999999999" customHeight="1">
      <c r="B41" s="694" t="s">
        <v>326</v>
      </c>
      <c r="C41" s="726"/>
      <c r="E41" s="746">
        <f>E40/E31</f>
        <v>7.884530089027026E-3</v>
      </c>
      <c r="F41" s="746">
        <f>F40/F31</f>
        <v>7.8845511066948995E-3</v>
      </c>
      <c r="G41" s="746">
        <f>G40/G31</f>
        <v>7.8845068118074679E-3</v>
      </c>
      <c r="H41" s="746"/>
      <c r="I41" s="747"/>
      <c r="J41" s="717"/>
    </row>
    <row r="42" spans="2:10" ht="20.149999999999999" customHeight="1" thickBot="1">
      <c r="B42" s="748"/>
      <c r="C42" s="749"/>
      <c r="D42" s="750"/>
      <c r="E42" s="751"/>
      <c r="F42" s="751"/>
      <c r="G42" s="751"/>
      <c r="H42" s="751"/>
      <c r="I42" s="751"/>
      <c r="J42" s="752"/>
    </row>
    <row r="43" spans="2:10" ht="20.149999999999999" customHeight="1" thickTop="1">
      <c r="E43" s="753"/>
      <c r="F43" s="753"/>
    </row>
    <row r="45" spans="2:10" ht="20.149999999999999" customHeight="1">
      <c r="C45" s="726"/>
    </row>
    <row r="51" spans="3:3" ht="20.149999999999999" customHeight="1">
      <c r="C51" s="726"/>
    </row>
    <row r="63" spans="3:3" ht="20.149999999999999" customHeight="1">
      <c r="C63" s="726"/>
    </row>
    <row r="69" spans="3:3" ht="20.149999999999999" customHeight="1">
      <c r="C69" s="726"/>
    </row>
  </sheetData>
  <pageMargins left="0.7" right="0.7" top="0.75" bottom="0.75" header="0.3" footer="0.3"/>
  <pageSetup paperSize="9" scale="4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zoomScale="85" zoomScaleNormal="85" workbookViewId="0">
      <selection activeCell="K27" sqref="K27"/>
    </sheetView>
  </sheetViews>
  <sheetFormatPr defaultColWidth="11.453125" defaultRowHeight="12.5"/>
  <cols>
    <col min="1" max="1" width="2.7265625" style="592" customWidth="1"/>
    <col min="2" max="2" width="1.26953125" style="592" customWidth="1"/>
    <col min="3" max="3" width="23.453125" style="592" customWidth="1"/>
    <col min="4" max="4" width="2.1796875" style="592" customWidth="1"/>
    <col min="5" max="5" width="16.453125" style="592" customWidth="1"/>
    <col min="6" max="6" width="3" style="592" customWidth="1"/>
    <col min="7" max="7" width="25.26953125" style="592" customWidth="1"/>
    <col min="8" max="8" width="22" style="592" customWidth="1"/>
    <col min="9" max="9" width="19.54296875" style="592" customWidth="1"/>
    <col min="10" max="10" width="2.7265625" style="592" customWidth="1"/>
    <col min="11" max="11" width="20.81640625" style="592" customWidth="1"/>
    <col min="12" max="12" width="27.26953125" style="592" customWidth="1"/>
    <col min="13" max="13" width="24.54296875" style="592" customWidth="1"/>
    <col min="14" max="14" width="5.54296875" style="592" customWidth="1"/>
    <col min="15" max="15" width="23.453125" style="592" customWidth="1"/>
    <col min="16" max="16" width="2.1796875" style="592" customWidth="1"/>
    <col min="17" max="17" width="16.453125" style="592" customWidth="1"/>
    <col min="18" max="18" width="3" style="592" customWidth="1"/>
    <col min="19" max="19" width="25.26953125" style="592" customWidth="1"/>
    <col min="20" max="20" width="22" style="592" customWidth="1"/>
    <col min="21" max="21" width="19.54296875" style="592" customWidth="1"/>
    <col min="22" max="22" width="2.7265625" style="592" customWidth="1"/>
    <col min="23" max="23" width="20.81640625" style="592" customWidth="1"/>
    <col min="24" max="24" width="27.26953125" style="592" customWidth="1"/>
    <col min="25" max="25" width="24.54296875" style="592" customWidth="1"/>
    <col min="26" max="27" width="5.54296875" style="592" customWidth="1"/>
    <col min="28" max="28" width="22.7265625" style="592" customWidth="1"/>
    <col min="29" max="29" width="1.7265625" style="592" customWidth="1"/>
    <col min="30" max="30" width="24.54296875" style="592" customWidth="1"/>
    <col min="31" max="31" width="2.1796875" style="592" customWidth="1"/>
    <col min="32" max="33" width="24.54296875" style="592" customWidth="1"/>
    <col min="34" max="34" width="19.1796875" style="592" customWidth="1"/>
    <col min="35" max="35" width="2.26953125" style="592" customWidth="1"/>
    <col min="36" max="37" width="24.54296875" style="592" customWidth="1"/>
    <col min="38" max="38" width="23.7265625" style="592" customWidth="1"/>
    <col min="39" max="39" width="13" style="592" customWidth="1"/>
    <col min="40" max="40" width="13.7265625" style="592" customWidth="1"/>
    <col min="41" max="41" width="6.453125" style="592" customWidth="1"/>
    <col min="42" max="16384" width="11.453125" style="592"/>
  </cols>
  <sheetData>
    <row r="1" spans="1:40" ht="14.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232</v>
      </c>
      <c r="AN2" s="535">
        <f>'Cover Page'!$C$16</f>
        <v>45991</v>
      </c>
    </row>
    <row r="3" spans="1:40" ht="14">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233</v>
      </c>
      <c r="AN3" s="541">
        <f>'Cover Page'!$C$17</f>
        <v>46003</v>
      </c>
    </row>
    <row r="4" spans="1:40" ht="14">
      <c r="A4" s="596"/>
      <c r="B4" s="759"/>
      <c r="C4" s="2097"/>
      <c r="D4" s="2097"/>
      <c r="E4" s="2097"/>
      <c r="F4" s="2097"/>
      <c r="G4" s="596"/>
      <c r="H4" s="2066"/>
      <c r="I4" s="2066"/>
      <c r="J4" s="2066"/>
      <c r="K4" s="2066"/>
      <c r="L4" s="596"/>
      <c r="M4" s="540"/>
      <c r="N4" s="540"/>
      <c r="O4" s="2097"/>
      <c r="P4" s="2097"/>
      <c r="Q4" s="2097"/>
      <c r="R4" s="2097"/>
      <c r="S4" s="596"/>
      <c r="T4" s="2066"/>
      <c r="U4" s="2066"/>
      <c r="V4" s="2066"/>
      <c r="W4" s="2066"/>
      <c r="X4" s="596"/>
      <c r="Y4" s="540"/>
      <c r="Z4" s="540"/>
      <c r="AA4" s="540"/>
      <c r="AB4" s="540"/>
      <c r="AC4" s="540"/>
      <c r="AD4" s="540"/>
      <c r="AE4" s="540"/>
      <c r="AF4" s="540"/>
      <c r="AG4" s="540"/>
      <c r="AH4" s="540"/>
      <c r="AI4" s="540"/>
      <c r="AJ4" s="540"/>
      <c r="AK4" s="540"/>
      <c r="AL4" s="540"/>
      <c r="AM4" s="540" t="s">
        <v>234</v>
      </c>
      <c r="AN4" s="541">
        <f>'Cover Page'!$C$18</f>
        <v>46009</v>
      </c>
    </row>
    <row r="5" spans="1:40" ht="14">
      <c r="A5" s="596"/>
      <c r="B5" s="759"/>
      <c r="C5" s="2097"/>
      <c r="D5" s="2097"/>
      <c r="E5" s="2097"/>
      <c r="F5" s="2097"/>
      <c r="G5" s="596"/>
      <c r="H5" s="2066"/>
      <c r="I5" s="2066"/>
      <c r="J5" s="2066"/>
      <c r="K5" s="2066"/>
      <c r="L5" s="596"/>
      <c r="M5" s="540"/>
      <c r="N5" s="540"/>
      <c r="O5" s="2097"/>
      <c r="P5" s="2097"/>
      <c r="Q5" s="2097"/>
      <c r="R5" s="2097"/>
      <c r="S5" s="596"/>
      <c r="T5" s="2066"/>
      <c r="U5" s="2066"/>
      <c r="V5" s="2066"/>
      <c r="W5" s="2066"/>
      <c r="X5" s="596"/>
      <c r="Y5" s="540"/>
      <c r="Z5" s="540"/>
      <c r="AA5" s="540"/>
      <c r="AB5" s="540"/>
      <c r="AC5" s="540"/>
      <c r="AD5" s="540"/>
      <c r="AE5" s="540"/>
      <c r="AF5" s="540"/>
      <c r="AG5" s="540"/>
      <c r="AH5" s="540"/>
      <c r="AI5" s="540"/>
      <c r="AJ5" s="540"/>
      <c r="AK5" s="540"/>
      <c r="AL5" s="540"/>
      <c r="AM5" s="540" t="s">
        <v>235</v>
      </c>
      <c r="AN5" s="541">
        <f>'Cover Page'!$C$19</f>
        <v>46020</v>
      </c>
    </row>
    <row r="6" spans="1:40" ht="14">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236</v>
      </c>
      <c r="AN6" s="543">
        <f>'00 - Cover'!$F$29</f>
        <v>14</v>
      </c>
    </row>
    <row r="7" spans="1:40" ht="14">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5">
      <c r="A8" s="596"/>
      <c r="B8" s="759"/>
      <c r="C8" s="1174" t="s">
        <v>327</v>
      </c>
      <c r="D8" s="550"/>
      <c r="E8" s="596"/>
      <c r="F8" s="596"/>
      <c r="G8" s="596"/>
      <c r="H8" s="596"/>
      <c r="I8" s="596"/>
      <c r="J8" s="596"/>
      <c r="K8" s="596"/>
      <c r="L8" s="596"/>
      <c r="M8" s="596"/>
      <c r="N8" s="596"/>
      <c r="O8" s="1174" t="s">
        <v>2062</v>
      </c>
      <c r="P8" s="550"/>
      <c r="Q8" s="596"/>
      <c r="R8" s="596"/>
      <c r="S8" s="596"/>
      <c r="T8" s="596"/>
      <c r="U8" s="596"/>
      <c r="V8" s="596"/>
      <c r="W8" s="596"/>
      <c r="X8" s="596"/>
      <c r="Y8" s="596"/>
      <c r="Z8" s="596"/>
      <c r="AA8" s="765"/>
      <c r="AB8" s="1174" t="s">
        <v>328</v>
      </c>
      <c r="AC8" s="550"/>
      <c r="AD8" s="596"/>
      <c r="AE8" s="596"/>
      <c r="AF8" s="596"/>
      <c r="AG8" s="596"/>
      <c r="AH8" s="596"/>
      <c r="AI8" s="596"/>
      <c r="AJ8" s="596"/>
      <c r="AK8" s="596"/>
      <c r="AL8" s="596"/>
      <c r="AM8" s="596"/>
      <c r="AN8" s="766"/>
    </row>
    <row r="9" spans="1:40" ht="12.75" customHeight="1">
      <c r="A9" s="629"/>
      <c r="B9" s="767"/>
      <c r="C9" s="629"/>
      <c r="D9" s="629"/>
      <c r="E9" s="629"/>
      <c r="F9" s="629"/>
      <c r="G9" s="2096" t="s">
        <v>329</v>
      </c>
      <c r="H9" s="2096"/>
      <c r="I9" s="2096"/>
      <c r="J9" s="769"/>
      <c r="K9" s="2096" t="s">
        <v>330</v>
      </c>
      <c r="L9" s="2096"/>
      <c r="M9" s="2096"/>
      <c r="N9" s="769"/>
      <c r="O9" s="629"/>
      <c r="P9" s="629"/>
      <c r="Q9" s="629"/>
      <c r="R9" s="629"/>
      <c r="S9" s="2096" t="s">
        <v>329</v>
      </c>
      <c r="T9" s="2096"/>
      <c r="U9" s="2096"/>
      <c r="V9" s="769"/>
      <c r="W9" s="2096" t="s">
        <v>330</v>
      </c>
      <c r="X9" s="2096"/>
      <c r="Y9" s="2096"/>
      <c r="Z9" s="769"/>
      <c r="AA9" s="770"/>
      <c r="AB9" s="629"/>
      <c r="AC9" s="771"/>
      <c r="AD9" s="629"/>
      <c r="AE9" s="771"/>
      <c r="AF9" s="2096" t="s">
        <v>329</v>
      </c>
      <c r="AG9" s="2096"/>
      <c r="AH9" s="2096"/>
      <c r="AI9" s="769"/>
      <c r="AJ9" s="2096" t="s">
        <v>330</v>
      </c>
      <c r="AK9" s="2096"/>
      <c r="AL9" s="2096"/>
      <c r="AM9" s="769"/>
      <c r="AN9" s="772"/>
    </row>
    <row r="10" spans="1:40" ht="26">
      <c r="A10" s="629"/>
      <c r="B10" s="767"/>
      <c r="C10" s="773" t="s">
        <v>5</v>
      </c>
      <c r="D10" s="771"/>
      <c r="E10" s="773" t="s">
        <v>331</v>
      </c>
      <c r="F10" s="771"/>
      <c r="G10" s="768" t="s">
        <v>238</v>
      </c>
      <c r="H10" s="768" t="s">
        <v>332</v>
      </c>
      <c r="I10" s="768" t="s">
        <v>243</v>
      </c>
      <c r="J10" s="769"/>
      <c r="K10" s="768" t="s">
        <v>238</v>
      </c>
      <c r="L10" s="768" t="s">
        <v>332</v>
      </c>
      <c r="M10" s="768" t="s">
        <v>243</v>
      </c>
      <c r="N10" s="769"/>
      <c r="O10" s="773" t="s">
        <v>5</v>
      </c>
      <c r="P10" s="771"/>
      <c r="Q10" s="773" t="s">
        <v>331</v>
      </c>
      <c r="R10" s="771"/>
      <c r="S10" s="768" t="s">
        <v>238</v>
      </c>
      <c r="T10" s="768" t="s">
        <v>332</v>
      </c>
      <c r="U10" s="768" t="s">
        <v>243</v>
      </c>
      <c r="V10" s="769"/>
      <c r="W10" s="768" t="s">
        <v>238</v>
      </c>
      <c r="X10" s="768" t="s">
        <v>332</v>
      </c>
      <c r="Y10" s="768" t="s">
        <v>243</v>
      </c>
      <c r="Z10" s="769"/>
      <c r="AA10" s="770"/>
      <c r="AB10" s="773" t="s">
        <v>5</v>
      </c>
      <c r="AC10" s="771"/>
      <c r="AD10" s="773" t="s">
        <v>331</v>
      </c>
      <c r="AE10" s="771"/>
      <c r="AF10" s="768" t="s">
        <v>238</v>
      </c>
      <c r="AG10" s="774" t="s">
        <v>332</v>
      </c>
      <c r="AH10" s="774" t="s">
        <v>243</v>
      </c>
      <c r="AI10" s="769"/>
      <c r="AJ10" s="768" t="s">
        <v>238</v>
      </c>
      <c r="AK10" s="774" t="s">
        <v>332</v>
      </c>
      <c r="AL10" s="774" t="s">
        <v>243</v>
      </c>
      <c r="AM10" s="769"/>
      <c r="AN10" s="772"/>
    </row>
    <row r="11" spans="1:40">
      <c r="A11" s="629"/>
      <c r="B11" s="767"/>
      <c r="C11" s="775">
        <f>'00 - Cover'!F20</f>
        <v>46020</v>
      </c>
      <c r="D11" s="775"/>
      <c r="E11" s="1527">
        <f>'12 - Notes Interest'!I17</f>
        <v>6.0000000000000001E-3</v>
      </c>
      <c r="F11" s="777"/>
      <c r="G11" s="1485">
        <f>'11 - Notes Follow-up'!G25</f>
        <v>6876677200.6800003</v>
      </c>
      <c r="H11" s="1485">
        <f>'11 - Notes Follow-up'!F25</f>
        <v>54650259.919999994</v>
      </c>
      <c r="I11" s="1485">
        <f>'12 - Notes Interest'!K17</f>
        <v>3646408.1199999996</v>
      </c>
      <c r="J11" s="1485"/>
      <c r="K11" s="1485">
        <f>'11 - Notes Follow-up'!J25</f>
        <v>88466.49</v>
      </c>
      <c r="L11" s="1485">
        <f>'11bis - Notes Calculation'!AC17</f>
        <v>703.06</v>
      </c>
      <c r="M11" s="1485">
        <f>'12 - Notes Interest'!J17</f>
        <v>46.91</v>
      </c>
      <c r="N11" s="778"/>
      <c r="O11" s="775">
        <f>+C11</f>
        <v>46020</v>
      </c>
      <c r="P11" s="775"/>
      <c r="Q11" s="1527">
        <f t="shared" ref="Q11:Q13" si="0">+E11</f>
        <v>6.0000000000000001E-3</v>
      </c>
      <c r="R11" s="777"/>
      <c r="S11" s="1485">
        <f>+'Notes Information II'!F33</f>
        <v>3963336422</v>
      </c>
      <c r="T11" s="1485">
        <f>+'Notes Information II'!F32</f>
        <v>31497472</v>
      </c>
      <c r="U11" s="1485">
        <f>+'Notes Information II'!F18</f>
        <v>2101310.6</v>
      </c>
      <c r="V11" s="1485"/>
      <c r="W11" s="1485">
        <f>'11 - Notes Follow-up'!R25</f>
        <v>98248.3</v>
      </c>
      <c r="X11" s="1485">
        <f>+'Notes Information II'!F40</f>
        <v>780.8</v>
      </c>
      <c r="Y11" s="1485">
        <f>+'Notes Information II'!F39</f>
        <v>52.09</v>
      </c>
      <c r="Z11" s="778"/>
      <c r="AA11" s="779"/>
      <c r="AB11" s="775">
        <f>C11</f>
        <v>46020</v>
      </c>
      <c r="AC11" s="775"/>
      <c r="AD11" s="776">
        <f>'12 - Notes Interest'!AA17</f>
        <v>1.4999999999999999E-2</v>
      </c>
      <c r="AE11" s="777"/>
      <c r="AF11" s="1485">
        <f>'11 - Notes Follow-up'!W25</f>
        <v>570527041.92000008</v>
      </c>
      <c r="AG11" s="1485">
        <f>'11bis - Notes Calculation'!AQ17</f>
        <v>4534073.28</v>
      </c>
      <c r="AH11" s="1485">
        <f>'12 - Notes Interest'!AC17</f>
        <v>756259.68</v>
      </c>
      <c r="AI11" s="778"/>
      <c r="AJ11" s="1485">
        <f>'11 - Notes Follow-up'!Y25</f>
        <v>98231.24000000002</v>
      </c>
      <c r="AK11" s="1485">
        <f>'11bis - Notes Calculation'!AP17</f>
        <v>780.66</v>
      </c>
      <c r="AL11" s="1485">
        <f>'12 - Notes Interest'!AB17</f>
        <v>130.21</v>
      </c>
      <c r="AM11" s="778"/>
      <c r="AN11" s="772"/>
    </row>
    <row r="12" spans="1:40">
      <c r="A12" s="629"/>
      <c r="B12" s="767"/>
      <c r="C12" s="775">
        <f>'11 - Notes Follow-up'!B26</f>
        <v>45988</v>
      </c>
      <c r="D12" s="775"/>
      <c r="E12" s="776">
        <f>'12 - Notes Interest'!I18</f>
        <v>6.0000000000000001E-3</v>
      </c>
      <c r="F12" s="775"/>
      <c r="G12" s="1485">
        <f>'11 - Notes Follow-up'!G26</f>
        <v>6931327460.6000004</v>
      </c>
      <c r="H12" s="1485">
        <f>'11 - Notes Follow-up'!F26</f>
        <v>67956423.680000007</v>
      </c>
      <c r="I12" s="1485">
        <f>'12 - Notes Interest'!K18</f>
        <v>3567121.48</v>
      </c>
      <c r="J12" s="1485"/>
      <c r="K12" s="1485">
        <f>'11 - Notes Follow-up'!J26</f>
        <v>89169.55</v>
      </c>
      <c r="L12" s="1485">
        <f>'11 - Notes Follow-up'!I26</f>
        <v>874.24000000000012</v>
      </c>
      <c r="M12" s="1485">
        <f>'12 - Notes Interest'!J18</f>
        <v>45.89</v>
      </c>
      <c r="N12" s="778"/>
      <c r="O12" s="775">
        <f>'11 - Notes Follow-up'!B26</f>
        <v>45988</v>
      </c>
      <c r="P12" s="775"/>
      <c r="Q12" s="1527">
        <f t="shared" si="0"/>
        <v>6.0000000000000001E-3</v>
      </c>
      <c r="R12" s="775"/>
      <c r="S12" s="1485">
        <f>'11 - Notes Follow-up'!O26</f>
        <v>3994833894</v>
      </c>
      <c r="T12" s="1485">
        <f>'11 - Notes Follow-up'!N26</f>
        <v>39166106</v>
      </c>
      <c r="U12" s="1485">
        <f>'12 - Notes Interest'!T18</f>
        <v>2055726.4000000001</v>
      </c>
      <c r="V12" s="1485"/>
      <c r="W12" s="1485">
        <f>'11 - Notes Follow-up'!R26</f>
        <v>99029.1</v>
      </c>
      <c r="X12" s="1485">
        <f>'11 - Notes Follow-up'!Q26</f>
        <v>970.9</v>
      </c>
      <c r="Y12" s="1485">
        <f>'12 - Notes Interest'!S18</f>
        <v>50.96</v>
      </c>
      <c r="Z12" s="778"/>
      <c r="AA12" s="779"/>
      <c r="AB12" s="775">
        <f t="shared" ref="AB12:AB35" si="1">C12</f>
        <v>45988</v>
      </c>
      <c r="AC12" s="778"/>
      <c r="AD12" s="586">
        <f>'12 - Notes Interest'!AA18</f>
        <v>1.4999999999999999E-2</v>
      </c>
      <c r="AE12" s="778"/>
      <c r="AF12" s="1485">
        <f>'11 - Notes Follow-up'!W26</f>
        <v>575061115.20000005</v>
      </c>
      <c r="AG12" s="1485">
        <f>'11 - Notes Follow-up'!V26</f>
        <v>5738884.7999999998</v>
      </c>
      <c r="AH12" s="1485">
        <f>'12 - Notes Interest'!AC18</f>
        <v>739939.20000000007</v>
      </c>
      <c r="AI12" s="778"/>
      <c r="AJ12" s="1485">
        <f>'11 - Notes Follow-up'!Y26</f>
        <v>99011.900000000009</v>
      </c>
      <c r="AK12" s="1485">
        <f>'11bis - Notes Calculation'!AP18</f>
        <v>988.1</v>
      </c>
      <c r="AL12" s="1485">
        <f>'12 - Notes Interest'!AB18</f>
        <v>127.4</v>
      </c>
      <c r="AM12" s="778"/>
      <c r="AN12" s="772"/>
    </row>
    <row r="13" spans="1:40">
      <c r="A13" s="629"/>
      <c r="B13" s="767"/>
      <c r="C13" s="775">
        <f>'11 - Notes Follow-up'!B27</f>
        <v>45957</v>
      </c>
      <c r="D13" s="775"/>
      <c r="E13" s="776">
        <f>'12 - Notes Interest'!I19</f>
        <v>6.0000000000000001E-3</v>
      </c>
      <c r="F13" s="775"/>
      <c r="G13" s="1485">
        <f>'11 - Notes Follow-up'!G27</f>
        <v>6999283884.2800007</v>
      </c>
      <c r="H13" s="1485">
        <f>'11 - Notes Follow-up'!F27</f>
        <v>59948473.039999999</v>
      </c>
      <c r="I13" s="1485">
        <f>'12 - Notes Interest'!K19</f>
        <v>3249197.5999999996</v>
      </c>
      <c r="J13" s="1485"/>
      <c r="K13" s="1485">
        <f>'11 - Notes Follow-up'!J27</f>
        <v>90043.790000000008</v>
      </c>
      <c r="L13" s="1485">
        <f>'11 - Notes Follow-up'!I27</f>
        <v>771.22</v>
      </c>
      <c r="M13" s="1485">
        <f>'12 - Notes Interest'!J19</f>
        <v>41.8</v>
      </c>
      <c r="N13" s="778"/>
      <c r="O13" s="775">
        <f>'11 - Notes Follow-up'!B27</f>
        <v>45957</v>
      </c>
      <c r="P13" s="775"/>
      <c r="Q13" s="1527">
        <f t="shared" si="0"/>
        <v>6.0000000000000001E-3</v>
      </c>
      <c r="R13" s="775"/>
      <c r="S13" s="1485">
        <f>'11 - Notes Follow-up'!O27</f>
        <v>4034000000</v>
      </c>
      <c r="T13" s="1485">
        <f>'11 - Notes Follow-up'!N27</f>
        <v>0</v>
      </c>
      <c r="U13" s="1485">
        <f>'12 - Notes Interest'!T19</f>
        <v>0</v>
      </c>
      <c r="V13" s="1485"/>
      <c r="W13" s="1485">
        <f>'11 - Notes Follow-up'!R27</f>
        <v>100000</v>
      </c>
      <c r="X13" s="1485">
        <f>'11 - Notes Follow-up'!Q27</f>
        <v>0</v>
      </c>
      <c r="Y13" s="1485">
        <f>'12 - Notes Interest'!S19</f>
        <v>0</v>
      </c>
      <c r="Z13" s="778"/>
      <c r="AA13" s="779"/>
      <c r="AB13" s="775">
        <f t="shared" si="1"/>
        <v>45957</v>
      </c>
      <c r="AC13" s="778"/>
      <c r="AD13" s="586">
        <f>'12 - Notes Interest'!AA19</f>
        <v>1.4999999999999999E-2</v>
      </c>
      <c r="AE13" s="778"/>
      <c r="AF13" s="1485">
        <f>'11 - Notes Follow-up'!W27</f>
        <v>580800000</v>
      </c>
      <c r="AG13" s="1485">
        <f>'11 - Notes Follow-up'!V27</f>
        <v>371538582.36000001</v>
      </c>
      <c r="AH13" s="1485">
        <f>'12 - Notes Interest'!AC19</f>
        <v>427532.16000000003</v>
      </c>
      <c r="AI13" s="778"/>
      <c r="AJ13" s="1485">
        <f>'11 - Notes Follow-up'!Y27</f>
        <v>100000</v>
      </c>
      <c r="AK13" s="1485">
        <f>'11bis - Notes Calculation'!AP19</f>
        <v>90796.33</v>
      </c>
      <c r="AL13" s="1485">
        <f>'12 - Notes Interest'!AB19</f>
        <v>104.48</v>
      </c>
      <c r="AM13" s="778"/>
      <c r="AN13" s="772"/>
    </row>
    <row r="14" spans="1:40">
      <c r="A14" s="629"/>
      <c r="B14" s="767"/>
      <c r="C14" s="775">
        <f>'11 - Notes Follow-up'!B28</f>
        <v>45929</v>
      </c>
      <c r="D14" s="775"/>
      <c r="E14" s="776">
        <f>'12 - Notes Interest'!I20</f>
        <v>6.0000000000000001E-3</v>
      </c>
      <c r="F14" s="775"/>
      <c r="G14" s="1485">
        <f>'11 - Notes Follow-up'!G28</f>
        <v>7059232357.3200006</v>
      </c>
      <c r="H14" s="1485">
        <f>'11 - Notes Follow-up'!F28</f>
        <v>67099817.039999999</v>
      </c>
      <c r="I14" s="1485">
        <f>'12 - Notes Interest'!K20</f>
        <v>3865612.36</v>
      </c>
      <c r="J14" s="1485"/>
      <c r="K14" s="1485">
        <f>'11 - Notes Follow-up'!J28</f>
        <v>90815.010000000009</v>
      </c>
      <c r="L14" s="1485">
        <f>'11 - Notes Follow-up'!I28</f>
        <v>863.22</v>
      </c>
      <c r="M14" s="1485">
        <f>'12 - Notes Interest'!J20</f>
        <v>49.73</v>
      </c>
      <c r="N14" s="778"/>
      <c r="O14" s="775"/>
      <c r="P14" s="775"/>
      <c r="Q14" s="776"/>
      <c r="R14" s="775"/>
      <c r="S14" s="1485"/>
      <c r="T14" s="1485"/>
      <c r="U14" s="1485"/>
      <c r="V14" s="1485"/>
      <c r="W14" s="1485"/>
      <c r="X14" s="1485"/>
      <c r="Y14" s="1485"/>
      <c r="Z14" s="778"/>
      <c r="AA14" s="779"/>
      <c r="AB14" s="775">
        <f t="shared" si="1"/>
        <v>45929</v>
      </c>
      <c r="AC14" s="778"/>
      <c r="AD14" s="586">
        <f>'12 - Notes Interest'!AA20</f>
        <v>1.4999999999999999E-2</v>
      </c>
      <c r="AE14" s="778"/>
      <c r="AF14" s="1485">
        <f>'11 - Notes Follow-up'!W28</f>
        <v>371538582.36000001</v>
      </c>
      <c r="AG14" s="1485">
        <f>'11 - Notes Follow-up'!V28</f>
        <v>3531559.6799999997</v>
      </c>
      <c r="AH14" s="1485">
        <f>'12 - Notes Interest'!AC20</f>
        <v>508676.52</v>
      </c>
      <c r="AI14" s="778"/>
      <c r="AJ14" s="1485">
        <f>'11 - Notes Follow-up'!Y28</f>
        <v>90796.33</v>
      </c>
      <c r="AK14" s="1485">
        <f>'11bis - Notes Calculation'!AP20</f>
        <v>863.04</v>
      </c>
      <c r="AL14" s="1485">
        <f>'12 - Notes Interest'!AB20</f>
        <v>124.31</v>
      </c>
      <c r="AM14" s="778"/>
      <c r="AN14" s="772"/>
    </row>
    <row r="15" spans="1:40">
      <c r="A15" s="629"/>
      <c r="B15" s="767"/>
      <c r="C15" s="775">
        <f>'11 - Notes Follow-up'!B29</f>
        <v>45896</v>
      </c>
      <c r="D15" s="775"/>
      <c r="E15" s="776">
        <f>'12 - Notes Interest'!I21</f>
        <v>6.0000000000000001E-3</v>
      </c>
      <c r="F15" s="775"/>
      <c r="G15" s="1485">
        <f>'11 - Notes Follow-up'!G29</f>
        <v>7126332174.3600006</v>
      </c>
      <c r="H15" s="1485">
        <f>'11 - Notes Follow-up'!F29</f>
        <v>65172840.759999998</v>
      </c>
      <c r="I15" s="1485">
        <f>'12 - Notes Interest'!K21</f>
        <v>3546133.84</v>
      </c>
      <c r="J15" s="1485"/>
      <c r="K15" s="1485">
        <f>'11 - Notes Follow-up'!J29</f>
        <v>91678.23000000001</v>
      </c>
      <c r="L15" s="1485">
        <f>'11 - Notes Follow-up'!I29</f>
        <v>838.43</v>
      </c>
      <c r="M15" s="1485">
        <f>'12 - Notes Interest'!J21</f>
        <v>45.62</v>
      </c>
      <c r="N15" s="778"/>
      <c r="O15" s="775"/>
      <c r="P15" s="775"/>
      <c r="Q15" s="776"/>
      <c r="R15" s="775"/>
      <c r="S15" s="1485"/>
      <c r="T15" s="1485"/>
      <c r="U15" s="1485"/>
      <c r="V15" s="1485"/>
      <c r="W15" s="1485"/>
      <c r="X15" s="1485"/>
      <c r="Y15" s="1485"/>
      <c r="Z15" s="778"/>
      <c r="AA15" s="779"/>
      <c r="AB15" s="775">
        <f t="shared" si="1"/>
        <v>45896</v>
      </c>
      <c r="AC15" s="778"/>
      <c r="AD15" s="586">
        <f>'12 - Notes Interest'!AA21</f>
        <v>1.4999999999999999E-2</v>
      </c>
      <c r="AE15" s="778"/>
      <c r="AF15" s="1485">
        <f>'11 - Notes Follow-up'!W29</f>
        <v>375070142.04000002</v>
      </c>
      <c r="AG15" s="1485">
        <f>'11 - Notes Follow-up'!V29</f>
        <v>3430119</v>
      </c>
      <c r="AH15" s="1485">
        <f>'12 - Notes Interest'!AC21</f>
        <v>466651.68000000005</v>
      </c>
      <c r="AI15" s="778"/>
      <c r="AJ15" s="1485">
        <f>'11 - Notes Follow-up'!Y29</f>
        <v>91659.37000000001</v>
      </c>
      <c r="AK15" s="1485">
        <f>'11bis - Notes Calculation'!AP21</f>
        <v>838.25</v>
      </c>
      <c r="AL15" s="1485">
        <f>'12 - Notes Interest'!AB21</f>
        <v>114.04</v>
      </c>
      <c r="AM15" s="778"/>
      <c r="AN15" s="772"/>
    </row>
    <row r="16" spans="1:40">
      <c r="A16" s="629"/>
      <c r="B16" s="767"/>
      <c r="C16" s="775">
        <f>'11 - Notes Follow-up'!B30</f>
        <v>45866</v>
      </c>
      <c r="D16" s="775"/>
      <c r="E16" s="776">
        <f>'12 - Notes Interest'!I22</f>
        <v>6.0000000000000001E-3</v>
      </c>
      <c r="F16" s="775"/>
      <c r="G16" s="1485">
        <f>'11 - Notes Follow-up'!G30</f>
        <v>7191505015.1200008</v>
      </c>
      <c r="H16" s="1485">
        <f>'11 - Notes Follow-up'!F30</f>
        <v>61912760.68</v>
      </c>
      <c r="I16" s="1485">
        <f>'12 - Notes Interest'!K22</f>
        <v>3696156.5999999996</v>
      </c>
      <c r="J16" s="1485"/>
      <c r="K16" s="1485">
        <f>'11 - Notes Follow-up'!J30</f>
        <v>92516.660000000018</v>
      </c>
      <c r="L16" s="1485">
        <f>'11 - Notes Follow-up'!I30</f>
        <v>796.49</v>
      </c>
      <c r="M16" s="1485">
        <f>'12 - Notes Interest'!J22</f>
        <v>47.55</v>
      </c>
      <c r="N16" s="778"/>
      <c r="O16" s="775"/>
      <c r="P16" s="775"/>
      <c r="Q16" s="776"/>
      <c r="R16" s="775"/>
      <c r="S16" s="1485"/>
      <c r="T16" s="1485"/>
      <c r="U16" s="1485"/>
      <c r="V16" s="1485"/>
      <c r="W16" s="1485"/>
      <c r="X16" s="1485"/>
      <c r="Y16" s="1485"/>
      <c r="Z16" s="778"/>
      <c r="AA16" s="779"/>
      <c r="AB16" s="775">
        <f t="shared" si="1"/>
        <v>45866</v>
      </c>
      <c r="AC16" s="778"/>
      <c r="AD16" s="586">
        <f>'12 - Notes Interest'!AA22</f>
        <v>1.4999999999999999E-2</v>
      </c>
      <c r="AE16" s="778"/>
      <c r="AF16" s="1485">
        <f>'11 - Notes Follow-up'!W30</f>
        <v>378500261.04000002</v>
      </c>
      <c r="AG16" s="1485">
        <f>'11 - Notes Follow-up'!V30</f>
        <v>3258541.4400000004</v>
      </c>
      <c r="AH16" s="1485">
        <f>'12 - Notes Interest'!AC22</f>
        <v>486334.19999999995</v>
      </c>
      <c r="AI16" s="778"/>
      <c r="AJ16" s="1485">
        <f>'11 - Notes Follow-up'!Y30</f>
        <v>92497.62000000001</v>
      </c>
      <c r="AK16" s="1485">
        <f>'11bis - Notes Calculation'!AP22</f>
        <v>796.32</v>
      </c>
      <c r="AL16" s="1485">
        <f>'12 - Notes Interest'!AB22</f>
        <v>118.85</v>
      </c>
      <c r="AM16" s="778"/>
      <c r="AN16" s="772"/>
    </row>
    <row r="17" spans="1:40">
      <c r="A17" s="629"/>
      <c r="B17" s="767"/>
      <c r="C17" s="775">
        <f>'11 - Notes Follow-up'!B31</f>
        <v>45835</v>
      </c>
      <c r="D17" s="775" t="s">
        <v>143</v>
      </c>
      <c r="E17" s="776">
        <f>'12 - Notes Interest'!I23</f>
        <v>6.0000000000000001E-3</v>
      </c>
      <c r="F17" s="775" t="s">
        <v>143</v>
      </c>
      <c r="G17" s="1485">
        <f>'11 - Notes Follow-up'!G31</f>
        <v>7253417775.8000011</v>
      </c>
      <c r="H17" s="1485">
        <f>'11 - Notes Follow-up'!F31</f>
        <v>62413354.759999998</v>
      </c>
      <c r="I17" s="1485">
        <f>'12 - Notes Interest'!K23</f>
        <v>3728026.72</v>
      </c>
      <c r="J17" s="1485" t="s">
        <v>143</v>
      </c>
      <c r="K17" s="1485">
        <f>'11 - Notes Follow-up'!J31</f>
        <v>93313.150000000009</v>
      </c>
      <c r="L17" s="1485">
        <f>'11 - Notes Follow-up'!I31</f>
        <v>802.93</v>
      </c>
      <c r="M17" s="1485">
        <f>'12 - Notes Interest'!J23</f>
        <v>47.96</v>
      </c>
      <c r="N17" s="778"/>
      <c r="O17" s="775"/>
      <c r="P17" s="775"/>
      <c r="Q17" s="776"/>
      <c r="R17" s="775"/>
      <c r="S17" s="1485"/>
      <c r="T17" s="1485"/>
      <c r="U17" s="1485"/>
      <c r="V17" s="1485"/>
      <c r="W17" s="1485"/>
      <c r="X17" s="1485"/>
      <c r="Y17" s="1485"/>
      <c r="Z17" s="778"/>
      <c r="AA17" s="779"/>
      <c r="AB17" s="775">
        <f t="shared" si="1"/>
        <v>45835</v>
      </c>
      <c r="AC17" s="778"/>
      <c r="AD17" s="586">
        <f>'12 - Notes Interest'!AA23</f>
        <v>1.4999999999999999E-2</v>
      </c>
      <c r="AE17" s="778"/>
      <c r="AF17" s="1485">
        <f>'11 - Notes Follow-up'!W31</f>
        <v>381758802.48000002</v>
      </c>
      <c r="AG17" s="1485">
        <f>'11 - Notes Follow-up'!V31</f>
        <v>3284934.84</v>
      </c>
      <c r="AH17" s="1485">
        <f>'12 - Notes Interest'!AC23</f>
        <v>490508.04000000004</v>
      </c>
      <c r="AI17" s="778"/>
      <c r="AJ17" s="1485">
        <f>'11 - Notes Follow-up'!Y31</f>
        <v>93293.94</v>
      </c>
      <c r="AK17" s="1485">
        <f>'11bis - Notes Calculation'!AP23</f>
        <v>802.77</v>
      </c>
      <c r="AL17" s="1485">
        <f>'12 - Notes Interest'!AB23</f>
        <v>119.87</v>
      </c>
      <c r="AM17" s="778"/>
      <c r="AN17" s="772"/>
    </row>
    <row r="18" spans="1:40">
      <c r="A18" s="629"/>
      <c r="B18" s="767"/>
      <c r="C18" s="775">
        <f>'11 - Notes Follow-up'!B32</f>
        <v>45804</v>
      </c>
      <c r="D18" s="775"/>
      <c r="E18" s="776">
        <f>'12 - Notes Interest'!I24</f>
        <v>6.0000000000000001E-3</v>
      </c>
      <c r="F18" s="777"/>
      <c r="G18" s="1485">
        <f>'11 - Notes Follow-up'!G32</f>
        <v>7315831130.5600014</v>
      </c>
      <c r="H18" s="1485">
        <f>'11 - Notes Follow-up'!F32</f>
        <v>58624697.080000006</v>
      </c>
      <c r="I18" s="1485">
        <f>'12 - Notes Interest'!K24</f>
        <v>3515041.04</v>
      </c>
      <c r="J18" s="1485"/>
      <c r="K18" s="1485">
        <f>'11 - Notes Follow-up'!J32</f>
        <v>94116.080000000016</v>
      </c>
      <c r="L18" s="1485">
        <f>'11 - Notes Follow-up'!I32</f>
        <v>754.19</v>
      </c>
      <c r="M18" s="1485">
        <f>'12 - Notes Interest'!J24</f>
        <v>45.22</v>
      </c>
      <c r="N18" s="778"/>
      <c r="O18" s="775"/>
      <c r="P18" s="775"/>
      <c r="Q18" s="776"/>
      <c r="R18" s="777"/>
      <c r="S18" s="1485"/>
      <c r="T18" s="1485"/>
      <c r="U18" s="1485"/>
      <c r="V18" s="1485"/>
      <c r="W18" s="1485"/>
      <c r="X18" s="1485"/>
      <c r="Y18" s="1485"/>
      <c r="Z18" s="778"/>
      <c r="AA18" s="779"/>
      <c r="AB18" s="775">
        <f t="shared" si="1"/>
        <v>45804</v>
      </c>
      <c r="AC18" s="778"/>
      <c r="AD18" s="586">
        <f>'12 - Notes Interest'!AA24</f>
        <v>1.4999999999999999E-2</v>
      </c>
      <c r="AE18" s="778"/>
      <c r="AF18" s="1485">
        <f>'11 - Notes Follow-up'!W32</f>
        <v>385043737.31999999</v>
      </c>
      <c r="AG18" s="1485">
        <f>'11 - Notes Follow-up'!V32</f>
        <v>3085490.76</v>
      </c>
      <c r="AH18" s="1485">
        <f>'12 - Notes Interest'!AC24</f>
        <v>462559.68000000005</v>
      </c>
      <c r="AI18" s="778"/>
      <c r="AJ18" s="1485">
        <f>'11 - Notes Follow-up'!Y32</f>
        <v>94096.709999999992</v>
      </c>
      <c r="AK18" s="1485">
        <f>'11bis - Notes Calculation'!AP24</f>
        <v>754.03</v>
      </c>
      <c r="AL18" s="1485">
        <f>'12 - Notes Interest'!AB24</f>
        <v>113.04</v>
      </c>
      <c r="AM18" s="778"/>
      <c r="AN18" s="772"/>
    </row>
    <row r="19" spans="1:40">
      <c r="A19" s="629"/>
      <c r="B19" s="767"/>
      <c r="C19" s="775">
        <f>'11 - Notes Follow-up'!B33</f>
        <v>45775</v>
      </c>
      <c r="D19" s="775"/>
      <c r="E19" s="776">
        <f>'12 - Notes Interest'!I25</f>
        <v>6.0000000000000001E-3</v>
      </c>
      <c r="F19" s="777"/>
      <c r="G19" s="1485">
        <f>'11 - Notes Follow-up'!G33</f>
        <v>7374455827.6400013</v>
      </c>
      <c r="H19" s="1485">
        <f>'11 - Notes Follow-up'!F33</f>
        <v>56293514.400000006</v>
      </c>
      <c r="I19" s="1485">
        <f>'12 - Notes Interest'!K25</f>
        <v>3909142.28</v>
      </c>
      <c r="J19" s="1485"/>
      <c r="K19" s="1485">
        <f>'11 - Notes Follow-up'!J33</f>
        <v>94870.270000000019</v>
      </c>
      <c r="L19" s="1485">
        <f>'11 - Notes Follow-up'!I33</f>
        <v>724.2</v>
      </c>
      <c r="M19" s="1485">
        <f>'12 - Notes Interest'!J25</f>
        <v>50.29</v>
      </c>
      <c r="N19" s="778"/>
      <c r="O19" s="775"/>
      <c r="P19" s="775"/>
      <c r="Q19" s="776"/>
      <c r="R19" s="777"/>
      <c r="S19" s="1485"/>
      <c r="T19" s="1485"/>
      <c r="U19" s="1485"/>
      <c r="V19" s="1485"/>
      <c r="W19" s="1485"/>
      <c r="X19" s="1485"/>
      <c r="Y19" s="1485"/>
      <c r="Z19" s="778"/>
      <c r="AA19" s="779"/>
      <c r="AB19" s="775">
        <f t="shared" si="1"/>
        <v>45775</v>
      </c>
      <c r="AC19" s="778"/>
      <c r="AD19" s="586">
        <f>'12 - Notes Interest'!AA25</f>
        <v>1.4999999999999999E-2</v>
      </c>
      <c r="AE19" s="778"/>
      <c r="AF19" s="1485">
        <f>'11 - Notes Follow-up'!W33</f>
        <v>388129228.07999998</v>
      </c>
      <c r="AG19" s="1485">
        <f>'11 - Notes Follow-up'!V33</f>
        <v>2962812.5999999996</v>
      </c>
      <c r="AH19" s="1485">
        <f>'12 - Notes Interest'!AC25</f>
        <v>514323.48</v>
      </c>
      <c r="AI19" s="778"/>
      <c r="AJ19" s="1485">
        <f>'11 - Notes Follow-up'!Y33</f>
        <v>94850.739999999991</v>
      </c>
      <c r="AK19" s="1485">
        <f>'11bis - Notes Calculation'!AP25</f>
        <v>724.05</v>
      </c>
      <c r="AL19" s="1485">
        <f>'12 - Notes Interest'!AB25</f>
        <v>125.69</v>
      </c>
      <c r="AM19" s="778"/>
      <c r="AN19" s="772"/>
    </row>
    <row r="20" spans="1:40">
      <c r="A20" s="629"/>
      <c r="B20" s="767"/>
      <c r="C20" s="775">
        <f>'11 - Notes Follow-up'!B34</f>
        <v>45743</v>
      </c>
      <c r="D20" s="775"/>
      <c r="E20" s="776">
        <f>'12 - Notes Interest'!I26</f>
        <v>6.0000000000000001E-3</v>
      </c>
      <c r="F20" s="777"/>
      <c r="G20" s="1485">
        <f>'11 - Notes Follow-up'!G34</f>
        <v>7430749342.0400009</v>
      </c>
      <c r="H20" s="1485">
        <f>'11 - Notes Follow-up'!F34</f>
        <v>57244176.759999998</v>
      </c>
      <c r="I20" s="1485">
        <f>'12 - Notes Interest'!K26</f>
        <v>3446636.8800000004</v>
      </c>
      <c r="J20" s="1485"/>
      <c r="K20" s="1485">
        <f>'11 - Notes Follow-up'!J34</f>
        <v>95594.470000000016</v>
      </c>
      <c r="L20" s="1485">
        <f>'11 - Notes Follow-up'!I34</f>
        <v>736.43</v>
      </c>
      <c r="M20" s="1485">
        <f>'12 - Notes Interest'!J26</f>
        <v>44.34</v>
      </c>
      <c r="N20" s="778"/>
      <c r="O20" s="775"/>
      <c r="P20" s="775"/>
      <c r="Q20" s="776"/>
      <c r="R20" s="777"/>
      <c r="S20" s="1485"/>
      <c r="T20" s="1485"/>
      <c r="U20" s="1485"/>
      <c r="V20" s="1485"/>
      <c r="W20" s="1485"/>
      <c r="X20" s="1485"/>
      <c r="Y20" s="1485"/>
      <c r="Z20" s="778"/>
      <c r="AA20" s="779"/>
      <c r="AB20" s="775">
        <f t="shared" si="1"/>
        <v>45743</v>
      </c>
      <c r="AC20" s="778"/>
      <c r="AD20" s="586">
        <f>'12 - Notes Interest'!AA26</f>
        <v>1.4999999999999999E-2</v>
      </c>
      <c r="AE20" s="778"/>
      <c r="AF20" s="1485">
        <f>'11 - Notes Follow-up'!W34</f>
        <v>391092040.68000001</v>
      </c>
      <c r="AG20" s="1485">
        <f>'11 - Notes Follow-up'!V34</f>
        <v>3012857.76</v>
      </c>
      <c r="AH20" s="1485">
        <f>'12 - Notes Interest'!AC26</f>
        <v>453475.43999999994</v>
      </c>
      <c r="AI20" s="778"/>
      <c r="AJ20" s="1485">
        <f>'11 - Notes Follow-up'!Y34</f>
        <v>95574.790000000008</v>
      </c>
      <c r="AK20" s="1485">
        <f>'11bis - Notes Calculation'!AP26</f>
        <v>736.28</v>
      </c>
      <c r="AL20" s="1485">
        <f>'12 - Notes Interest'!AB26</f>
        <v>110.82</v>
      </c>
      <c r="AM20" s="778"/>
      <c r="AN20" s="772"/>
    </row>
    <row r="21" spans="1:40">
      <c r="A21" s="629"/>
      <c r="B21" s="767"/>
      <c r="C21" s="775">
        <f>'11 - Notes Follow-up'!B35</f>
        <v>45715</v>
      </c>
      <c r="D21" s="775"/>
      <c r="E21" s="776">
        <f>'12 - Notes Interest'!I27</f>
        <v>6.0000000000000001E-3</v>
      </c>
      <c r="F21" s="777"/>
      <c r="G21" s="1485">
        <f>'11 - Notes Follow-up'!G35</f>
        <v>7487993518.8000011</v>
      </c>
      <c r="H21" s="1485">
        <f>'11 - Notes Follow-up'!F35</f>
        <v>57126801.439999998</v>
      </c>
      <c r="I21" s="1485">
        <f>'12 - Notes Interest'!K27</f>
        <v>3844624.72</v>
      </c>
      <c r="J21" s="1485"/>
      <c r="K21" s="1485">
        <f>'11 - Notes Follow-up'!J35</f>
        <v>96330.900000000009</v>
      </c>
      <c r="L21" s="1485">
        <f>'11 - Notes Follow-up'!I35</f>
        <v>734.92</v>
      </c>
      <c r="M21" s="1485">
        <f>'12 - Notes Interest'!J27</f>
        <v>49.46</v>
      </c>
      <c r="N21" s="778"/>
      <c r="O21" s="775"/>
      <c r="P21" s="775"/>
      <c r="Q21" s="776"/>
      <c r="R21" s="777"/>
      <c r="S21" s="1485"/>
      <c r="T21" s="1485"/>
      <c r="U21" s="1485"/>
      <c r="V21" s="1485"/>
      <c r="W21" s="1485"/>
      <c r="X21" s="1485"/>
      <c r="Y21" s="1485"/>
      <c r="Z21" s="778"/>
      <c r="AA21" s="779"/>
      <c r="AB21" s="775">
        <f t="shared" si="1"/>
        <v>45715</v>
      </c>
      <c r="AC21" s="778"/>
      <c r="AD21" s="586">
        <f>'12 - Notes Interest'!AA27</f>
        <v>1.4999999999999999E-2</v>
      </c>
      <c r="AE21" s="778"/>
      <c r="AF21" s="1485">
        <f>'11 - Notes Follow-up'!W35</f>
        <v>394104898.44</v>
      </c>
      <c r="AG21" s="1485">
        <f>'11 - Notes Follow-up'!V35</f>
        <v>3006719.76</v>
      </c>
      <c r="AH21" s="1485">
        <f>'12 - Notes Interest'!AC27</f>
        <v>505893.95999999996</v>
      </c>
      <c r="AI21" s="778"/>
      <c r="AJ21" s="1485">
        <f>'11 - Notes Follow-up'!Y35</f>
        <v>96311.069999999992</v>
      </c>
      <c r="AK21" s="1485">
        <f>'11bis - Notes Calculation'!AP27</f>
        <v>734.78</v>
      </c>
      <c r="AL21" s="1485">
        <f>'12 - Notes Interest'!AB27</f>
        <v>123.63</v>
      </c>
      <c r="AM21" s="778"/>
      <c r="AN21" s="772"/>
    </row>
    <row r="22" spans="1:40">
      <c r="A22" s="629"/>
      <c r="B22" s="767"/>
      <c r="C22" s="775">
        <f>'11 - Notes Follow-up'!B36</f>
        <v>45684</v>
      </c>
      <c r="D22" s="775"/>
      <c r="E22" s="776">
        <f>'12 - Notes Interest'!I28</f>
        <v>6.0000000000000001E-3</v>
      </c>
      <c r="F22" s="777"/>
      <c r="G22" s="1485">
        <f>'11 - Notes Follow-up'!G36</f>
        <v>7545120320.2400007</v>
      </c>
      <c r="H22" s="1485">
        <f>'11 - Notes Follow-up'!F36</f>
        <v>114424613.28</v>
      </c>
      <c r="I22" s="1485">
        <f>'12 - Notes Interest'!K28</f>
        <v>3902923.72</v>
      </c>
      <c r="J22" s="1485"/>
      <c r="K22" s="1485">
        <f>'11 - Notes Follow-up'!J36</f>
        <v>97065.82</v>
      </c>
      <c r="L22" s="1485">
        <f>'11 - Notes Follow-up'!I36</f>
        <v>1472.04</v>
      </c>
      <c r="M22" s="1485">
        <f>'12 - Notes Interest'!J28</f>
        <v>50.21</v>
      </c>
      <c r="N22" s="778"/>
      <c r="O22" s="775"/>
      <c r="P22" s="775"/>
      <c r="Q22" s="776"/>
      <c r="R22" s="777"/>
      <c r="S22" s="1485"/>
      <c r="T22" s="1485"/>
      <c r="U22" s="1485"/>
      <c r="V22" s="1485"/>
      <c r="W22" s="1485"/>
      <c r="X22" s="1485"/>
      <c r="Y22" s="1485"/>
      <c r="Z22" s="778"/>
      <c r="AA22" s="779"/>
      <c r="AB22" s="775">
        <f t="shared" si="1"/>
        <v>45684</v>
      </c>
      <c r="AC22" s="778"/>
      <c r="AD22" s="586">
        <f>'12 - Notes Interest'!AA28</f>
        <v>1.4999999999999999E-2</v>
      </c>
      <c r="AE22" s="778"/>
      <c r="AF22" s="1485">
        <f>'11 - Notes Follow-up'!W36</f>
        <v>397111618.19999999</v>
      </c>
      <c r="AG22" s="1485">
        <f>'11 - Notes Follow-up'!V36</f>
        <v>6022319.1600000001</v>
      </c>
      <c r="AH22" s="1485">
        <f>'12 - Notes Interest'!AC28</f>
        <v>513586.92000000004</v>
      </c>
      <c r="AI22" s="778"/>
      <c r="AJ22" s="1485">
        <f>'11 - Notes Follow-up'!Y36</f>
        <v>97045.849999999991</v>
      </c>
      <c r="AK22" s="1485">
        <f>'11bis - Notes Calculation'!AP28</f>
        <v>1471.73</v>
      </c>
      <c r="AL22" s="1485">
        <f>'12 - Notes Interest'!AB28</f>
        <v>125.51</v>
      </c>
      <c r="AM22" s="778"/>
      <c r="AN22" s="772"/>
    </row>
    <row r="23" spans="1:40">
      <c r="A23" s="629"/>
      <c r="B23" s="767"/>
      <c r="C23" s="775">
        <f>'11 - Notes Follow-up'!B37</f>
        <v>45653</v>
      </c>
      <c r="D23" s="775"/>
      <c r="E23" s="776">
        <f>'12 - Notes Interest'!I29</f>
        <v>6.0000000000000001E-3</v>
      </c>
      <c r="F23" s="777"/>
      <c r="G23" s="1485">
        <f>'11 - Notes Follow-up'!G37</f>
        <v>7659544933.5200005</v>
      </c>
      <c r="H23" s="1485">
        <f>'11 - Notes Follow-up'!F37</f>
        <v>55214594.240000002</v>
      </c>
      <c r="I23" s="1485">
        <f>'12 - Notes Interest'!K29</f>
        <v>3804204.0799999996</v>
      </c>
      <c r="J23" s="1485"/>
      <c r="K23" s="1485">
        <f>'11 - Notes Follow-up'!J37</f>
        <v>98537.86</v>
      </c>
      <c r="L23" s="1485">
        <f>'11 - Notes Follow-up'!I37</f>
        <v>710.32</v>
      </c>
      <c r="M23" s="1485">
        <f>'12 - Notes Interest'!J29</f>
        <v>48.94</v>
      </c>
      <c r="N23" s="778"/>
      <c r="O23" s="775"/>
      <c r="P23" s="775"/>
      <c r="Q23" s="776"/>
      <c r="R23" s="777"/>
      <c r="S23" s="1485"/>
      <c r="T23" s="1485"/>
      <c r="U23" s="1485"/>
      <c r="V23" s="1485"/>
      <c r="W23" s="1485"/>
      <c r="X23" s="1485"/>
      <c r="Y23" s="1485"/>
      <c r="Z23" s="778"/>
      <c r="AA23" s="779"/>
      <c r="AB23" s="775">
        <f t="shared" si="1"/>
        <v>45653</v>
      </c>
      <c r="AC23" s="778"/>
      <c r="AD23" s="586">
        <f>'12 - Notes Interest'!AA29</f>
        <v>1.4999999999999999E-2</v>
      </c>
      <c r="AE23" s="778"/>
      <c r="AF23" s="1485">
        <f>'11 - Notes Follow-up'!W37</f>
        <v>403133937.36000001</v>
      </c>
      <c r="AG23" s="1485">
        <f>'11 - Notes Follow-up'!V37</f>
        <v>2906015.6399999997</v>
      </c>
      <c r="AH23" s="1485">
        <f>'12 - Notes Interest'!AC29</f>
        <v>500615.28</v>
      </c>
      <c r="AI23" s="778"/>
      <c r="AJ23" s="1485">
        <f>'11 - Notes Follow-up'!Y37</f>
        <v>98517.58</v>
      </c>
      <c r="AK23" s="1485">
        <f>'11bis - Notes Calculation'!AP29</f>
        <v>710.17</v>
      </c>
      <c r="AL23" s="1485">
        <f>'12 - Notes Interest'!AB29</f>
        <v>122.34</v>
      </c>
      <c r="AM23" s="778"/>
      <c r="AN23" s="772"/>
    </row>
    <row r="24" spans="1:40">
      <c r="A24" s="629"/>
      <c r="B24" s="767"/>
      <c r="C24" s="775">
        <f>'11 - Notes Follow-up'!B38</f>
        <v>45623</v>
      </c>
      <c r="D24" s="775"/>
      <c r="E24" s="776">
        <f>'12 - Notes Interest'!I30</f>
        <v>6.0000000000000001E-3</v>
      </c>
      <c r="F24" s="777"/>
      <c r="G24" s="1485">
        <f>'11 - Notes Follow-up'!G38</f>
        <v>7714759527.7600002</v>
      </c>
      <c r="H24" s="1485">
        <f>'11 - Notes Follow-up'!F38</f>
        <v>58440472.240000002</v>
      </c>
      <c r="I24" s="1485">
        <f>'12 - Notes Interest'!K30</f>
        <v>4471921.96</v>
      </c>
      <c r="J24" s="1485"/>
      <c r="K24" s="1485">
        <f>'11 - Notes Follow-up'!J38</f>
        <v>99248.180000000008</v>
      </c>
      <c r="L24" s="1485">
        <f>'11 - Notes Follow-up'!I38</f>
        <v>751.82</v>
      </c>
      <c r="M24" s="1485">
        <f>'12 - Notes Interest'!J30</f>
        <v>57.53</v>
      </c>
      <c r="N24" s="778"/>
      <c r="O24" s="775"/>
      <c r="P24" s="775"/>
      <c r="Q24" s="776"/>
      <c r="R24" s="777"/>
      <c r="S24" s="1485"/>
      <c r="T24" s="1485"/>
      <c r="U24" s="1485"/>
      <c r="V24" s="1485"/>
      <c r="W24" s="1485"/>
      <c r="X24" s="1485"/>
      <c r="Y24" s="1485"/>
      <c r="Z24" s="778"/>
      <c r="AA24" s="779"/>
      <c r="AB24" s="775">
        <f t="shared" si="1"/>
        <v>45623</v>
      </c>
      <c r="AC24" s="778"/>
      <c r="AD24" s="586">
        <f>'12 - Notes Interest'!AA30</f>
        <v>1.4999999999999999E-2</v>
      </c>
      <c r="AE24" s="778"/>
      <c r="AF24" s="1485">
        <f>'11 - Notes Follow-up'!W38</f>
        <v>406039953</v>
      </c>
      <c r="AG24" s="1485">
        <f>'11 - Notes Follow-up'!V38</f>
        <v>3160047</v>
      </c>
      <c r="AH24" s="1485">
        <f>'12 - Notes Interest'!AC30</f>
        <v>588593.28</v>
      </c>
      <c r="AI24" s="778"/>
      <c r="AJ24" s="1485">
        <f>'11 - Notes Follow-up'!Y38</f>
        <v>99227.75</v>
      </c>
      <c r="AK24" s="1485">
        <f>'11bis - Notes Calculation'!AP30</f>
        <v>772.25</v>
      </c>
      <c r="AL24" s="1485">
        <f>'12 - Notes Interest'!AB30</f>
        <v>143.84</v>
      </c>
      <c r="AM24" s="778"/>
      <c r="AN24" s="772"/>
    </row>
    <row r="25" spans="1:40">
      <c r="A25" s="629"/>
      <c r="B25" s="767"/>
      <c r="C25" s="775">
        <f>'11 - Notes Follow-up'!B39</f>
        <v>45588</v>
      </c>
      <c r="D25" s="775"/>
      <c r="E25" s="776" t="str">
        <f>'12 - Notes Interest'!I31</f>
        <v/>
      </c>
      <c r="F25" s="777"/>
      <c r="G25" s="1485">
        <f>'11 - Notes Follow-up'!G39</f>
        <v>7773200000</v>
      </c>
      <c r="H25" s="1485">
        <f>'11 - Notes Follow-up'!F39</f>
        <v>0</v>
      </c>
      <c r="I25" s="1485" t="str">
        <f>'12 - Notes Interest'!K31</f>
        <v/>
      </c>
      <c r="J25" s="1485"/>
      <c r="K25" s="1485">
        <f>'11 - Notes Follow-up'!J39</f>
        <v>100000</v>
      </c>
      <c r="L25" s="1485">
        <f>'11 - Notes Follow-up'!I39</f>
        <v>0</v>
      </c>
      <c r="M25" s="1485" t="str">
        <f>'12 - Notes Interest'!J31</f>
        <v/>
      </c>
      <c r="N25" s="778"/>
      <c r="O25" s="775"/>
      <c r="P25" s="775"/>
      <c r="Q25" s="776"/>
      <c r="R25" s="777"/>
      <c r="S25" s="1485"/>
      <c r="T25" s="1485"/>
      <c r="U25" s="1485"/>
      <c r="V25" s="1485"/>
      <c r="W25" s="1485"/>
      <c r="X25" s="1485"/>
      <c r="Y25" s="1485"/>
      <c r="Z25" s="778"/>
      <c r="AA25" s="779"/>
      <c r="AB25" s="775">
        <f t="shared" si="1"/>
        <v>45588</v>
      </c>
      <c r="AC25" s="778"/>
      <c r="AD25" s="586" t="str">
        <f>'12 - Notes Interest'!AA31</f>
        <v/>
      </c>
      <c r="AE25" s="778"/>
      <c r="AF25" s="1485">
        <f>'11 - Notes Follow-up'!W39</f>
        <v>409200000</v>
      </c>
      <c r="AG25" s="1485">
        <f>'11 - Notes Follow-up'!V39</f>
        <v>0</v>
      </c>
      <c r="AH25" s="1485" t="str">
        <f>'12 - Notes Interest'!AC31</f>
        <v/>
      </c>
      <c r="AI25" s="778"/>
      <c r="AJ25" s="1485">
        <f>'11 - Notes Follow-up'!Y39</f>
        <v>100000</v>
      </c>
      <c r="AK25" s="1485">
        <f>'11bis - Notes Calculation'!AP31</f>
        <v>0</v>
      </c>
      <c r="AL25" s="1485" t="str">
        <f>'12 - Notes Interest'!AB31</f>
        <v/>
      </c>
      <c r="AM25" s="778"/>
      <c r="AN25" s="772"/>
    </row>
    <row r="26" spans="1:40">
      <c r="A26" s="629"/>
      <c r="B26" s="767"/>
      <c r="C26" s="775" t="str">
        <f>'11 - Notes Follow-up'!B40</f>
        <v/>
      </c>
      <c r="D26" s="775"/>
      <c r="E26" s="776" t="str">
        <f>'12 - Notes Interest'!I32</f>
        <v/>
      </c>
      <c r="F26" s="777"/>
      <c r="G26" s="1485" t="str">
        <f>'11 - Notes Follow-up'!G40</f>
        <v/>
      </c>
      <c r="H26" s="1485" t="str">
        <f>'11 - Notes Follow-up'!F40</f>
        <v/>
      </c>
      <c r="I26" s="1485" t="str">
        <f>'12 - Notes Interest'!K32</f>
        <v/>
      </c>
      <c r="J26" s="1485"/>
      <c r="K26" s="1485" t="str">
        <f>'11 - Notes Follow-up'!J40</f>
        <v/>
      </c>
      <c r="L26" s="1485" t="str">
        <f>'11 - Notes Follow-up'!I40</f>
        <v/>
      </c>
      <c r="M26" s="1485" t="str">
        <f>'12 - Notes Interest'!J32</f>
        <v/>
      </c>
      <c r="N26" s="778"/>
      <c r="O26" s="775"/>
      <c r="P26" s="775"/>
      <c r="Q26" s="776"/>
      <c r="R26" s="777"/>
      <c r="S26" s="1485"/>
      <c r="T26" s="1485"/>
      <c r="U26" s="1485"/>
      <c r="V26" s="1485"/>
      <c r="W26" s="1485"/>
      <c r="X26" s="1485"/>
      <c r="Y26" s="1485"/>
      <c r="Z26" s="778"/>
      <c r="AA26" s="779"/>
      <c r="AB26" s="775" t="str">
        <f t="shared" si="1"/>
        <v/>
      </c>
      <c r="AC26" s="778"/>
      <c r="AD26" s="586" t="str">
        <f>'12 - Notes Interest'!AA32</f>
        <v/>
      </c>
      <c r="AE26" s="778"/>
      <c r="AF26" s="1485" t="str">
        <f>'11 - Notes Follow-up'!W40</f>
        <v/>
      </c>
      <c r="AG26" s="1485" t="str">
        <f>'11 - Notes Follow-up'!V40</f>
        <v/>
      </c>
      <c r="AH26" s="1485" t="str">
        <f>'12 - Notes Interest'!AC32</f>
        <v/>
      </c>
      <c r="AI26" s="778"/>
      <c r="AJ26" s="1485" t="str">
        <f>'11 - Notes Follow-up'!Y40</f>
        <v/>
      </c>
      <c r="AK26" s="1485" t="str">
        <f>'11bis - Notes Calculation'!AP32</f>
        <v/>
      </c>
      <c r="AL26" s="1485" t="str">
        <f>'12 - Notes Interest'!AB32</f>
        <v/>
      </c>
      <c r="AM26" s="778"/>
      <c r="AN26" s="772"/>
    </row>
    <row r="27" spans="1:40">
      <c r="A27" s="629"/>
      <c r="B27" s="767"/>
      <c r="C27" s="775" t="str">
        <f>'11 - Notes Follow-up'!B41</f>
        <v/>
      </c>
      <c r="D27" s="775"/>
      <c r="E27" s="776" t="str">
        <f>'12 - Notes Interest'!I33</f>
        <v/>
      </c>
      <c r="F27" s="777"/>
      <c r="G27" s="1485" t="str">
        <f>'11 - Notes Follow-up'!G41</f>
        <v/>
      </c>
      <c r="H27" s="1485" t="str">
        <f>'11 - Notes Follow-up'!F41</f>
        <v/>
      </c>
      <c r="I27" s="1485" t="str">
        <f>'12 - Notes Interest'!K33</f>
        <v/>
      </c>
      <c r="J27" s="1485"/>
      <c r="K27" s="1485" t="str">
        <f>'11 - Notes Follow-up'!J41</f>
        <v/>
      </c>
      <c r="L27" s="1485" t="str">
        <f>'11 - Notes Follow-up'!I41</f>
        <v/>
      </c>
      <c r="M27" s="1485" t="str">
        <f>'12 - Notes Interest'!J33</f>
        <v/>
      </c>
      <c r="N27" s="778"/>
      <c r="O27" s="775"/>
      <c r="P27" s="775"/>
      <c r="Q27" s="776"/>
      <c r="R27" s="777"/>
      <c r="S27" s="1485"/>
      <c r="T27" s="1485"/>
      <c r="U27" s="1485"/>
      <c r="V27" s="1485"/>
      <c r="W27" s="1485"/>
      <c r="X27" s="1485"/>
      <c r="Y27" s="1485"/>
      <c r="Z27" s="778"/>
      <c r="AA27" s="779"/>
      <c r="AB27" s="775" t="str">
        <f t="shared" si="1"/>
        <v/>
      </c>
      <c r="AC27" s="778"/>
      <c r="AD27" s="586" t="str">
        <f>'12 - Notes Interest'!AA33</f>
        <v/>
      </c>
      <c r="AE27" s="778"/>
      <c r="AF27" s="1485" t="str">
        <f>'11 - Notes Follow-up'!W41</f>
        <v/>
      </c>
      <c r="AG27" s="1485" t="str">
        <f>'11 - Notes Follow-up'!V41</f>
        <v/>
      </c>
      <c r="AH27" s="1485" t="str">
        <f>'12 - Notes Interest'!AC33</f>
        <v/>
      </c>
      <c r="AI27" s="778"/>
      <c r="AJ27" s="1485" t="str">
        <f>'11 - Notes Follow-up'!Y41</f>
        <v/>
      </c>
      <c r="AK27" s="1485" t="str">
        <f>'11bis - Notes Calculation'!AP33</f>
        <v/>
      </c>
      <c r="AL27" s="1485" t="str">
        <f>'12 - Notes Interest'!AB33</f>
        <v/>
      </c>
      <c r="AM27" s="778"/>
      <c r="AN27" s="772"/>
    </row>
    <row r="28" spans="1:40">
      <c r="A28" s="629"/>
      <c r="B28" s="767"/>
      <c r="C28" s="775" t="str">
        <f>'11 - Notes Follow-up'!B42</f>
        <v/>
      </c>
      <c r="D28" s="775"/>
      <c r="E28" s="776" t="str">
        <f>'12 - Notes Interest'!I34</f>
        <v/>
      </c>
      <c r="F28" s="777"/>
      <c r="G28" s="1485" t="str">
        <f>'11 - Notes Follow-up'!G42</f>
        <v/>
      </c>
      <c r="H28" s="1485" t="str">
        <f>'11 - Notes Follow-up'!F42</f>
        <v/>
      </c>
      <c r="I28" s="1485" t="str">
        <f>'12 - Notes Interest'!K34</f>
        <v/>
      </c>
      <c r="J28" s="1485"/>
      <c r="K28" s="1485" t="str">
        <f>'11 - Notes Follow-up'!J42</f>
        <v/>
      </c>
      <c r="L28" s="1485" t="str">
        <f>'11 - Notes Follow-up'!I42</f>
        <v/>
      </c>
      <c r="M28" s="1485" t="str">
        <f>'12 - Notes Interest'!J34</f>
        <v/>
      </c>
      <c r="N28" s="778"/>
      <c r="O28" s="775"/>
      <c r="P28" s="775"/>
      <c r="Q28" s="776"/>
      <c r="R28" s="777"/>
      <c r="S28" s="1485"/>
      <c r="T28" s="1485"/>
      <c r="U28" s="1485"/>
      <c r="V28" s="1485"/>
      <c r="W28" s="1485"/>
      <c r="X28" s="1485"/>
      <c r="Y28" s="1485"/>
      <c r="Z28" s="778"/>
      <c r="AA28" s="779"/>
      <c r="AB28" s="775" t="str">
        <f t="shared" si="1"/>
        <v/>
      </c>
      <c r="AC28" s="778"/>
      <c r="AD28" s="586" t="str">
        <f>'12 - Notes Interest'!AA34</f>
        <v/>
      </c>
      <c r="AE28" s="778"/>
      <c r="AF28" s="1485" t="str">
        <f>'11 - Notes Follow-up'!W42</f>
        <v/>
      </c>
      <c r="AG28" s="1485" t="str">
        <f>'11 - Notes Follow-up'!V42</f>
        <v/>
      </c>
      <c r="AH28" s="1485" t="str">
        <f>'12 - Notes Interest'!AC34</f>
        <v/>
      </c>
      <c r="AI28" s="778"/>
      <c r="AJ28" s="1485" t="str">
        <f>'11 - Notes Follow-up'!Y42</f>
        <v/>
      </c>
      <c r="AK28" s="1485" t="str">
        <f>'11bis - Notes Calculation'!AP34</f>
        <v/>
      </c>
      <c r="AL28" s="1485" t="str">
        <f>'12 - Notes Interest'!AB34</f>
        <v/>
      </c>
      <c r="AM28" s="778"/>
      <c r="AN28" s="772"/>
    </row>
    <row r="29" spans="1:40">
      <c r="A29" s="629"/>
      <c r="B29" s="767"/>
      <c r="C29" s="775" t="str">
        <f>'11 - Notes Follow-up'!B43</f>
        <v/>
      </c>
      <c r="D29" s="775"/>
      <c r="E29" s="776" t="str">
        <f>'12 - Notes Interest'!I35</f>
        <v/>
      </c>
      <c r="F29" s="777"/>
      <c r="G29" s="1485" t="str">
        <f>'11 - Notes Follow-up'!G43</f>
        <v/>
      </c>
      <c r="H29" s="1485" t="str">
        <f>'11 - Notes Follow-up'!F43</f>
        <v/>
      </c>
      <c r="I29" s="1485" t="str">
        <f>'12 - Notes Interest'!K35</f>
        <v/>
      </c>
      <c r="J29" s="1485"/>
      <c r="K29" s="1485" t="str">
        <f>'11 - Notes Follow-up'!J43</f>
        <v/>
      </c>
      <c r="L29" s="1485" t="str">
        <f>'11 - Notes Follow-up'!I43</f>
        <v/>
      </c>
      <c r="M29" s="1485" t="str">
        <f>'12 - Notes Interest'!J35</f>
        <v/>
      </c>
      <c r="N29" s="778"/>
      <c r="O29" s="775"/>
      <c r="P29" s="775"/>
      <c r="Q29" s="776"/>
      <c r="R29" s="777"/>
      <c r="S29" s="1485"/>
      <c r="T29" s="1485"/>
      <c r="U29" s="1485"/>
      <c r="V29" s="1485"/>
      <c r="W29" s="1485"/>
      <c r="X29" s="1485"/>
      <c r="Y29" s="1485"/>
      <c r="Z29" s="778"/>
      <c r="AA29" s="779"/>
      <c r="AB29" s="775" t="str">
        <f t="shared" si="1"/>
        <v/>
      </c>
      <c r="AC29" s="778"/>
      <c r="AD29" s="586" t="str">
        <f>'12 - Notes Interest'!AA35</f>
        <v/>
      </c>
      <c r="AE29" s="778"/>
      <c r="AF29" s="1485" t="str">
        <f>'11 - Notes Follow-up'!W43</f>
        <v/>
      </c>
      <c r="AG29" s="1485" t="str">
        <f>'11 - Notes Follow-up'!V43</f>
        <v/>
      </c>
      <c r="AH29" s="1485" t="str">
        <f>'12 - Notes Interest'!AC35</f>
        <v/>
      </c>
      <c r="AI29" s="778"/>
      <c r="AJ29" s="1485" t="str">
        <f>'11 - Notes Follow-up'!Y43</f>
        <v/>
      </c>
      <c r="AK29" s="1485" t="str">
        <f>'11bis - Notes Calculation'!AP35</f>
        <v/>
      </c>
      <c r="AL29" s="1485" t="str">
        <f>'12 - Notes Interest'!AB35</f>
        <v/>
      </c>
      <c r="AM29" s="778"/>
      <c r="AN29" s="772"/>
    </row>
    <row r="30" spans="1:40">
      <c r="A30" s="629"/>
      <c r="B30" s="767"/>
      <c r="C30" s="775" t="str">
        <f>'11 - Notes Follow-up'!B44</f>
        <v/>
      </c>
      <c r="D30" s="775"/>
      <c r="E30" s="776" t="str">
        <f>'12 - Notes Interest'!I36</f>
        <v/>
      </c>
      <c r="F30" s="777"/>
      <c r="G30" s="1485" t="str">
        <f>'11 - Notes Follow-up'!G44</f>
        <v/>
      </c>
      <c r="H30" s="1485" t="str">
        <f>'11 - Notes Follow-up'!F44</f>
        <v/>
      </c>
      <c r="I30" s="1485" t="str">
        <f>'12 - Notes Interest'!K36</f>
        <v/>
      </c>
      <c r="J30" s="1485"/>
      <c r="K30" s="1485" t="str">
        <f>'11 - Notes Follow-up'!J44</f>
        <v/>
      </c>
      <c r="L30" s="1485" t="str">
        <f>'11 - Notes Follow-up'!I44</f>
        <v/>
      </c>
      <c r="M30" s="1485" t="str">
        <f>'12 - Notes Interest'!J36</f>
        <v/>
      </c>
      <c r="N30" s="778"/>
      <c r="O30" s="775"/>
      <c r="P30" s="775"/>
      <c r="Q30" s="776"/>
      <c r="R30" s="777"/>
      <c r="S30" s="1485"/>
      <c r="T30" s="1485"/>
      <c r="U30" s="1485"/>
      <c r="V30" s="1485"/>
      <c r="W30" s="1485"/>
      <c r="X30" s="1485"/>
      <c r="Y30" s="1485"/>
      <c r="Z30" s="778"/>
      <c r="AA30" s="779"/>
      <c r="AB30" s="775" t="str">
        <f t="shared" si="1"/>
        <v/>
      </c>
      <c r="AC30" s="778"/>
      <c r="AD30" s="586" t="str">
        <f>'12 - Notes Interest'!AA36</f>
        <v/>
      </c>
      <c r="AE30" s="778"/>
      <c r="AF30" s="1485" t="str">
        <f>'11 - Notes Follow-up'!W44</f>
        <v/>
      </c>
      <c r="AG30" s="1485" t="str">
        <f>'11 - Notes Follow-up'!V44</f>
        <v/>
      </c>
      <c r="AH30" s="1485" t="str">
        <f>'12 - Notes Interest'!AC36</f>
        <v/>
      </c>
      <c r="AI30" s="778"/>
      <c r="AJ30" s="1485" t="str">
        <f>'11 - Notes Follow-up'!Y44</f>
        <v/>
      </c>
      <c r="AK30" s="1485" t="str">
        <f>'11bis - Notes Calculation'!AP36</f>
        <v/>
      </c>
      <c r="AL30" s="1485" t="str">
        <f>'12 - Notes Interest'!AB36</f>
        <v/>
      </c>
      <c r="AM30" s="778"/>
      <c r="AN30" s="772"/>
    </row>
    <row r="31" spans="1:40">
      <c r="A31" s="629"/>
      <c r="B31" s="767"/>
      <c r="C31" s="775" t="str">
        <f>'11 - Notes Follow-up'!B45</f>
        <v/>
      </c>
      <c r="D31" s="775"/>
      <c r="E31" s="776" t="str">
        <f>'12 - Notes Interest'!I37</f>
        <v/>
      </c>
      <c r="F31" s="777"/>
      <c r="G31" s="1485" t="str">
        <f>'11 - Notes Follow-up'!G45</f>
        <v/>
      </c>
      <c r="H31" s="1485" t="str">
        <f>'11 - Notes Follow-up'!F45</f>
        <v/>
      </c>
      <c r="I31" s="1485" t="str">
        <f>'12 - Notes Interest'!K37</f>
        <v/>
      </c>
      <c r="J31" s="1485"/>
      <c r="K31" s="1485" t="str">
        <f>'11 - Notes Follow-up'!J45</f>
        <v/>
      </c>
      <c r="L31" s="1485" t="str">
        <f>'11 - Notes Follow-up'!I45</f>
        <v/>
      </c>
      <c r="M31" s="1485" t="str">
        <f>'12 - Notes Interest'!J37</f>
        <v/>
      </c>
      <c r="N31" s="778"/>
      <c r="O31" s="775"/>
      <c r="P31" s="775"/>
      <c r="Q31" s="776"/>
      <c r="R31" s="777"/>
      <c r="S31" s="1485"/>
      <c r="T31" s="1485"/>
      <c r="U31" s="1485"/>
      <c r="V31" s="1485"/>
      <c r="W31" s="1485"/>
      <c r="X31" s="1485"/>
      <c r="Y31" s="1485"/>
      <c r="Z31" s="778"/>
      <c r="AA31" s="779"/>
      <c r="AB31" s="775" t="str">
        <f t="shared" si="1"/>
        <v/>
      </c>
      <c r="AC31" s="778"/>
      <c r="AD31" s="586" t="str">
        <f>'12 - Notes Interest'!AA37</f>
        <v/>
      </c>
      <c r="AE31" s="778"/>
      <c r="AF31" s="1485" t="str">
        <f>'11 - Notes Follow-up'!W45</f>
        <v/>
      </c>
      <c r="AG31" s="1485" t="str">
        <f>'11 - Notes Follow-up'!V45</f>
        <v/>
      </c>
      <c r="AH31" s="1485" t="str">
        <f>'12 - Notes Interest'!AC37</f>
        <v/>
      </c>
      <c r="AI31" s="778"/>
      <c r="AJ31" s="1485" t="str">
        <f>'11 - Notes Follow-up'!Y45</f>
        <v/>
      </c>
      <c r="AK31" s="1485" t="str">
        <f>'11bis - Notes Calculation'!AP37</f>
        <v/>
      </c>
      <c r="AL31" s="1485" t="str">
        <f>'12 - Notes Interest'!AB37</f>
        <v/>
      </c>
      <c r="AM31" s="778"/>
      <c r="AN31" s="772"/>
    </row>
    <row r="32" spans="1:40">
      <c r="A32" s="629"/>
      <c r="B32" s="767"/>
      <c r="C32" s="775" t="str">
        <f>'11 - Notes Follow-up'!B46</f>
        <v/>
      </c>
      <c r="D32" s="775"/>
      <c r="E32" s="776" t="str">
        <f>'12 - Notes Interest'!I38</f>
        <v/>
      </c>
      <c r="F32" s="777"/>
      <c r="G32" s="1485" t="str">
        <f>'11 - Notes Follow-up'!G46</f>
        <v/>
      </c>
      <c r="H32" s="1485" t="str">
        <f>'11 - Notes Follow-up'!F46</f>
        <v/>
      </c>
      <c r="I32" s="1485" t="str">
        <f>'12 - Notes Interest'!K38</f>
        <v/>
      </c>
      <c r="J32" s="1485"/>
      <c r="K32" s="1485" t="str">
        <f>'11 - Notes Follow-up'!J46</f>
        <v/>
      </c>
      <c r="L32" s="1485" t="str">
        <f>'11 - Notes Follow-up'!I46</f>
        <v/>
      </c>
      <c r="M32" s="1485" t="str">
        <f>'12 - Notes Interest'!J38</f>
        <v/>
      </c>
      <c r="N32" s="778"/>
      <c r="O32" s="775"/>
      <c r="P32" s="775"/>
      <c r="Q32" s="776"/>
      <c r="R32" s="777"/>
      <c r="S32" s="1485"/>
      <c r="T32" s="1485"/>
      <c r="U32" s="1485"/>
      <c r="V32" s="1485"/>
      <c r="W32" s="1485"/>
      <c r="X32" s="1485"/>
      <c r="Y32" s="1485"/>
      <c r="Z32" s="778"/>
      <c r="AA32" s="779"/>
      <c r="AB32" s="775" t="str">
        <f t="shared" si="1"/>
        <v/>
      </c>
      <c r="AC32" s="778"/>
      <c r="AD32" s="586" t="str">
        <f>'12 - Notes Interest'!AA38</f>
        <v/>
      </c>
      <c r="AE32" s="778"/>
      <c r="AF32" s="1485" t="str">
        <f>'11 - Notes Follow-up'!W46</f>
        <v/>
      </c>
      <c r="AG32" s="1485" t="str">
        <f>'11 - Notes Follow-up'!V46</f>
        <v/>
      </c>
      <c r="AH32" s="1485" t="str">
        <f>'12 - Notes Interest'!AC38</f>
        <v/>
      </c>
      <c r="AI32" s="778"/>
      <c r="AJ32" s="1485" t="str">
        <f>'11 - Notes Follow-up'!Y46</f>
        <v/>
      </c>
      <c r="AK32" s="1485" t="str">
        <f>'11bis - Notes Calculation'!AP38</f>
        <v/>
      </c>
      <c r="AL32" s="1485" t="str">
        <f>'12 - Notes Interest'!AB38</f>
        <v/>
      </c>
      <c r="AM32" s="778"/>
      <c r="AN32" s="772"/>
    </row>
    <row r="33" spans="1:40">
      <c r="A33" s="629"/>
      <c r="B33" s="767"/>
      <c r="C33" s="775" t="str">
        <f>'11 - Notes Follow-up'!B47</f>
        <v/>
      </c>
      <c r="D33" s="775"/>
      <c r="E33" s="776" t="str">
        <f>'12 - Notes Interest'!I39</f>
        <v/>
      </c>
      <c r="F33" s="777"/>
      <c r="G33" s="1485" t="str">
        <f>'11 - Notes Follow-up'!G47</f>
        <v/>
      </c>
      <c r="H33" s="1485" t="str">
        <f>'11 - Notes Follow-up'!F47</f>
        <v/>
      </c>
      <c r="I33" s="1485" t="str">
        <f>'12 - Notes Interest'!K39</f>
        <v/>
      </c>
      <c r="J33" s="1485"/>
      <c r="K33" s="1485" t="str">
        <f>'11 - Notes Follow-up'!J47</f>
        <v/>
      </c>
      <c r="L33" s="1485" t="str">
        <f>'11 - Notes Follow-up'!I47</f>
        <v/>
      </c>
      <c r="M33" s="1485" t="str">
        <f>'12 - Notes Interest'!J39</f>
        <v/>
      </c>
      <c r="N33" s="778"/>
      <c r="O33" s="775"/>
      <c r="P33" s="775"/>
      <c r="Q33" s="776"/>
      <c r="R33" s="777"/>
      <c r="S33" s="1485"/>
      <c r="T33" s="1485"/>
      <c r="U33" s="1485"/>
      <c r="V33" s="1485"/>
      <c r="W33" s="1485"/>
      <c r="X33" s="1485"/>
      <c r="Y33" s="1485"/>
      <c r="Z33" s="778"/>
      <c r="AA33" s="779"/>
      <c r="AB33" s="775" t="str">
        <f t="shared" si="1"/>
        <v/>
      </c>
      <c r="AC33" s="778"/>
      <c r="AD33" s="586" t="str">
        <f>'12 - Notes Interest'!AA39</f>
        <v/>
      </c>
      <c r="AE33" s="778"/>
      <c r="AF33" s="1485" t="str">
        <f>'11 - Notes Follow-up'!W47</f>
        <v/>
      </c>
      <c r="AG33" s="1485" t="str">
        <f>'11 - Notes Follow-up'!V47</f>
        <v/>
      </c>
      <c r="AH33" s="1485" t="str">
        <f>'12 - Notes Interest'!AC39</f>
        <v/>
      </c>
      <c r="AI33" s="778"/>
      <c r="AJ33" s="1485" t="str">
        <f>'11 - Notes Follow-up'!Y47</f>
        <v/>
      </c>
      <c r="AK33" s="1485" t="str">
        <f>'11bis - Notes Calculation'!AP39</f>
        <v/>
      </c>
      <c r="AL33" s="1485" t="str">
        <f>'12 - Notes Interest'!AB39</f>
        <v/>
      </c>
      <c r="AM33" s="778"/>
      <c r="AN33" s="772"/>
    </row>
    <row r="34" spans="1:40">
      <c r="A34" s="629"/>
      <c r="B34" s="767"/>
      <c r="C34" s="775" t="str">
        <f>'11 - Notes Follow-up'!B48</f>
        <v/>
      </c>
      <c r="D34" s="775"/>
      <c r="E34" s="776" t="str">
        <f>'12 - Notes Interest'!I40</f>
        <v/>
      </c>
      <c r="F34" s="777"/>
      <c r="G34" s="1485" t="str">
        <f>'11 - Notes Follow-up'!G48</f>
        <v/>
      </c>
      <c r="H34" s="1485" t="str">
        <f>'11 - Notes Follow-up'!F48</f>
        <v/>
      </c>
      <c r="I34" s="1485" t="str">
        <f>'12 - Notes Interest'!K40</f>
        <v/>
      </c>
      <c r="J34" s="1485"/>
      <c r="K34" s="1485" t="str">
        <f>'11 - Notes Follow-up'!J48</f>
        <v/>
      </c>
      <c r="L34" s="1485" t="str">
        <f>'11 - Notes Follow-up'!I48</f>
        <v/>
      </c>
      <c r="M34" s="1485" t="str">
        <f>'12 - Notes Interest'!J40</f>
        <v/>
      </c>
      <c r="N34" s="778"/>
      <c r="O34" s="775"/>
      <c r="P34" s="775"/>
      <c r="Q34" s="776"/>
      <c r="R34" s="777"/>
      <c r="S34" s="1485"/>
      <c r="T34" s="1485"/>
      <c r="U34" s="1485"/>
      <c r="V34" s="1485"/>
      <c r="W34" s="1485"/>
      <c r="X34" s="1485"/>
      <c r="Y34" s="1485"/>
      <c r="Z34" s="778"/>
      <c r="AA34" s="779"/>
      <c r="AB34" s="775" t="str">
        <f t="shared" si="1"/>
        <v/>
      </c>
      <c r="AC34" s="778"/>
      <c r="AD34" s="586" t="str">
        <f>'12 - Notes Interest'!AA40</f>
        <v/>
      </c>
      <c r="AE34" s="778"/>
      <c r="AF34" s="1485" t="str">
        <f>'11 - Notes Follow-up'!W48</f>
        <v/>
      </c>
      <c r="AG34" s="1485" t="str">
        <f>'11 - Notes Follow-up'!V48</f>
        <v/>
      </c>
      <c r="AH34" s="1485" t="str">
        <f>'12 - Notes Interest'!AC40</f>
        <v/>
      </c>
      <c r="AI34" s="778"/>
      <c r="AJ34" s="1485" t="str">
        <f>'11 - Notes Follow-up'!Y48</f>
        <v/>
      </c>
      <c r="AK34" s="1485" t="str">
        <f>'11bis - Notes Calculation'!AP40</f>
        <v/>
      </c>
      <c r="AL34" s="1485" t="str">
        <f>'12 - Notes Interest'!AB40</f>
        <v/>
      </c>
      <c r="AM34" s="778"/>
      <c r="AN34" s="772"/>
    </row>
    <row r="35" spans="1:40">
      <c r="A35" s="629"/>
      <c r="B35" s="767"/>
      <c r="C35" s="775" t="str">
        <f>'11 - Notes Follow-up'!B49</f>
        <v/>
      </c>
      <c r="D35" s="775"/>
      <c r="E35" s="776" t="str">
        <f>'12 - Notes Interest'!I41</f>
        <v/>
      </c>
      <c r="F35" s="777"/>
      <c r="G35" s="1485" t="str">
        <f>'11 - Notes Follow-up'!G49</f>
        <v/>
      </c>
      <c r="H35" s="1485" t="str">
        <f>'11 - Notes Follow-up'!F49</f>
        <v/>
      </c>
      <c r="I35" s="1485" t="str">
        <f>'12 - Notes Interest'!K41</f>
        <v/>
      </c>
      <c r="J35" s="1485"/>
      <c r="K35" s="1485" t="str">
        <f>'11 - Notes Follow-up'!J49</f>
        <v/>
      </c>
      <c r="L35" s="1485" t="str">
        <f>'11 - Notes Follow-up'!I49</f>
        <v/>
      </c>
      <c r="M35" s="1485" t="str">
        <f>'12 - Notes Interest'!J41</f>
        <v/>
      </c>
      <c r="N35" s="778"/>
      <c r="O35" s="775"/>
      <c r="P35" s="775"/>
      <c r="Q35" s="776"/>
      <c r="R35" s="777"/>
      <c r="S35" s="1485"/>
      <c r="T35" s="1485"/>
      <c r="U35" s="1485"/>
      <c r="V35" s="1485"/>
      <c r="W35" s="1485"/>
      <c r="X35" s="1485"/>
      <c r="Y35" s="1485"/>
      <c r="Z35" s="778"/>
      <c r="AA35" s="779"/>
      <c r="AB35" s="775" t="str">
        <f t="shared" si="1"/>
        <v/>
      </c>
      <c r="AC35" s="778"/>
      <c r="AD35" s="586" t="str">
        <f>'12 - Notes Interest'!AA41</f>
        <v/>
      </c>
      <c r="AE35" s="778"/>
      <c r="AF35" s="1485" t="str">
        <f>'11 - Notes Follow-up'!W49</f>
        <v/>
      </c>
      <c r="AG35" s="1485" t="str">
        <f>'11 - Notes Follow-up'!V49</f>
        <v/>
      </c>
      <c r="AH35" s="1485" t="str">
        <f>'12 - Notes Interest'!AC41</f>
        <v/>
      </c>
      <c r="AI35" s="778"/>
      <c r="AJ35" s="1485" t="str">
        <f>'11 - Notes Follow-up'!Y49</f>
        <v/>
      </c>
      <c r="AK35" s="1485" t="str">
        <f>'11bis - Notes Calculation'!AP41</f>
        <v/>
      </c>
      <c r="AL35" s="1485" t="str">
        <f>'12 - Notes Interest'!AB41</f>
        <v/>
      </c>
      <c r="AM35" s="778"/>
      <c r="AN35" s="772"/>
    </row>
    <row r="36" spans="1:40" ht="13" thickBot="1">
      <c r="A36" s="629"/>
      <c r="B36" s="780"/>
      <c r="C36" s="781"/>
      <c r="D36" s="781"/>
      <c r="E36" s="782"/>
      <c r="F36" s="782"/>
      <c r="G36" s="1486"/>
      <c r="H36" s="782"/>
      <c r="I36" s="782" t="s">
        <v>143</v>
      </c>
      <c r="J36" s="782"/>
      <c r="K36" s="782"/>
      <c r="L36" s="782" t="s">
        <v>143</v>
      </c>
      <c r="M36" s="782" t="s">
        <v>143</v>
      </c>
      <c r="N36" s="782"/>
      <c r="O36" s="781"/>
      <c r="P36" s="781"/>
      <c r="Q36" s="782"/>
      <c r="R36" s="782"/>
      <c r="S36" s="1486"/>
      <c r="T36" s="782"/>
      <c r="U36" s="782" t="s">
        <v>143</v>
      </c>
      <c r="V36" s="782"/>
      <c r="W36" s="782"/>
      <c r="X36" s="782" t="s">
        <v>143</v>
      </c>
      <c r="Y36" s="782" t="s">
        <v>143</v>
      </c>
      <c r="Z36" s="782"/>
      <c r="AA36" s="783"/>
      <c r="AB36" s="782"/>
      <c r="AC36" s="782"/>
      <c r="AD36" s="782" t="str">
        <f t="shared" ref="AD36:AD76" si="2">IF(C36="","",1.5%)</f>
        <v/>
      </c>
      <c r="AE36" s="782"/>
      <c r="AF36" s="782" t="s">
        <v>143</v>
      </c>
      <c r="AG36" s="782" t="s">
        <v>143</v>
      </c>
      <c r="AH36" s="782" t="s">
        <v>143</v>
      </c>
      <c r="AI36" s="782"/>
      <c r="AJ36" s="782" t="s">
        <v>143</v>
      </c>
      <c r="AK36" s="782" t="s">
        <v>143</v>
      </c>
      <c r="AL36" s="782" t="s">
        <v>143</v>
      </c>
      <c r="AM36" s="782"/>
      <c r="AN36" s="784"/>
    </row>
    <row r="37" spans="1:40" ht="13" thickTop="1">
      <c r="I37" s="592" t="s">
        <v>143</v>
      </c>
      <c r="M37" s="592" t="s">
        <v>143</v>
      </c>
      <c r="U37" s="592" t="s">
        <v>143</v>
      </c>
      <c r="Y37" s="592" t="s">
        <v>143</v>
      </c>
      <c r="AD37" s="592" t="str">
        <f t="shared" si="2"/>
        <v/>
      </c>
      <c r="AF37" s="592" t="s">
        <v>143</v>
      </c>
      <c r="AG37" s="592" t="s">
        <v>143</v>
      </c>
      <c r="AH37" s="592" t="s">
        <v>143</v>
      </c>
      <c r="AJ37" s="592" t="s">
        <v>143</v>
      </c>
      <c r="AK37" s="592" t="s">
        <v>143</v>
      </c>
      <c r="AL37" s="592" t="s">
        <v>143</v>
      </c>
    </row>
    <row r="38" spans="1:40">
      <c r="I38" s="592" t="s">
        <v>143</v>
      </c>
      <c r="M38" s="592" t="s">
        <v>143</v>
      </c>
      <c r="U38" s="592" t="s">
        <v>143</v>
      </c>
      <c r="Y38" s="592" t="s">
        <v>143</v>
      </c>
      <c r="AD38" s="592" t="str">
        <f t="shared" si="2"/>
        <v/>
      </c>
      <c r="AF38" s="592" t="s">
        <v>143</v>
      </c>
      <c r="AG38" s="592" t="s">
        <v>143</v>
      </c>
      <c r="AH38" s="592" t="s">
        <v>143</v>
      </c>
      <c r="AJ38" s="592" t="s">
        <v>143</v>
      </c>
      <c r="AK38" s="592" t="s">
        <v>143</v>
      </c>
      <c r="AL38" s="592" t="s">
        <v>143</v>
      </c>
    </row>
    <row r="39" spans="1:40">
      <c r="I39" s="592" t="s">
        <v>143</v>
      </c>
      <c r="M39" s="592" t="s">
        <v>143</v>
      </c>
      <c r="U39" s="592" t="s">
        <v>143</v>
      </c>
      <c r="Y39" s="592" t="s">
        <v>143</v>
      </c>
      <c r="AD39" s="592" t="str">
        <f t="shared" si="2"/>
        <v/>
      </c>
      <c r="AF39" s="592" t="s">
        <v>143</v>
      </c>
      <c r="AG39" s="592" t="s">
        <v>143</v>
      </c>
      <c r="AH39" s="592" t="s">
        <v>143</v>
      </c>
      <c r="AJ39" s="592" t="s">
        <v>143</v>
      </c>
      <c r="AK39" s="592" t="s">
        <v>143</v>
      </c>
      <c r="AL39" s="592" t="s">
        <v>143</v>
      </c>
    </row>
    <row r="40" spans="1:40">
      <c r="I40" s="592" t="s">
        <v>143</v>
      </c>
      <c r="M40" s="592" t="s">
        <v>143</v>
      </c>
      <c r="U40" s="592" t="s">
        <v>143</v>
      </c>
      <c r="Y40" s="592" t="s">
        <v>143</v>
      </c>
      <c r="AD40" s="592" t="str">
        <f t="shared" si="2"/>
        <v/>
      </c>
      <c r="AF40" s="592" t="s">
        <v>143</v>
      </c>
      <c r="AG40" s="592" t="s">
        <v>143</v>
      </c>
      <c r="AH40" s="592" t="s">
        <v>143</v>
      </c>
      <c r="AJ40" s="592" t="s">
        <v>143</v>
      </c>
      <c r="AK40" s="592" t="s">
        <v>143</v>
      </c>
      <c r="AL40" s="592" t="s">
        <v>143</v>
      </c>
    </row>
    <row r="41" spans="1:40">
      <c r="I41" s="592" t="s">
        <v>143</v>
      </c>
      <c r="M41" s="592" t="s">
        <v>143</v>
      </c>
      <c r="U41" s="592" t="s">
        <v>143</v>
      </c>
      <c r="Y41" s="592" t="s">
        <v>143</v>
      </c>
      <c r="AD41" s="592" t="str">
        <f t="shared" si="2"/>
        <v/>
      </c>
      <c r="AF41" s="592" t="s">
        <v>143</v>
      </c>
      <c r="AG41" s="592" t="s">
        <v>143</v>
      </c>
      <c r="AH41" s="592" t="s">
        <v>143</v>
      </c>
      <c r="AJ41" s="592" t="s">
        <v>143</v>
      </c>
      <c r="AK41" s="592" t="s">
        <v>143</v>
      </c>
      <c r="AL41" s="592" t="s">
        <v>143</v>
      </c>
    </row>
    <row r="42" spans="1:40">
      <c r="I42" s="592" t="s">
        <v>143</v>
      </c>
      <c r="M42" s="592" t="s">
        <v>143</v>
      </c>
      <c r="U42" s="592" t="s">
        <v>143</v>
      </c>
      <c r="Y42" s="592" t="s">
        <v>143</v>
      </c>
      <c r="AD42" s="592" t="str">
        <f t="shared" si="2"/>
        <v/>
      </c>
      <c r="AF42" s="592" t="s">
        <v>143</v>
      </c>
      <c r="AG42" s="592" t="s">
        <v>143</v>
      </c>
      <c r="AH42" s="592" t="s">
        <v>143</v>
      </c>
      <c r="AJ42" s="592" t="s">
        <v>143</v>
      </c>
      <c r="AK42" s="592" t="s">
        <v>143</v>
      </c>
      <c r="AL42" s="592" t="s">
        <v>143</v>
      </c>
    </row>
    <row r="43" spans="1:40">
      <c r="I43" s="592" t="s">
        <v>143</v>
      </c>
      <c r="M43" s="592" t="s">
        <v>143</v>
      </c>
      <c r="U43" s="592" t="s">
        <v>143</v>
      </c>
      <c r="Y43" s="592" t="s">
        <v>143</v>
      </c>
      <c r="AD43" s="592" t="str">
        <f t="shared" si="2"/>
        <v/>
      </c>
      <c r="AF43" s="592" t="s">
        <v>143</v>
      </c>
      <c r="AG43" s="592" t="s">
        <v>143</v>
      </c>
      <c r="AH43" s="592" t="s">
        <v>143</v>
      </c>
      <c r="AJ43" s="592" t="s">
        <v>143</v>
      </c>
      <c r="AK43" s="592" t="s">
        <v>143</v>
      </c>
      <c r="AL43" s="592" t="s">
        <v>143</v>
      </c>
    </row>
    <row r="44" spans="1:40">
      <c r="I44" s="592" t="s">
        <v>143</v>
      </c>
      <c r="M44" s="592" t="s">
        <v>143</v>
      </c>
      <c r="U44" s="592" t="s">
        <v>143</v>
      </c>
      <c r="Y44" s="592" t="s">
        <v>143</v>
      </c>
      <c r="AD44" s="592" t="str">
        <f t="shared" si="2"/>
        <v/>
      </c>
      <c r="AF44" s="592" t="s">
        <v>143</v>
      </c>
      <c r="AG44" s="592" t="s">
        <v>143</v>
      </c>
      <c r="AH44" s="592" t="s">
        <v>143</v>
      </c>
      <c r="AJ44" s="592" t="s">
        <v>143</v>
      </c>
      <c r="AK44" s="592" t="s">
        <v>143</v>
      </c>
      <c r="AL44" s="592" t="s">
        <v>143</v>
      </c>
    </row>
    <row r="45" spans="1:40">
      <c r="I45" s="592" t="s">
        <v>143</v>
      </c>
      <c r="M45" s="592" t="s">
        <v>143</v>
      </c>
      <c r="U45" s="592" t="s">
        <v>143</v>
      </c>
      <c r="Y45" s="592" t="s">
        <v>143</v>
      </c>
      <c r="AD45" s="592" t="str">
        <f t="shared" si="2"/>
        <v/>
      </c>
      <c r="AF45" s="592" t="s">
        <v>143</v>
      </c>
      <c r="AG45" s="592" t="s">
        <v>143</v>
      </c>
      <c r="AH45" s="592" t="s">
        <v>143</v>
      </c>
      <c r="AJ45" s="592" t="s">
        <v>143</v>
      </c>
      <c r="AK45" s="592" t="s">
        <v>143</v>
      </c>
      <c r="AL45" s="592" t="s">
        <v>143</v>
      </c>
    </row>
    <row r="46" spans="1:40">
      <c r="I46" s="592" t="s">
        <v>143</v>
      </c>
      <c r="M46" s="592" t="s">
        <v>143</v>
      </c>
      <c r="U46" s="592" t="s">
        <v>143</v>
      </c>
      <c r="Y46" s="592" t="s">
        <v>143</v>
      </c>
      <c r="AD46" s="592" t="str">
        <f t="shared" si="2"/>
        <v/>
      </c>
      <c r="AF46" s="592" t="s">
        <v>143</v>
      </c>
      <c r="AG46" s="592" t="s">
        <v>143</v>
      </c>
      <c r="AH46" s="592" t="s">
        <v>143</v>
      </c>
      <c r="AJ46" s="592" t="s">
        <v>143</v>
      </c>
      <c r="AK46" s="592" t="s">
        <v>143</v>
      </c>
      <c r="AL46" s="592" t="s">
        <v>143</v>
      </c>
    </row>
    <row r="47" spans="1:40">
      <c r="I47" s="592" t="s">
        <v>143</v>
      </c>
      <c r="M47" s="592" t="s">
        <v>143</v>
      </c>
      <c r="U47" s="592" t="s">
        <v>143</v>
      </c>
      <c r="Y47" s="592" t="s">
        <v>143</v>
      </c>
      <c r="AD47" s="592" t="str">
        <f t="shared" si="2"/>
        <v/>
      </c>
      <c r="AF47" s="592" t="s">
        <v>143</v>
      </c>
      <c r="AG47" s="592" t="s">
        <v>143</v>
      </c>
      <c r="AH47" s="592" t="s">
        <v>143</v>
      </c>
      <c r="AJ47" s="592" t="s">
        <v>143</v>
      </c>
      <c r="AK47" s="592" t="s">
        <v>143</v>
      </c>
      <c r="AL47" s="592" t="s">
        <v>143</v>
      </c>
    </row>
    <row r="48" spans="1:40">
      <c r="I48" s="592" t="s">
        <v>143</v>
      </c>
      <c r="M48" s="592" t="s">
        <v>143</v>
      </c>
      <c r="U48" s="592" t="s">
        <v>143</v>
      </c>
      <c r="Y48" s="592" t="s">
        <v>143</v>
      </c>
      <c r="AD48" s="592" t="str">
        <f t="shared" si="2"/>
        <v/>
      </c>
      <c r="AF48" s="592" t="s">
        <v>143</v>
      </c>
      <c r="AG48" s="592" t="s">
        <v>143</v>
      </c>
      <c r="AH48" s="592" t="s">
        <v>143</v>
      </c>
      <c r="AJ48" s="592" t="s">
        <v>143</v>
      </c>
      <c r="AK48" s="592" t="s">
        <v>143</v>
      </c>
      <c r="AL48" s="592" t="s">
        <v>143</v>
      </c>
    </row>
    <row r="49" spans="9:38">
      <c r="I49" s="592" t="s">
        <v>143</v>
      </c>
      <c r="M49" s="592" t="s">
        <v>143</v>
      </c>
      <c r="U49" s="592" t="s">
        <v>143</v>
      </c>
      <c r="Y49" s="592" t="s">
        <v>143</v>
      </c>
      <c r="AD49" s="592" t="str">
        <f t="shared" si="2"/>
        <v/>
      </c>
      <c r="AF49" s="592" t="s">
        <v>143</v>
      </c>
      <c r="AG49" s="592" t="s">
        <v>143</v>
      </c>
      <c r="AH49" s="592" t="s">
        <v>143</v>
      </c>
      <c r="AJ49" s="592" t="s">
        <v>143</v>
      </c>
      <c r="AK49" s="592" t="s">
        <v>143</v>
      </c>
      <c r="AL49" s="592" t="s">
        <v>143</v>
      </c>
    </row>
    <row r="50" spans="9:38">
      <c r="I50" s="592" t="s">
        <v>143</v>
      </c>
      <c r="M50" s="592" t="s">
        <v>143</v>
      </c>
      <c r="U50" s="592" t="s">
        <v>143</v>
      </c>
      <c r="Y50" s="592" t="s">
        <v>143</v>
      </c>
      <c r="AD50" s="592" t="str">
        <f t="shared" si="2"/>
        <v/>
      </c>
      <c r="AF50" s="592" t="s">
        <v>143</v>
      </c>
      <c r="AG50" s="592" t="s">
        <v>143</v>
      </c>
      <c r="AH50" s="592" t="s">
        <v>143</v>
      </c>
      <c r="AJ50" s="592" t="s">
        <v>143</v>
      </c>
      <c r="AK50" s="592" t="s">
        <v>143</v>
      </c>
      <c r="AL50" s="592" t="s">
        <v>143</v>
      </c>
    </row>
    <row r="51" spans="9:38">
      <c r="I51" s="592" t="s">
        <v>143</v>
      </c>
      <c r="M51" s="592" t="s">
        <v>143</v>
      </c>
      <c r="U51" s="592" t="s">
        <v>143</v>
      </c>
      <c r="Y51" s="592" t="s">
        <v>143</v>
      </c>
      <c r="AD51" s="592" t="str">
        <f t="shared" si="2"/>
        <v/>
      </c>
      <c r="AF51" s="592" t="s">
        <v>143</v>
      </c>
      <c r="AG51" s="592" t="s">
        <v>143</v>
      </c>
      <c r="AH51" s="592" t="s">
        <v>143</v>
      </c>
      <c r="AJ51" s="592" t="s">
        <v>143</v>
      </c>
      <c r="AK51" s="592" t="s">
        <v>143</v>
      </c>
      <c r="AL51" s="592" t="s">
        <v>143</v>
      </c>
    </row>
    <row r="52" spans="9:38">
      <c r="I52" s="592" t="s">
        <v>143</v>
      </c>
      <c r="M52" s="592" t="s">
        <v>143</v>
      </c>
      <c r="U52" s="592" t="s">
        <v>143</v>
      </c>
      <c r="Y52" s="592" t="s">
        <v>143</v>
      </c>
      <c r="AD52" s="592" t="str">
        <f t="shared" si="2"/>
        <v/>
      </c>
      <c r="AF52" s="592" t="s">
        <v>143</v>
      </c>
      <c r="AG52" s="592" t="s">
        <v>143</v>
      </c>
      <c r="AH52" s="592" t="s">
        <v>143</v>
      </c>
      <c r="AJ52" s="592" t="s">
        <v>143</v>
      </c>
      <c r="AK52" s="592" t="s">
        <v>143</v>
      </c>
      <c r="AL52" s="592" t="s">
        <v>143</v>
      </c>
    </row>
    <row r="53" spans="9:38">
      <c r="I53" s="592" t="s">
        <v>143</v>
      </c>
      <c r="M53" s="592" t="s">
        <v>143</v>
      </c>
      <c r="U53" s="592" t="s">
        <v>143</v>
      </c>
      <c r="Y53" s="592" t="s">
        <v>143</v>
      </c>
      <c r="AD53" s="592" t="str">
        <f t="shared" si="2"/>
        <v/>
      </c>
      <c r="AF53" s="592" t="s">
        <v>143</v>
      </c>
      <c r="AG53" s="592" t="s">
        <v>143</v>
      </c>
      <c r="AH53" s="592" t="s">
        <v>143</v>
      </c>
      <c r="AJ53" s="592" t="s">
        <v>143</v>
      </c>
      <c r="AK53" s="592" t="s">
        <v>143</v>
      </c>
      <c r="AL53" s="592" t="s">
        <v>143</v>
      </c>
    </row>
    <row r="54" spans="9:38">
      <c r="I54" s="592" t="s">
        <v>143</v>
      </c>
      <c r="M54" s="592" t="s">
        <v>143</v>
      </c>
      <c r="U54" s="592" t="s">
        <v>143</v>
      </c>
      <c r="Y54" s="592" t="s">
        <v>143</v>
      </c>
      <c r="AD54" s="592" t="str">
        <f t="shared" si="2"/>
        <v/>
      </c>
      <c r="AF54" s="592" t="s">
        <v>143</v>
      </c>
      <c r="AG54" s="592" t="s">
        <v>143</v>
      </c>
      <c r="AH54" s="592" t="s">
        <v>143</v>
      </c>
      <c r="AJ54" s="592" t="s">
        <v>143</v>
      </c>
      <c r="AK54" s="592" t="s">
        <v>143</v>
      </c>
      <c r="AL54" s="592" t="s">
        <v>143</v>
      </c>
    </row>
    <row r="55" spans="9:38">
      <c r="I55" s="592" t="s">
        <v>143</v>
      </c>
      <c r="M55" s="592" t="s">
        <v>143</v>
      </c>
      <c r="U55" s="592" t="s">
        <v>143</v>
      </c>
      <c r="Y55" s="592" t="s">
        <v>143</v>
      </c>
      <c r="AD55" s="592" t="str">
        <f t="shared" si="2"/>
        <v/>
      </c>
      <c r="AF55" s="592" t="s">
        <v>143</v>
      </c>
      <c r="AG55" s="592" t="s">
        <v>143</v>
      </c>
      <c r="AH55" s="592" t="s">
        <v>143</v>
      </c>
      <c r="AJ55" s="592" t="s">
        <v>143</v>
      </c>
      <c r="AK55" s="592" t="s">
        <v>143</v>
      </c>
      <c r="AL55" s="592" t="s">
        <v>143</v>
      </c>
    </row>
    <row r="56" spans="9:38">
      <c r="I56" s="592" t="s">
        <v>143</v>
      </c>
      <c r="M56" s="592" t="s">
        <v>143</v>
      </c>
      <c r="U56" s="592" t="s">
        <v>143</v>
      </c>
      <c r="Y56" s="592" t="s">
        <v>143</v>
      </c>
      <c r="AD56" s="592" t="str">
        <f t="shared" si="2"/>
        <v/>
      </c>
      <c r="AF56" s="592" t="s">
        <v>143</v>
      </c>
      <c r="AG56" s="592" t="s">
        <v>143</v>
      </c>
      <c r="AH56" s="592" t="s">
        <v>143</v>
      </c>
      <c r="AJ56" s="592" t="s">
        <v>143</v>
      </c>
      <c r="AK56" s="592" t="s">
        <v>143</v>
      </c>
      <c r="AL56" s="592" t="s">
        <v>143</v>
      </c>
    </row>
    <row r="57" spans="9:38">
      <c r="I57" s="592" t="s">
        <v>143</v>
      </c>
      <c r="M57" s="592" t="s">
        <v>143</v>
      </c>
      <c r="U57" s="592" t="s">
        <v>143</v>
      </c>
      <c r="Y57" s="592" t="s">
        <v>143</v>
      </c>
      <c r="AD57" s="592" t="str">
        <f t="shared" si="2"/>
        <v/>
      </c>
      <c r="AF57" s="592" t="s">
        <v>143</v>
      </c>
      <c r="AG57" s="592" t="s">
        <v>143</v>
      </c>
      <c r="AH57" s="592" t="s">
        <v>143</v>
      </c>
      <c r="AJ57" s="592" t="s">
        <v>143</v>
      </c>
      <c r="AK57" s="592" t="s">
        <v>143</v>
      </c>
      <c r="AL57" s="592" t="s">
        <v>143</v>
      </c>
    </row>
    <row r="58" spans="9:38">
      <c r="I58" s="592" t="s">
        <v>143</v>
      </c>
      <c r="M58" s="592" t="s">
        <v>143</v>
      </c>
      <c r="U58" s="592" t="s">
        <v>143</v>
      </c>
      <c r="Y58" s="592" t="s">
        <v>143</v>
      </c>
      <c r="AD58" s="592" t="str">
        <f t="shared" si="2"/>
        <v/>
      </c>
      <c r="AF58" s="592" t="s">
        <v>143</v>
      </c>
      <c r="AG58" s="592" t="s">
        <v>143</v>
      </c>
      <c r="AH58" s="592" t="s">
        <v>143</v>
      </c>
      <c r="AJ58" s="592" t="s">
        <v>143</v>
      </c>
      <c r="AK58" s="592" t="s">
        <v>143</v>
      </c>
      <c r="AL58" s="592" t="s">
        <v>143</v>
      </c>
    </row>
    <row r="59" spans="9:38">
      <c r="I59" s="592" t="s">
        <v>143</v>
      </c>
      <c r="M59" s="592" t="s">
        <v>143</v>
      </c>
      <c r="U59" s="592" t="s">
        <v>143</v>
      </c>
      <c r="Y59" s="592" t="s">
        <v>143</v>
      </c>
      <c r="AD59" s="592" t="str">
        <f t="shared" si="2"/>
        <v/>
      </c>
      <c r="AF59" s="592" t="s">
        <v>143</v>
      </c>
      <c r="AG59" s="592" t="s">
        <v>143</v>
      </c>
      <c r="AH59" s="592" t="s">
        <v>143</v>
      </c>
      <c r="AJ59" s="592" t="s">
        <v>143</v>
      </c>
      <c r="AK59" s="592" t="s">
        <v>143</v>
      </c>
      <c r="AL59" s="592" t="s">
        <v>143</v>
      </c>
    </row>
    <row r="60" spans="9:38">
      <c r="I60" s="592" t="s">
        <v>143</v>
      </c>
      <c r="M60" s="592" t="s">
        <v>143</v>
      </c>
      <c r="U60" s="592" t="s">
        <v>143</v>
      </c>
      <c r="Y60" s="592" t="s">
        <v>143</v>
      </c>
      <c r="AD60" s="592" t="str">
        <f t="shared" si="2"/>
        <v/>
      </c>
      <c r="AF60" s="592" t="s">
        <v>143</v>
      </c>
      <c r="AG60" s="592" t="s">
        <v>143</v>
      </c>
      <c r="AH60" s="592" t="s">
        <v>143</v>
      </c>
      <c r="AJ60" s="592" t="s">
        <v>143</v>
      </c>
      <c r="AK60" s="592" t="s">
        <v>143</v>
      </c>
      <c r="AL60" s="592" t="s">
        <v>143</v>
      </c>
    </row>
    <row r="61" spans="9:38">
      <c r="I61" s="592" t="s">
        <v>143</v>
      </c>
      <c r="M61" s="592" t="s">
        <v>143</v>
      </c>
      <c r="U61" s="592" t="s">
        <v>143</v>
      </c>
      <c r="Y61" s="592" t="s">
        <v>143</v>
      </c>
      <c r="AD61" s="592" t="str">
        <f t="shared" si="2"/>
        <v/>
      </c>
      <c r="AF61" s="592" t="s">
        <v>143</v>
      </c>
      <c r="AG61" s="592" t="s">
        <v>143</v>
      </c>
      <c r="AH61" s="592" t="s">
        <v>143</v>
      </c>
      <c r="AJ61" s="592" t="s">
        <v>143</v>
      </c>
      <c r="AK61" s="592" t="s">
        <v>143</v>
      </c>
      <c r="AL61" s="592" t="s">
        <v>143</v>
      </c>
    </row>
    <row r="62" spans="9:38">
      <c r="I62" s="592" t="s">
        <v>143</v>
      </c>
      <c r="M62" s="592" t="s">
        <v>143</v>
      </c>
      <c r="U62" s="592" t="s">
        <v>143</v>
      </c>
      <c r="Y62" s="592" t="s">
        <v>143</v>
      </c>
      <c r="AD62" s="592" t="str">
        <f t="shared" si="2"/>
        <v/>
      </c>
      <c r="AF62" s="592" t="s">
        <v>143</v>
      </c>
      <c r="AG62" s="592" t="s">
        <v>143</v>
      </c>
      <c r="AH62" s="592" t="s">
        <v>143</v>
      </c>
      <c r="AJ62" s="592" t="s">
        <v>143</v>
      </c>
      <c r="AK62" s="592" t="s">
        <v>143</v>
      </c>
      <c r="AL62" s="592" t="s">
        <v>143</v>
      </c>
    </row>
    <row r="63" spans="9:38">
      <c r="I63" s="592" t="s">
        <v>143</v>
      </c>
      <c r="M63" s="592" t="s">
        <v>143</v>
      </c>
      <c r="U63" s="592" t="s">
        <v>143</v>
      </c>
      <c r="Y63" s="592" t="s">
        <v>143</v>
      </c>
      <c r="AD63" s="592" t="str">
        <f t="shared" si="2"/>
        <v/>
      </c>
      <c r="AF63" s="592" t="s">
        <v>143</v>
      </c>
      <c r="AG63" s="592" t="s">
        <v>143</v>
      </c>
      <c r="AH63" s="592" t="s">
        <v>143</v>
      </c>
      <c r="AJ63" s="592" t="s">
        <v>143</v>
      </c>
      <c r="AK63" s="592" t="s">
        <v>143</v>
      </c>
      <c r="AL63" s="592" t="s">
        <v>143</v>
      </c>
    </row>
    <row r="64" spans="9:38">
      <c r="I64" s="592" t="s">
        <v>143</v>
      </c>
      <c r="M64" s="592" t="s">
        <v>143</v>
      </c>
      <c r="U64" s="592" t="s">
        <v>143</v>
      </c>
      <c r="Y64" s="592" t="s">
        <v>143</v>
      </c>
      <c r="AD64" s="592" t="str">
        <f t="shared" si="2"/>
        <v/>
      </c>
      <c r="AF64" s="592" t="s">
        <v>143</v>
      </c>
      <c r="AG64" s="592" t="s">
        <v>143</v>
      </c>
      <c r="AH64" s="592" t="s">
        <v>143</v>
      </c>
      <c r="AJ64" s="592" t="s">
        <v>143</v>
      </c>
      <c r="AK64" s="592" t="s">
        <v>143</v>
      </c>
      <c r="AL64" s="592" t="s">
        <v>143</v>
      </c>
    </row>
    <row r="65" spans="9:38">
      <c r="I65" s="592" t="s">
        <v>143</v>
      </c>
      <c r="M65" s="592" t="s">
        <v>143</v>
      </c>
      <c r="U65" s="592" t="s">
        <v>143</v>
      </c>
      <c r="Y65" s="592" t="s">
        <v>143</v>
      </c>
      <c r="AD65" s="592" t="str">
        <f t="shared" si="2"/>
        <v/>
      </c>
      <c r="AF65" s="592" t="s">
        <v>143</v>
      </c>
      <c r="AG65" s="592" t="s">
        <v>143</v>
      </c>
      <c r="AH65" s="592" t="s">
        <v>143</v>
      </c>
      <c r="AJ65" s="592" t="s">
        <v>143</v>
      </c>
      <c r="AK65" s="592" t="s">
        <v>143</v>
      </c>
      <c r="AL65" s="592" t="s">
        <v>143</v>
      </c>
    </row>
    <row r="66" spans="9:38">
      <c r="I66" s="592" t="s">
        <v>143</v>
      </c>
      <c r="M66" s="592" t="s">
        <v>143</v>
      </c>
      <c r="U66" s="592" t="s">
        <v>143</v>
      </c>
      <c r="Y66" s="592" t="s">
        <v>143</v>
      </c>
      <c r="AD66" s="592" t="str">
        <f t="shared" si="2"/>
        <v/>
      </c>
      <c r="AF66" s="592" t="s">
        <v>143</v>
      </c>
      <c r="AG66" s="592" t="s">
        <v>143</v>
      </c>
      <c r="AH66" s="592" t="s">
        <v>143</v>
      </c>
      <c r="AJ66" s="592" t="s">
        <v>143</v>
      </c>
      <c r="AK66" s="592" t="s">
        <v>143</v>
      </c>
      <c r="AL66" s="592" t="s">
        <v>143</v>
      </c>
    </row>
    <row r="67" spans="9:38">
      <c r="I67" s="592" t="s">
        <v>143</v>
      </c>
      <c r="M67" s="592" t="s">
        <v>143</v>
      </c>
      <c r="U67" s="592" t="s">
        <v>143</v>
      </c>
      <c r="Y67" s="592" t="s">
        <v>143</v>
      </c>
      <c r="AD67" s="592" t="str">
        <f t="shared" si="2"/>
        <v/>
      </c>
      <c r="AF67" s="592" t="s">
        <v>143</v>
      </c>
      <c r="AG67" s="592" t="s">
        <v>143</v>
      </c>
      <c r="AH67" s="592" t="s">
        <v>143</v>
      </c>
      <c r="AJ67" s="592" t="s">
        <v>143</v>
      </c>
      <c r="AK67" s="592" t="s">
        <v>143</v>
      </c>
      <c r="AL67" s="592" t="s">
        <v>143</v>
      </c>
    </row>
    <row r="68" spans="9:38">
      <c r="I68" s="592" t="s">
        <v>143</v>
      </c>
      <c r="M68" s="592" t="s">
        <v>143</v>
      </c>
      <c r="U68" s="592" t="s">
        <v>143</v>
      </c>
      <c r="Y68" s="592" t="s">
        <v>143</v>
      </c>
      <c r="AD68" s="592" t="str">
        <f t="shared" si="2"/>
        <v/>
      </c>
      <c r="AF68" s="592" t="s">
        <v>143</v>
      </c>
      <c r="AG68" s="592" t="s">
        <v>143</v>
      </c>
      <c r="AH68" s="592" t="s">
        <v>143</v>
      </c>
      <c r="AJ68" s="592" t="s">
        <v>143</v>
      </c>
      <c r="AK68" s="592" t="s">
        <v>143</v>
      </c>
      <c r="AL68" s="592" t="s">
        <v>143</v>
      </c>
    </row>
    <row r="69" spans="9:38">
      <c r="I69" s="592" t="s">
        <v>143</v>
      </c>
      <c r="M69" s="592" t="s">
        <v>143</v>
      </c>
      <c r="U69" s="592" t="s">
        <v>143</v>
      </c>
      <c r="Y69" s="592" t="s">
        <v>143</v>
      </c>
      <c r="AD69" s="592" t="str">
        <f t="shared" si="2"/>
        <v/>
      </c>
      <c r="AF69" s="592" t="s">
        <v>143</v>
      </c>
      <c r="AG69" s="592" t="s">
        <v>143</v>
      </c>
      <c r="AH69" s="592" t="s">
        <v>143</v>
      </c>
      <c r="AJ69" s="592" t="s">
        <v>143</v>
      </c>
      <c r="AK69" s="592" t="s">
        <v>143</v>
      </c>
      <c r="AL69" s="592" t="s">
        <v>143</v>
      </c>
    </row>
    <row r="70" spans="9:38">
      <c r="I70" s="592" t="s">
        <v>143</v>
      </c>
      <c r="M70" s="592" t="s">
        <v>143</v>
      </c>
      <c r="U70" s="592" t="s">
        <v>143</v>
      </c>
      <c r="Y70" s="592" t="s">
        <v>143</v>
      </c>
      <c r="AD70" s="592" t="str">
        <f t="shared" si="2"/>
        <v/>
      </c>
      <c r="AF70" s="592" t="s">
        <v>143</v>
      </c>
      <c r="AG70" s="592" t="s">
        <v>143</v>
      </c>
      <c r="AH70" s="592" t="s">
        <v>143</v>
      </c>
      <c r="AJ70" s="592" t="s">
        <v>143</v>
      </c>
      <c r="AK70" s="592" t="s">
        <v>143</v>
      </c>
      <c r="AL70" s="592" t="s">
        <v>143</v>
      </c>
    </row>
    <row r="71" spans="9:38">
      <c r="I71" s="592" t="s">
        <v>143</v>
      </c>
      <c r="M71" s="592" t="s">
        <v>143</v>
      </c>
      <c r="U71" s="592" t="s">
        <v>143</v>
      </c>
      <c r="Y71" s="592" t="s">
        <v>143</v>
      </c>
      <c r="AD71" s="592" t="str">
        <f t="shared" si="2"/>
        <v/>
      </c>
      <c r="AF71" s="592" t="s">
        <v>143</v>
      </c>
      <c r="AG71" s="592" t="s">
        <v>143</v>
      </c>
      <c r="AH71" s="592" t="s">
        <v>143</v>
      </c>
      <c r="AJ71" s="592" t="s">
        <v>143</v>
      </c>
      <c r="AK71" s="592" t="s">
        <v>143</v>
      </c>
      <c r="AL71" s="592" t="s">
        <v>143</v>
      </c>
    </row>
    <row r="72" spans="9:38">
      <c r="I72" s="592" t="s">
        <v>143</v>
      </c>
      <c r="M72" s="592" t="s">
        <v>143</v>
      </c>
      <c r="U72" s="592" t="s">
        <v>143</v>
      </c>
      <c r="Y72" s="592" t="s">
        <v>143</v>
      </c>
      <c r="AD72" s="592" t="str">
        <f t="shared" si="2"/>
        <v/>
      </c>
      <c r="AF72" s="592" t="s">
        <v>143</v>
      </c>
      <c r="AG72" s="592" t="s">
        <v>143</v>
      </c>
      <c r="AH72" s="592" t="s">
        <v>143</v>
      </c>
      <c r="AJ72" s="592" t="s">
        <v>143</v>
      </c>
      <c r="AK72" s="592" t="s">
        <v>143</v>
      </c>
      <c r="AL72" s="592" t="s">
        <v>143</v>
      </c>
    </row>
    <row r="73" spans="9:38">
      <c r="I73" s="592" t="s">
        <v>143</v>
      </c>
      <c r="M73" s="592" t="s">
        <v>143</v>
      </c>
      <c r="U73" s="592" t="s">
        <v>143</v>
      </c>
      <c r="Y73" s="592" t="s">
        <v>143</v>
      </c>
      <c r="AD73" s="592" t="str">
        <f t="shared" si="2"/>
        <v/>
      </c>
      <c r="AF73" s="592" t="s">
        <v>143</v>
      </c>
      <c r="AG73" s="592" t="s">
        <v>143</v>
      </c>
      <c r="AH73" s="592" t="s">
        <v>143</v>
      </c>
      <c r="AJ73" s="592" t="s">
        <v>143</v>
      </c>
      <c r="AK73" s="592" t="s">
        <v>143</v>
      </c>
      <c r="AL73" s="592" t="s">
        <v>143</v>
      </c>
    </row>
    <row r="74" spans="9:38">
      <c r="I74" s="592" t="s">
        <v>143</v>
      </c>
      <c r="M74" s="592" t="s">
        <v>143</v>
      </c>
      <c r="U74" s="592" t="s">
        <v>143</v>
      </c>
      <c r="Y74" s="592" t="s">
        <v>143</v>
      </c>
      <c r="AD74" s="592" t="str">
        <f t="shared" si="2"/>
        <v/>
      </c>
      <c r="AF74" s="592" t="s">
        <v>143</v>
      </c>
      <c r="AG74" s="592" t="s">
        <v>143</v>
      </c>
      <c r="AH74" s="592" t="s">
        <v>143</v>
      </c>
      <c r="AJ74" s="592" t="s">
        <v>143</v>
      </c>
      <c r="AK74" s="592" t="s">
        <v>143</v>
      </c>
      <c r="AL74" s="592" t="s">
        <v>143</v>
      </c>
    </row>
    <row r="75" spans="9:38">
      <c r="I75" s="592" t="s">
        <v>143</v>
      </c>
      <c r="M75" s="592" t="s">
        <v>143</v>
      </c>
      <c r="U75" s="592" t="s">
        <v>143</v>
      </c>
      <c r="Y75" s="592" t="s">
        <v>143</v>
      </c>
      <c r="AD75" s="592" t="str">
        <f t="shared" si="2"/>
        <v/>
      </c>
      <c r="AF75" s="592" t="s">
        <v>143</v>
      </c>
      <c r="AG75" s="592" t="s">
        <v>143</v>
      </c>
      <c r="AH75" s="592" t="s">
        <v>143</v>
      </c>
      <c r="AJ75" s="592" t="s">
        <v>143</v>
      </c>
      <c r="AK75" s="592" t="s">
        <v>143</v>
      </c>
      <c r="AL75" s="592" t="s">
        <v>143</v>
      </c>
    </row>
    <row r="76" spans="9:38">
      <c r="I76" s="592" t="s">
        <v>143</v>
      </c>
      <c r="M76" s="592" t="s">
        <v>143</v>
      </c>
      <c r="U76" s="592" t="s">
        <v>143</v>
      </c>
      <c r="Y76" s="592" t="s">
        <v>143</v>
      </c>
      <c r="AD76" s="592" t="str">
        <f t="shared" si="2"/>
        <v/>
      </c>
      <c r="AF76" s="592" t="s">
        <v>143</v>
      </c>
      <c r="AG76" s="592" t="s">
        <v>143</v>
      </c>
      <c r="AH76" s="592" t="s">
        <v>143</v>
      </c>
      <c r="AJ76" s="592" t="s">
        <v>143</v>
      </c>
      <c r="AK76" s="592" t="s">
        <v>143</v>
      </c>
      <c r="AL76" s="592" t="s">
        <v>143</v>
      </c>
    </row>
    <row r="77" spans="9:38">
      <c r="I77" s="592" t="s">
        <v>143</v>
      </c>
      <c r="M77" s="592" t="s">
        <v>143</v>
      </c>
      <c r="U77" s="592" t="s">
        <v>143</v>
      </c>
      <c r="Y77" s="592" t="s">
        <v>143</v>
      </c>
      <c r="AD77" s="592" t="str">
        <f t="shared" ref="AD77:AD140" si="3">IF(C77="","",1.5%)</f>
        <v/>
      </c>
      <c r="AF77" s="592" t="s">
        <v>143</v>
      </c>
      <c r="AG77" s="592" t="s">
        <v>143</v>
      </c>
      <c r="AH77" s="592" t="s">
        <v>143</v>
      </c>
      <c r="AJ77" s="592" t="s">
        <v>143</v>
      </c>
      <c r="AK77" s="592" t="s">
        <v>143</v>
      </c>
      <c r="AL77" s="592" t="s">
        <v>143</v>
      </c>
    </row>
    <row r="78" spans="9:38">
      <c r="I78" s="592" t="s">
        <v>143</v>
      </c>
      <c r="M78" s="592" t="s">
        <v>143</v>
      </c>
      <c r="U78" s="592" t="s">
        <v>143</v>
      </c>
      <c r="Y78" s="592" t="s">
        <v>143</v>
      </c>
      <c r="AD78" s="592" t="str">
        <f t="shared" si="3"/>
        <v/>
      </c>
      <c r="AF78" s="592" t="s">
        <v>143</v>
      </c>
      <c r="AG78" s="592" t="s">
        <v>143</v>
      </c>
      <c r="AH78" s="592" t="s">
        <v>143</v>
      </c>
      <c r="AJ78" s="592" t="s">
        <v>143</v>
      </c>
      <c r="AK78" s="592" t="s">
        <v>143</v>
      </c>
      <c r="AL78" s="592" t="s">
        <v>143</v>
      </c>
    </row>
    <row r="79" spans="9:38">
      <c r="I79" s="592" t="s">
        <v>143</v>
      </c>
      <c r="M79" s="592" t="s">
        <v>143</v>
      </c>
      <c r="U79" s="592" t="s">
        <v>143</v>
      </c>
      <c r="Y79" s="592" t="s">
        <v>143</v>
      </c>
      <c r="AD79" s="592" t="str">
        <f t="shared" si="3"/>
        <v/>
      </c>
      <c r="AF79" s="592" t="s">
        <v>143</v>
      </c>
      <c r="AG79" s="592" t="s">
        <v>143</v>
      </c>
      <c r="AH79" s="592" t="s">
        <v>143</v>
      </c>
      <c r="AJ79" s="592" t="s">
        <v>143</v>
      </c>
      <c r="AK79" s="592" t="s">
        <v>143</v>
      </c>
      <c r="AL79" s="592" t="s">
        <v>143</v>
      </c>
    </row>
    <row r="80" spans="9:38">
      <c r="I80" s="592" t="s">
        <v>143</v>
      </c>
      <c r="M80" s="592" t="s">
        <v>143</v>
      </c>
      <c r="U80" s="592" t="s">
        <v>143</v>
      </c>
      <c r="Y80" s="592" t="s">
        <v>143</v>
      </c>
      <c r="AD80" s="592" t="str">
        <f t="shared" si="3"/>
        <v/>
      </c>
      <c r="AF80" s="592" t="s">
        <v>143</v>
      </c>
      <c r="AG80" s="592" t="s">
        <v>143</v>
      </c>
      <c r="AH80" s="592" t="s">
        <v>143</v>
      </c>
      <c r="AJ80" s="592" t="s">
        <v>143</v>
      </c>
      <c r="AK80" s="592" t="s">
        <v>143</v>
      </c>
      <c r="AL80" s="592" t="s">
        <v>143</v>
      </c>
    </row>
    <row r="81" spans="9:38">
      <c r="I81" s="592" t="s">
        <v>143</v>
      </c>
      <c r="M81" s="592" t="s">
        <v>143</v>
      </c>
      <c r="U81" s="592" t="s">
        <v>143</v>
      </c>
      <c r="Y81" s="592" t="s">
        <v>143</v>
      </c>
      <c r="AD81" s="592" t="str">
        <f t="shared" si="3"/>
        <v/>
      </c>
      <c r="AF81" s="592" t="s">
        <v>143</v>
      </c>
      <c r="AG81" s="592" t="s">
        <v>143</v>
      </c>
      <c r="AH81" s="592" t="s">
        <v>143</v>
      </c>
      <c r="AJ81" s="592" t="s">
        <v>143</v>
      </c>
      <c r="AK81" s="592" t="s">
        <v>143</v>
      </c>
      <c r="AL81" s="592" t="s">
        <v>143</v>
      </c>
    </row>
    <row r="82" spans="9:38">
      <c r="I82" s="592" t="s">
        <v>143</v>
      </c>
      <c r="M82" s="592" t="s">
        <v>143</v>
      </c>
      <c r="U82" s="592" t="s">
        <v>143</v>
      </c>
      <c r="Y82" s="592" t="s">
        <v>143</v>
      </c>
      <c r="AD82" s="592" t="str">
        <f t="shared" si="3"/>
        <v/>
      </c>
      <c r="AF82" s="592" t="s">
        <v>143</v>
      </c>
      <c r="AG82" s="592" t="s">
        <v>143</v>
      </c>
      <c r="AH82" s="592" t="s">
        <v>143</v>
      </c>
      <c r="AJ82" s="592" t="s">
        <v>143</v>
      </c>
      <c r="AK82" s="592" t="s">
        <v>143</v>
      </c>
      <c r="AL82" s="592" t="s">
        <v>143</v>
      </c>
    </row>
    <row r="83" spans="9:38">
      <c r="I83" s="592" t="s">
        <v>143</v>
      </c>
      <c r="M83" s="592" t="s">
        <v>143</v>
      </c>
      <c r="U83" s="592" t="s">
        <v>143</v>
      </c>
      <c r="Y83" s="592" t="s">
        <v>143</v>
      </c>
      <c r="AD83" s="592" t="str">
        <f t="shared" si="3"/>
        <v/>
      </c>
      <c r="AF83" s="592" t="s">
        <v>143</v>
      </c>
      <c r="AG83" s="592" t="s">
        <v>143</v>
      </c>
      <c r="AH83" s="592" t="s">
        <v>143</v>
      </c>
      <c r="AJ83" s="592" t="s">
        <v>143</v>
      </c>
      <c r="AK83" s="592" t="s">
        <v>143</v>
      </c>
      <c r="AL83" s="592" t="s">
        <v>143</v>
      </c>
    </row>
    <row r="84" spans="9:38">
      <c r="I84" s="592" t="s">
        <v>143</v>
      </c>
      <c r="M84" s="592" t="s">
        <v>143</v>
      </c>
      <c r="U84" s="592" t="s">
        <v>143</v>
      </c>
      <c r="Y84" s="592" t="s">
        <v>143</v>
      </c>
      <c r="AD84" s="592" t="str">
        <f t="shared" si="3"/>
        <v/>
      </c>
      <c r="AF84" s="592" t="s">
        <v>143</v>
      </c>
      <c r="AG84" s="592" t="s">
        <v>143</v>
      </c>
      <c r="AH84" s="592" t="s">
        <v>143</v>
      </c>
      <c r="AJ84" s="592" t="s">
        <v>143</v>
      </c>
      <c r="AK84" s="592" t="s">
        <v>143</v>
      </c>
      <c r="AL84" s="592" t="s">
        <v>143</v>
      </c>
    </row>
    <row r="85" spans="9:38">
      <c r="I85" s="592" t="s">
        <v>143</v>
      </c>
      <c r="M85" s="592" t="s">
        <v>143</v>
      </c>
      <c r="U85" s="592" t="s">
        <v>143</v>
      </c>
      <c r="Y85" s="592" t="s">
        <v>143</v>
      </c>
      <c r="AD85" s="592" t="str">
        <f t="shared" si="3"/>
        <v/>
      </c>
      <c r="AF85" s="592" t="s">
        <v>143</v>
      </c>
      <c r="AG85" s="592" t="s">
        <v>143</v>
      </c>
      <c r="AH85" s="592" t="s">
        <v>143</v>
      </c>
      <c r="AJ85" s="592" t="s">
        <v>143</v>
      </c>
      <c r="AK85" s="592" t="s">
        <v>143</v>
      </c>
      <c r="AL85" s="592" t="s">
        <v>143</v>
      </c>
    </row>
    <row r="86" spans="9:38">
      <c r="I86" s="592" t="s">
        <v>143</v>
      </c>
      <c r="M86" s="592" t="s">
        <v>143</v>
      </c>
      <c r="U86" s="592" t="s">
        <v>143</v>
      </c>
      <c r="Y86" s="592" t="s">
        <v>143</v>
      </c>
      <c r="AD86" s="592" t="str">
        <f t="shared" si="3"/>
        <v/>
      </c>
      <c r="AF86" s="592" t="s">
        <v>143</v>
      </c>
      <c r="AG86" s="592" t="s">
        <v>143</v>
      </c>
      <c r="AH86" s="592" t="s">
        <v>143</v>
      </c>
      <c r="AJ86" s="592" t="s">
        <v>143</v>
      </c>
      <c r="AK86" s="592" t="s">
        <v>143</v>
      </c>
      <c r="AL86" s="592" t="s">
        <v>143</v>
      </c>
    </row>
    <row r="87" spans="9:38">
      <c r="I87" s="592" t="s">
        <v>143</v>
      </c>
      <c r="M87" s="592" t="s">
        <v>143</v>
      </c>
      <c r="U87" s="592" t="s">
        <v>143</v>
      </c>
      <c r="Y87" s="592" t="s">
        <v>143</v>
      </c>
      <c r="AD87" s="592" t="str">
        <f t="shared" si="3"/>
        <v/>
      </c>
      <c r="AF87" s="592" t="s">
        <v>143</v>
      </c>
      <c r="AG87" s="592" t="s">
        <v>143</v>
      </c>
      <c r="AH87" s="592" t="s">
        <v>143</v>
      </c>
      <c r="AJ87" s="592" t="s">
        <v>143</v>
      </c>
      <c r="AK87" s="592" t="s">
        <v>143</v>
      </c>
      <c r="AL87" s="592" t="s">
        <v>143</v>
      </c>
    </row>
    <row r="88" spans="9:38">
      <c r="I88" s="592" t="s">
        <v>143</v>
      </c>
      <c r="M88" s="592" t="s">
        <v>143</v>
      </c>
      <c r="U88" s="592" t="s">
        <v>143</v>
      </c>
      <c r="Y88" s="592" t="s">
        <v>143</v>
      </c>
      <c r="AD88" s="592" t="str">
        <f t="shared" si="3"/>
        <v/>
      </c>
      <c r="AF88" s="592" t="s">
        <v>143</v>
      </c>
      <c r="AG88" s="592" t="s">
        <v>143</v>
      </c>
      <c r="AH88" s="592" t="s">
        <v>143</v>
      </c>
      <c r="AJ88" s="592" t="s">
        <v>143</v>
      </c>
      <c r="AK88" s="592" t="s">
        <v>143</v>
      </c>
      <c r="AL88" s="592" t="s">
        <v>143</v>
      </c>
    </row>
    <row r="89" spans="9:38">
      <c r="I89" s="592" t="s">
        <v>143</v>
      </c>
      <c r="M89" s="592" t="s">
        <v>143</v>
      </c>
      <c r="U89" s="592" t="s">
        <v>143</v>
      </c>
      <c r="Y89" s="592" t="s">
        <v>143</v>
      </c>
      <c r="AD89" s="592" t="str">
        <f t="shared" si="3"/>
        <v/>
      </c>
      <c r="AF89" s="592" t="s">
        <v>143</v>
      </c>
      <c r="AG89" s="592" t="s">
        <v>143</v>
      </c>
      <c r="AH89" s="592" t="s">
        <v>143</v>
      </c>
      <c r="AJ89" s="592" t="s">
        <v>143</v>
      </c>
      <c r="AK89" s="592" t="s">
        <v>143</v>
      </c>
      <c r="AL89" s="592" t="s">
        <v>143</v>
      </c>
    </row>
    <row r="90" spans="9:38">
      <c r="I90" s="592" t="s">
        <v>143</v>
      </c>
      <c r="M90" s="592" t="s">
        <v>143</v>
      </c>
      <c r="U90" s="592" t="s">
        <v>143</v>
      </c>
      <c r="Y90" s="592" t="s">
        <v>143</v>
      </c>
      <c r="AD90" s="592" t="str">
        <f t="shared" si="3"/>
        <v/>
      </c>
      <c r="AF90" s="592" t="s">
        <v>143</v>
      </c>
      <c r="AG90" s="592" t="s">
        <v>143</v>
      </c>
      <c r="AH90" s="592" t="s">
        <v>143</v>
      </c>
      <c r="AJ90" s="592" t="s">
        <v>143</v>
      </c>
      <c r="AK90" s="592" t="s">
        <v>143</v>
      </c>
      <c r="AL90" s="592" t="s">
        <v>143</v>
      </c>
    </row>
    <row r="91" spans="9:38">
      <c r="I91" s="592" t="s">
        <v>143</v>
      </c>
      <c r="M91" s="592" t="s">
        <v>143</v>
      </c>
      <c r="U91" s="592" t="s">
        <v>143</v>
      </c>
      <c r="Y91" s="592" t="s">
        <v>143</v>
      </c>
      <c r="AD91" s="592" t="str">
        <f t="shared" si="3"/>
        <v/>
      </c>
      <c r="AF91" s="592" t="s">
        <v>143</v>
      </c>
      <c r="AG91" s="592" t="s">
        <v>143</v>
      </c>
      <c r="AH91" s="592" t="s">
        <v>143</v>
      </c>
      <c r="AJ91" s="592" t="s">
        <v>143</v>
      </c>
      <c r="AK91" s="592" t="s">
        <v>143</v>
      </c>
      <c r="AL91" s="592" t="s">
        <v>143</v>
      </c>
    </row>
    <row r="92" spans="9:38">
      <c r="I92" s="592" t="s">
        <v>143</v>
      </c>
      <c r="M92" s="592" t="s">
        <v>143</v>
      </c>
      <c r="U92" s="592" t="s">
        <v>143</v>
      </c>
      <c r="Y92" s="592" t="s">
        <v>143</v>
      </c>
      <c r="AD92" s="592" t="str">
        <f t="shared" si="3"/>
        <v/>
      </c>
      <c r="AF92" s="592" t="s">
        <v>143</v>
      </c>
      <c r="AG92" s="592" t="s">
        <v>143</v>
      </c>
      <c r="AH92" s="592" t="s">
        <v>143</v>
      </c>
      <c r="AJ92" s="592" t="s">
        <v>143</v>
      </c>
      <c r="AK92" s="592" t="s">
        <v>143</v>
      </c>
      <c r="AL92" s="592" t="s">
        <v>143</v>
      </c>
    </row>
    <row r="93" spans="9:38">
      <c r="I93" s="592" t="s">
        <v>143</v>
      </c>
      <c r="M93" s="592" t="s">
        <v>143</v>
      </c>
      <c r="U93" s="592" t="s">
        <v>143</v>
      </c>
      <c r="Y93" s="592" t="s">
        <v>143</v>
      </c>
      <c r="AD93" s="592" t="str">
        <f t="shared" si="3"/>
        <v/>
      </c>
      <c r="AF93" s="592" t="s">
        <v>143</v>
      </c>
      <c r="AG93" s="592" t="s">
        <v>143</v>
      </c>
      <c r="AH93" s="592" t="s">
        <v>143</v>
      </c>
      <c r="AJ93" s="592" t="s">
        <v>143</v>
      </c>
      <c r="AK93" s="592" t="s">
        <v>143</v>
      </c>
      <c r="AL93" s="592" t="s">
        <v>143</v>
      </c>
    </row>
    <row r="94" spans="9:38">
      <c r="I94" s="592" t="s">
        <v>143</v>
      </c>
      <c r="M94" s="592" t="s">
        <v>143</v>
      </c>
      <c r="U94" s="592" t="s">
        <v>143</v>
      </c>
      <c r="Y94" s="592" t="s">
        <v>143</v>
      </c>
      <c r="AD94" s="592" t="str">
        <f t="shared" si="3"/>
        <v/>
      </c>
      <c r="AF94" s="592" t="s">
        <v>143</v>
      </c>
      <c r="AG94" s="592" t="s">
        <v>143</v>
      </c>
      <c r="AH94" s="592" t="s">
        <v>143</v>
      </c>
      <c r="AJ94" s="592" t="s">
        <v>143</v>
      </c>
      <c r="AK94" s="592" t="s">
        <v>143</v>
      </c>
      <c r="AL94" s="592" t="s">
        <v>143</v>
      </c>
    </row>
    <row r="95" spans="9:38">
      <c r="I95" s="592" t="s">
        <v>143</v>
      </c>
      <c r="M95" s="592" t="s">
        <v>143</v>
      </c>
      <c r="U95" s="592" t="s">
        <v>143</v>
      </c>
      <c r="Y95" s="592" t="s">
        <v>143</v>
      </c>
      <c r="AD95" s="592" t="str">
        <f t="shared" si="3"/>
        <v/>
      </c>
      <c r="AF95" s="592" t="s">
        <v>143</v>
      </c>
      <c r="AG95" s="592" t="s">
        <v>143</v>
      </c>
      <c r="AH95" s="592" t="s">
        <v>143</v>
      </c>
      <c r="AJ95" s="592" t="s">
        <v>143</v>
      </c>
      <c r="AK95" s="592" t="s">
        <v>143</v>
      </c>
      <c r="AL95" s="592" t="s">
        <v>143</v>
      </c>
    </row>
    <row r="96" spans="9:38">
      <c r="I96" s="592" t="s">
        <v>143</v>
      </c>
      <c r="M96" s="592" t="s">
        <v>143</v>
      </c>
      <c r="U96" s="592" t="s">
        <v>143</v>
      </c>
      <c r="Y96" s="592" t="s">
        <v>143</v>
      </c>
      <c r="AD96" s="592" t="str">
        <f t="shared" si="3"/>
        <v/>
      </c>
      <c r="AF96" s="592" t="s">
        <v>143</v>
      </c>
      <c r="AG96" s="592" t="s">
        <v>143</v>
      </c>
      <c r="AH96" s="592" t="s">
        <v>143</v>
      </c>
      <c r="AJ96" s="592" t="s">
        <v>143</v>
      </c>
      <c r="AK96" s="592" t="s">
        <v>143</v>
      </c>
      <c r="AL96" s="592" t="s">
        <v>143</v>
      </c>
    </row>
    <row r="97" spans="9:38">
      <c r="I97" s="592" t="s">
        <v>143</v>
      </c>
      <c r="M97" s="592" t="s">
        <v>143</v>
      </c>
      <c r="U97" s="592" t="s">
        <v>143</v>
      </c>
      <c r="Y97" s="592" t="s">
        <v>143</v>
      </c>
      <c r="AD97" s="592" t="str">
        <f t="shared" si="3"/>
        <v/>
      </c>
      <c r="AF97" s="592" t="s">
        <v>143</v>
      </c>
      <c r="AG97" s="592" t="s">
        <v>143</v>
      </c>
      <c r="AH97" s="592" t="s">
        <v>143</v>
      </c>
      <c r="AJ97" s="592" t="s">
        <v>143</v>
      </c>
      <c r="AK97" s="592" t="s">
        <v>143</v>
      </c>
      <c r="AL97" s="592" t="s">
        <v>143</v>
      </c>
    </row>
    <row r="98" spans="9:38">
      <c r="I98" s="592" t="s">
        <v>143</v>
      </c>
      <c r="M98" s="592" t="s">
        <v>143</v>
      </c>
      <c r="U98" s="592" t="s">
        <v>143</v>
      </c>
      <c r="Y98" s="592" t="s">
        <v>143</v>
      </c>
      <c r="AD98" s="592" t="str">
        <f t="shared" si="3"/>
        <v/>
      </c>
      <c r="AF98" s="592" t="s">
        <v>143</v>
      </c>
      <c r="AG98" s="592" t="s">
        <v>143</v>
      </c>
      <c r="AH98" s="592" t="s">
        <v>143</v>
      </c>
      <c r="AJ98" s="592" t="s">
        <v>143</v>
      </c>
      <c r="AK98" s="592" t="s">
        <v>143</v>
      </c>
      <c r="AL98" s="592" t="s">
        <v>143</v>
      </c>
    </row>
    <row r="99" spans="9:38">
      <c r="I99" s="592" t="s">
        <v>143</v>
      </c>
      <c r="M99" s="592" t="s">
        <v>143</v>
      </c>
      <c r="U99" s="592" t="s">
        <v>143</v>
      </c>
      <c r="Y99" s="592" t="s">
        <v>143</v>
      </c>
      <c r="AD99" s="592" t="str">
        <f t="shared" si="3"/>
        <v/>
      </c>
      <c r="AF99" s="592" t="s">
        <v>143</v>
      </c>
      <c r="AG99" s="592" t="s">
        <v>143</v>
      </c>
      <c r="AH99" s="592" t="s">
        <v>143</v>
      </c>
      <c r="AJ99" s="592" t="s">
        <v>143</v>
      </c>
      <c r="AK99" s="592" t="s">
        <v>143</v>
      </c>
      <c r="AL99" s="592" t="s">
        <v>143</v>
      </c>
    </row>
    <row r="100" spans="9:38">
      <c r="I100" s="592" t="s">
        <v>143</v>
      </c>
      <c r="M100" s="592" t="s">
        <v>143</v>
      </c>
      <c r="U100" s="592" t="s">
        <v>143</v>
      </c>
      <c r="Y100" s="592" t="s">
        <v>143</v>
      </c>
      <c r="AD100" s="592" t="str">
        <f t="shared" si="3"/>
        <v/>
      </c>
      <c r="AF100" s="592" t="s">
        <v>143</v>
      </c>
      <c r="AG100" s="592" t="s">
        <v>143</v>
      </c>
      <c r="AH100" s="592" t="s">
        <v>143</v>
      </c>
      <c r="AJ100" s="592" t="s">
        <v>143</v>
      </c>
      <c r="AK100" s="592" t="s">
        <v>143</v>
      </c>
      <c r="AL100" s="592" t="s">
        <v>143</v>
      </c>
    </row>
    <row r="101" spans="9:38">
      <c r="I101" s="592" t="s">
        <v>143</v>
      </c>
      <c r="M101" s="592" t="s">
        <v>143</v>
      </c>
      <c r="U101" s="592" t="s">
        <v>143</v>
      </c>
      <c r="Y101" s="592" t="s">
        <v>143</v>
      </c>
      <c r="AD101" s="592" t="str">
        <f t="shared" si="3"/>
        <v/>
      </c>
      <c r="AF101" s="592" t="s">
        <v>143</v>
      </c>
      <c r="AG101" s="592" t="s">
        <v>143</v>
      </c>
      <c r="AH101" s="592" t="s">
        <v>143</v>
      </c>
      <c r="AJ101" s="592" t="s">
        <v>143</v>
      </c>
      <c r="AK101" s="592" t="s">
        <v>143</v>
      </c>
      <c r="AL101" s="592" t="s">
        <v>143</v>
      </c>
    </row>
    <row r="102" spans="9:38">
      <c r="I102" s="592" t="s">
        <v>143</v>
      </c>
      <c r="M102" s="592" t="s">
        <v>143</v>
      </c>
      <c r="U102" s="592" t="s">
        <v>143</v>
      </c>
      <c r="Y102" s="592" t="s">
        <v>143</v>
      </c>
      <c r="AD102" s="592" t="str">
        <f t="shared" si="3"/>
        <v/>
      </c>
      <c r="AF102" s="592" t="s">
        <v>143</v>
      </c>
      <c r="AG102" s="592" t="s">
        <v>143</v>
      </c>
      <c r="AH102" s="592" t="s">
        <v>143</v>
      </c>
      <c r="AJ102" s="592" t="s">
        <v>143</v>
      </c>
      <c r="AK102" s="592" t="s">
        <v>143</v>
      </c>
      <c r="AL102" s="592" t="s">
        <v>143</v>
      </c>
    </row>
    <row r="103" spans="9:38">
      <c r="I103" s="592" t="s">
        <v>143</v>
      </c>
      <c r="M103" s="592" t="s">
        <v>143</v>
      </c>
      <c r="U103" s="592" t="s">
        <v>143</v>
      </c>
      <c r="Y103" s="592" t="s">
        <v>143</v>
      </c>
      <c r="AD103" s="592" t="str">
        <f t="shared" si="3"/>
        <v/>
      </c>
      <c r="AF103" s="592" t="s">
        <v>143</v>
      </c>
      <c r="AG103" s="592" t="s">
        <v>143</v>
      </c>
      <c r="AH103" s="592" t="s">
        <v>143</v>
      </c>
      <c r="AJ103" s="592" t="s">
        <v>143</v>
      </c>
      <c r="AK103" s="592" t="s">
        <v>143</v>
      </c>
      <c r="AL103" s="592" t="s">
        <v>143</v>
      </c>
    </row>
    <row r="104" spans="9:38">
      <c r="I104" s="592" t="s">
        <v>143</v>
      </c>
      <c r="M104" s="592" t="s">
        <v>143</v>
      </c>
      <c r="U104" s="592" t="s">
        <v>143</v>
      </c>
      <c r="Y104" s="592" t="s">
        <v>143</v>
      </c>
      <c r="AD104" s="592" t="str">
        <f t="shared" si="3"/>
        <v/>
      </c>
      <c r="AF104" s="592" t="s">
        <v>143</v>
      </c>
      <c r="AG104" s="592" t="s">
        <v>143</v>
      </c>
      <c r="AH104" s="592" t="s">
        <v>143</v>
      </c>
      <c r="AJ104" s="592" t="s">
        <v>143</v>
      </c>
      <c r="AK104" s="592" t="s">
        <v>143</v>
      </c>
      <c r="AL104" s="592" t="s">
        <v>143</v>
      </c>
    </row>
    <row r="105" spans="9:38">
      <c r="I105" s="592" t="s">
        <v>143</v>
      </c>
      <c r="M105" s="592" t="s">
        <v>143</v>
      </c>
      <c r="U105" s="592" t="s">
        <v>143</v>
      </c>
      <c r="Y105" s="592" t="s">
        <v>143</v>
      </c>
      <c r="AD105" s="592" t="str">
        <f t="shared" si="3"/>
        <v/>
      </c>
      <c r="AF105" s="592" t="s">
        <v>143</v>
      </c>
      <c r="AG105" s="592" t="s">
        <v>143</v>
      </c>
      <c r="AH105" s="592" t="s">
        <v>143</v>
      </c>
      <c r="AJ105" s="592" t="s">
        <v>143</v>
      </c>
      <c r="AK105" s="592" t="s">
        <v>143</v>
      </c>
      <c r="AL105" s="592" t="s">
        <v>143</v>
      </c>
    </row>
    <row r="106" spans="9:38">
      <c r="I106" s="592" t="s">
        <v>143</v>
      </c>
      <c r="M106" s="592" t="s">
        <v>143</v>
      </c>
      <c r="U106" s="592" t="s">
        <v>143</v>
      </c>
      <c r="Y106" s="592" t="s">
        <v>143</v>
      </c>
      <c r="AD106" s="592" t="str">
        <f t="shared" si="3"/>
        <v/>
      </c>
      <c r="AF106" s="592" t="s">
        <v>143</v>
      </c>
      <c r="AG106" s="592" t="s">
        <v>143</v>
      </c>
      <c r="AH106" s="592" t="s">
        <v>143</v>
      </c>
      <c r="AJ106" s="592" t="s">
        <v>143</v>
      </c>
      <c r="AK106" s="592" t="s">
        <v>143</v>
      </c>
      <c r="AL106" s="592" t="s">
        <v>143</v>
      </c>
    </row>
    <row r="107" spans="9:38">
      <c r="I107" s="592" t="s">
        <v>143</v>
      </c>
      <c r="M107" s="592" t="s">
        <v>143</v>
      </c>
      <c r="U107" s="592" t="s">
        <v>143</v>
      </c>
      <c r="Y107" s="592" t="s">
        <v>143</v>
      </c>
      <c r="AD107" s="592" t="str">
        <f t="shared" si="3"/>
        <v/>
      </c>
      <c r="AF107" s="592" t="s">
        <v>143</v>
      </c>
      <c r="AG107" s="592" t="s">
        <v>143</v>
      </c>
      <c r="AH107" s="592" t="s">
        <v>143</v>
      </c>
      <c r="AJ107" s="592" t="s">
        <v>143</v>
      </c>
      <c r="AK107" s="592" t="s">
        <v>143</v>
      </c>
      <c r="AL107" s="592" t="s">
        <v>143</v>
      </c>
    </row>
    <row r="108" spans="9:38">
      <c r="I108" s="592" t="s">
        <v>143</v>
      </c>
      <c r="M108" s="592" t="s">
        <v>143</v>
      </c>
      <c r="U108" s="592" t="s">
        <v>143</v>
      </c>
      <c r="Y108" s="592" t="s">
        <v>143</v>
      </c>
      <c r="AD108" s="592" t="str">
        <f t="shared" si="3"/>
        <v/>
      </c>
      <c r="AF108" s="592" t="s">
        <v>143</v>
      </c>
      <c r="AG108" s="592" t="s">
        <v>143</v>
      </c>
      <c r="AH108" s="592" t="s">
        <v>143</v>
      </c>
      <c r="AJ108" s="592" t="s">
        <v>143</v>
      </c>
      <c r="AK108" s="592" t="s">
        <v>143</v>
      </c>
      <c r="AL108" s="592" t="s">
        <v>143</v>
      </c>
    </row>
    <row r="109" spans="9:38">
      <c r="I109" s="592" t="s">
        <v>143</v>
      </c>
      <c r="M109" s="592" t="s">
        <v>143</v>
      </c>
      <c r="U109" s="592" t="s">
        <v>143</v>
      </c>
      <c r="Y109" s="592" t="s">
        <v>143</v>
      </c>
      <c r="AD109" s="592" t="str">
        <f t="shared" si="3"/>
        <v/>
      </c>
      <c r="AF109" s="592" t="s">
        <v>143</v>
      </c>
      <c r="AG109" s="592" t="s">
        <v>143</v>
      </c>
      <c r="AH109" s="592" t="s">
        <v>143</v>
      </c>
      <c r="AJ109" s="592" t="s">
        <v>143</v>
      </c>
      <c r="AK109" s="592" t="s">
        <v>143</v>
      </c>
      <c r="AL109" s="592" t="s">
        <v>143</v>
      </c>
    </row>
    <row r="110" spans="9:38">
      <c r="I110" s="592" t="s">
        <v>143</v>
      </c>
      <c r="M110" s="592" t="s">
        <v>143</v>
      </c>
      <c r="U110" s="592" t="s">
        <v>143</v>
      </c>
      <c r="Y110" s="592" t="s">
        <v>143</v>
      </c>
      <c r="AD110" s="592" t="str">
        <f t="shared" si="3"/>
        <v/>
      </c>
      <c r="AF110" s="592" t="s">
        <v>143</v>
      </c>
      <c r="AG110" s="592" t="s">
        <v>143</v>
      </c>
      <c r="AH110" s="592" t="s">
        <v>143</v>
      </c>
      <c r="AJ110" s="592" t="s">
        <v>143</v>
      </c>
      <c r="AK110" s="592" t="s">
        <v>143</v>
      </c>
      <c r="AL110" s="592" t="s">
        <v>143</v>
      </c>
    </row>
    <row r="111" spans="9:38">
      <c r="I111" s="592" t="s">
        <v>143</v>
      </c>
      <c r="M111" s="592" t="s">
        <v>143</v>
      </c>
      <c r="U111" s="592" t="s">
        <v>143</v>
      </c>
      <c r="Y111" s="592" t="s">
        <v>143</v>
      </c>
      <c r="AD111" s="592" t="str">
        <f t="shared" si="3"/>
        <v/>
      </c>
      <c r="AF111" s="592" t="s">
        <v>143</v>
      </c>
      <c r="AG111" s="592" t="s">
        <v>143</v>
      </c>
      <c r="AH111" s="592" t="s">
        <v>143</v>
      </c>
      <c r="AJ111" s="592" t="s">
        <v>143</v>
      </c>
      <c r="AK111" s="592" t="s">
        <v>143</v>
      </c>
      <c r="AL111" s="592" t="s">
        <v>143</v>
      </c>
    </row>
    <row r="112" spans="9:38">
      <c r="I112" s="592" t="s">
        <v>143</v>
      </c>
      <c r="M112" s="592" t="s">
        <v>143</v>
      </c>
      <c r="U112" s="592" t="s">
        <v>143</v>
      </c>
      <c r="Y112" s="592" t="s">
        <v>143</v>
      </c>
      <c r="AD112" s="592" t="str">
        <f t="shared" si="3"/>
        <v/>
      </c>
      <c r="AF112" s="592" t="s">
        <v>143</v>
      </c>
      <c r="AG112" s="592" t="s">
        <v>143</v>
      </c>
      <c r="AH112" s="592" t="s">
        <v>143</v>
      </c>
      <c r="AJ112" s="592" t="s">
        <v>143</v>
      </c>
      <c r="AK112" s="592" t="s">
        <v>143</v>
      </c>
      <c r="AL112" s="592" t="s">
        <v>143</v>
      </c>
    </row>
    <row r="113" spans="9:38">
      <c r="I113" s="592" t="s">
        <v>143</v>
      </c>
      <c r="M113" s="592" t="s">
        <v>143</v>
      </c>
      <c r="U113" s="592" t="s">
        <v>143</v>
      </c>
      <c r="Y113" s="592" t="s">
        <v>143</v>
      </c>
      <c r="AD113" s="592" t="str">
        <f t="shared" si="3"/>
        <v/>
      </c>
      <c r="AF113" s="592" t="s">
        <v>143</v>
      </c>
      <c r="AG113" s="592" t="s">
        <v>143</v>
      </c>
      <c r="AH113" s="592" t="s">
        <v>143</v>
      </c>
      <c r="AJ113" s="592" t="s">
        <v>143</v>
      </c>
      <c r="AK113" s="592" t="s">
        <v>143</v>
      </c>
      <c r="AL113" s="592" t="s">
        <v>143</v>
      </c>
    </row>
    <row r="114" spans="9:38">
      <c r="I114" s="592" t="s">
        <v>143</v>
      </c>
      <c r="M114" s="592" t="s">
        <v>143</v>
      </c>
      <c r="U114" s="592" t="s">
        <v>143</v>
      </c>
      <c r="Y114" s="592" t="s">
        <v>143</v>
      </c>
      <c r="AD114" s="592" t="str">
        <f t="shared" si="3"/>
        <v/>
      </c>
      <c r="AF114" s="592" t="s">
        <v>143</v>
      </c>
      <c r="AG114" s="592" t="s">
        <v>143</v>
      </c>
      <c r="AH114" s="592" t="s">
        <v>143</v>
      </c>
      <c r="AJ114" s="592" t="s">
        <v>143</v>
      </c>
      <c r="AK114" s="592" t="s">
        <v>143</v>
      </c>
      <c r="AL114" s="592" t="s">
        <v>143</v>
      </c>
    </row>
    <row r="115" spans="9:38">
      <c r="I115" s="592" t="s">
        <v>143</v>
      </c>
      <c r="M115" s="592" t="s">
        <v>143</v>
      </c>
      <c r="U115" s="592" t="s">
        <v>143</v>
      </c>
      <c r="Y115" s="592" t="s">
        <v>143</v>
      </c>
      <c r="AD115" s="592" t="str">
        <f t="shared" si="3"/>
        <v/>
      </c>
      <c r="AF115" s="592" t="s">
        <v>143</v>
      </c>
      <c r="AG115" s="592" t="s">
        <v>143</v>
      </c>
      <c r="AH115" s="592" t="s">
        <v>143</v>
      </c>
      <c r="AJ115" s="592" t="s">
        <v>143</v>
      </c>
      <c r="AK115" s="592" t="s">
        <v>143</v>
      </c>
      <c r="AL115" s="592" t="s">
        <v>143</v>
      </c>
    </row>
    <row r="116" spans="9:38">
      <c r="I116" s="592" t="s">
        <v>143</v>
      </c>
      <c r="M116" s="592" t="s">
        <v>143</v>
      </c>
      <c r="U116" s="592" t="s">
        <v>143</v>
      </c>
      <c r="Y116" s="592" t="s">
        <v>143</v>
      </c>
      <c r="AD116" s="592" t="str">
        <f t="shared" si="3"/>
        <v/>
      </c>
      <c r="AF116" s="592" t="s">
        <v>143</v>
      </c>
      <c r="AG116" s="592" t="s">
        <v>143</v>
      </c>
      <c r="AH116" s="592" t="s">
        <v>143</v>
      </c>
      <c r="AJ116" s="592" t="s">
        <v>143</v>
      </c>
      <c r="AK116" s="592" t="s">
        <v>143</v>
      </c>
      <c r="AL116" s="592" t="s">
        <v>143</v>
      </c>
    </row>
    <row r="117" spans="9:38">
      <c r="I117" s="592" t="s">
        <v>143</v>
      </c>
      <c r="M117" s="592" t="s">
        <v>143</v>
      </c>
      <c r="U117" s="592" t="s">
        <v>143</v>
      </c>
      <c r="Y117" s="592" t="s">
        <v>143</v>
      </c>
      <c r="AD117" s="592" t="str">
        <f t="shared" si="3"/>
        <v/>
      </c>
      <c r="AF117" s="592" t="s">
        <v>143</v>
      </c>
      <c r="AG117" s="592" t="s">
        <v>143</v>
      </c>
      <c r="AH117" s="592" t="s">
        <v>143</v>
      </c>
      <c r="AJ117" s="592" t="s">
        <v>143</v>
      </c>
      <c r="AK117" s="592" t="s">
        <v>143</v>
      </c>
      <c r="AL117" s="592" t="s">
        <v>143</v>
      </c>
    </row>
    <row r="118" spans="9:38">
      <c r="I118" s="592" t="s">
        <v>143</v>
      </c>
      <c r="M118" s="592" t="s">
        <v>143</v>
      </c>
      <c r="U118" s="592" t="s">
        <v>143</v>
      </c>
      <c r="Y118" s="592" t="s">
        <v>143</v>
      </c>
      <c r="AD118" s="592" t="str">
        <f t="shared" si="3"/>
        <v/>
      </c>
      <c r="AF118" s="592" t="s">
        <v>143</v>
      </c>
      <c r="AG118" s="592" t="s">
        <v>143</v>
      </c>
      <c r="AH118" s="592" t="s">
        <v>143</v>
      </c>
      <c r="AJ118" s="592" t="s">
        <v>143</v>
      </c>
      <c r="AK118" s="592" t="s">
        <v>143</v>
      </c>
      <c r="AL118" s="592" t="s">
        <v>143</v>
      </c>
    </row>
    <row r="119" spans="9:38">
      <c r="I119" s="592" t="s">
        <v>143</v>
      </c>
      <c r="M119" s="592" t="s">
        <v>143</v>
      </c>
      <c r="U119" s="592" t="s">
        <v>143</v>
      </c>
      <c r="Y119" s="592" t="s">
        <v>143</v>
      </c>
      <c r="AD119" s="592" t="str">
        <f t="shared" si="3"/>
        <v/>
      </c>
      <c r="AF119" s="592" t="s">
        <v>143</v>
      </c>
      <c r="AG119" s="592" t="s">
        <v>143</v>
      </c>
      <c r="AH119" s="592" t="s">
        <v>143</v>
      </c>
      <c r="AJ119" s="592" t="s">
        <v>143</v>
      </c>
      <c r="AK119" s="592" t="s">
        <v>143</v>
      </c>
      <c r="AL119" s="592" t="s">
        <v>143</v>
      </c>
    </row>
    <row r="120" spans="9:38">
      <c r="I120" s="592" t="s">
        <v>143</v>
      </c>
      <c r="M120" s="592" t="s">
        <v>143</v>
      </c>
      <c r="U120" s="592" t="s">
        <v>143</v>
      </c>
      <c r="Y120" s="592" t="s">
        <v>143</v>
      </c>
      <c r="AD120" s="592" t="str">
        <f t="shared" si="3"/>
        <v/>
      </c>
      <c r="AF120" s="592" t="s">
        <v>143</v>
      </c>
      <c r="AG120" s="592" t="s">
        <v>143</v>
      </c>
      <c r="AH120" s="592" t="s">
        <v>143</v>
      </c>
      <c r="AJ120" s="592" t="s">
        <v>143</v>
      </c>
      <c r="AK120" s="592" t="s">
        <v>143</v>
      </c>
      <c r="AL120" s="592" t="s">
        <v>143</v>
      </c>
    </row>
    <row r="121" spans="9:38">
      <c r="I121" s="592" t="s">
        <v>143</v>
      </c>
      <c r="M121" s="592" t="s">
        <v>143</v>
      </c>
      <c r="U121" s="592" t="s">
        <v>143</v>
      </c>
      <c r="Y121" s="592" t="s">
        <v>143</v>
      </c>
      <c r="AD121" s="592" t="str">
        <f t="shared" si="3"/>
        <v/>
      </c>
      <c r="AF121" s="592" t="s">
        <v>143</v>
      </c>
      <c r="AG121" s="592" t="s">
        <v>143</v>
      </c>
      <c r="AH121" s="592" t="s">
        <v>143</v>
      </c>
      <c r="AJ121" s="592" t="s">
        <v>143</v>
      </c>
      <c r="AK121" s="592" t="s">
        <v>143</v>
      </c>
      <c r="AL121" s="592" t="s">
        <v>143</v>
      </c>
    </row>
    <row r="122" spans="9:38">
      <c r="I122" s="592" t="s">
        <v>143</v>
      </c>
      <c r="M122" s="592" t="s">
        <v>143</v>
      </c>
      <c r="U122" s="592" t="s">
        <v>143</v>
      </c>
      <c r="Y122" s="592" t="s">
        <v>143</v>
      </c>
      <c r="AD122" s="592" t="str">
        <f t="shared" si="3"/>
        <v/>
      </c>
      <c r="AF122" s="592" t="s">
        <v>143</v>
      </c>
      <c r="AG122" s="592" t="s">
        <v>143</v>
      </c>
      <c r="AH122" s="592" t="s">
        <v>143</v>
      </c>
      <c r="AJ122" s="592" t="s">
        <v>143</v>
      </c>
      <c r="AK122" s="592" t="s">
        <v>143</v>
      </c>
      <c r="AL122" s="592" t="s">
        <v>143</v>
      </c>
    </row>
    <row r="123" spans="9:38">
      <c r="I123" s="592" t="s">
        <v>143</v>
      </c>
      <c r="M123" s="592" t="s">
        <v>143</v>
      </c>
      <c r="U123" s="592" t="s">
        <v>143</v>
      </c>
      <c r="Y123" s="592" t="s">
        <v>143</v>
      </c>
      <c r="AD123" s="592" t="str">
        <f t="shared" si="3"/>
        <v/>
      </c>
      <c r="AF123" s="592" t="s">
        <v>143</v>
      </c>
      <c r="AG123" s="592" t="s">
        <v>143</v>
      </c>
      <c r="AH123" s="592" t="s">
        <v>143</v>
      </c>
      <c r="AJ123" s="592" t="s">
        <v>143</v>
      </c>
      <c r="AK123" s="592" t="s">
        <v>143</v>
      </c>
      <c r="AL123" s="592" t="s">
        <v>143</v>
      </c>
    </row>
    <row r="124" spans="9:38">
      <c r="I124" s="592" t="s">
        <v>143</v>
      </c>
      <c r="M124" s="592" t="s">
        <v>143</v>
      </c>
      <c r="U124" s="592" t="s">
        <v>143</v>
      </c>
      <c r="Y124" s="592" t="s">
        <v>143</v>
      </c>
      <c r="AD124" s="592" t="str">
        <f t="shared" si="3"/>
        <v/>
      </c>
      <c r="AF124" s="592" t="s">
        <v>143</v>
      </c>
      <c r="AG124" s="592" t="s">
        <v>143</v>
      </c>
      <c r="AH124" s="592" t="s">
        <v>143</v>
      </c>
      <c r="AJ124" s="592" t="s">
        <v>143</v>
      </c>
      <c r="AK124" s="592" t="s">
        <v>143</v>
      </c>
      <c r="AL124" s="592" t="s">
        <v>143</v>
      </c>
    </row>
    <row r="125" spans="9:38">
      <c r="I125" s="592" t="s">
        <v>143</v>
      </c>
      <c r="M125" s="592" t="s">
        <v>143</v>
      </c>
      <c r="U125" s="592" t="s">
        <v>143</v>
      </c>
      <c r="Y125" s="592" t="s">
        <v>143</v>
      </c>
      <c r="AD125" s="592" t="str">
        <f t="shared" si="3"/>
        <v/>
      </c>
      <c r="AF125" s="592" t="s">
        <v>143</v>
      </c>
      <c r="AG125" s="592" t="s">
        <v>143</v>
      </c>
      <c r="AH125" s="592" t="s">
        <v>143</v>
      </c>
      <c r="AJ125" s="592" t="s">
        <v>143</v>
      </c>
      <c r="AK125" s="592" t="s">
        <v>143</v>
      </c>
      <c r="AL125" s="592" t="s">
        <v>143</v>
      </c>
    </row>
    <row r="126" spans="9:38">
      <c r="I126" s="592" t="s">
        <v>143</v>
      </c>
      <c r="M126" s="592" t="s">
        <v>143</v>
      </c>
      <c r="U126" s="592" t="s">
        <v>143</v>
      </c>
      <c r="Y126" s="592" t="s">
        <v>143</v>
      </c>
      <c r="AD126" s="592" t="str">
        <f t="shared" si="3"/>
        <v/>
      </c>
      <c r="AF126" s="592" t="s">
        <v>143</v>
      </c>
      <c r="AG126" s="592" t="s">
        <v>143</v>
      </c>
      <c r="AH126" s="592" t="s">
        <v>143</v>
      </c>
      <c r="AJ126" s="592" t="s">
        <v>143</v>
      </c>
      <c r="AK126" s="592" t="s">
        <v>143</v>
      </c>
      <c r="AL126" s="592" t="s">
        <v>143</v>
      </c>
    </row>
    <row r="127" spans="9:38">
      <c r="I127" s="592" t="s">
        <v>143</v>
      </c>
      <c r="M127" s="592" t="s">
        <v>143</v>
      </c>
      <c r="U127" s="592" t="s">
        <v>143</v>
      </c>
      <c r="Y127" s="592" t="s">
        <v>143</v>
      </c>
      <c r="AD127" s="592" t="str">
        <f t="shared" si="3"/>
        <v/>
      </c>
      <c r="AF127" s="592" t="s">
        <v>143</v>
      </c>
      <c r="AG127" s="592" t="s">
        <v>143</v>
      </c>
      <c r="AH127" s="592" t="s">
        <v>143</v>
      </c>
      <c r="AJ127" s="592" t="s">
        <v>143</v>
      </c>
      <c r="AK127" s="592" t="s">
        <v>143</v>
      </c>
      <c r="AL127" s="592" t="s">
        <v>143</v>
      </c>
    </row>
    <row r="128" spans="9:38">
      <c r="I128" s="592" t="s">
        <v>143</v>
      </c>
      <c r="M128" s="592" t="s">
        <v>143</v>
      </c>
      <c r="U128" s="592" t="s">
        <v>143</v>
      </c>
      <c r="Y128" s="592" t="s">
        <v>143</v>
      </c>
      <c r="AD128" s="592" t="str">
        <f t="shared" si="3"/>
        <v/>
      </c>
      <c r="AF128" s="592" t="s">
        <v>143</v>
      </c>
      <c r="AG128" s="592" t="s">
        <v>143</v>
      </c>
      <c r="AH128" s="592" t="s">
        <v>143</v>
      </c>
      <c r="AJ128" s="592" t="s">
        <v>143</v>
      </c>
      <c r="AK128" s="592" t="s">
        <v>143</v>
      </c>
      <c r="AL128" s="592" t="s">
        <v>143</v>
      </c>
    </row>
    <row r="129" spans="9:38">
      <c r="I129" s="592" t="s">
        <v>143</v>
      </c>
      <c r="M129" s="592" t="s">
        <v>143</v>
      </c>
      <c r="U129" s="592" t="s">
        <v>143</v>
      </c>
      <c r="Y129" s="592" t="s">
        <v>143</v>
      </c>
      <c r="AD129" s="592" t="str">
        <f t="shared" si="3"/>
        <v/>
      </c>
      <c r="AF129" s="592" t="s">
        <v>143</v>
      </c>
      <c r="AG129" s="592" t="s">
        <v>143</v>
      </c>
      <c r="AH129" s="592" t="s">
        <v>143</v>
      </c>
      <c r="AJ129" s="592" t="s">
        <v>143</v>
      </c>
      <c r="AK129" s="592" t="s">
        <v>143</v>
      </c>
      <c r="AL129" s="592" t="s">
        <v>143</v>
      </c>
    </row>
    <row r="130" spans="9:38">
      <c r="I130" s="592" t="s">
        <v>143</v>
      </c>
      <c r="M130" s="592" t="s">
        <v>143</v>
      </c>
      <c r="U130" s="592" t="s">
        <v>143</v>
      </c>
      <c r="Y130" s="592" t="s">
        <v>143</v>
      </c>
      <c r="AD130" s="592" t="str">
        <f t="shared" si="3"/>
        <v/>
      </c>
      <c r="AF130" s="592" t="s">
        <v>143</v>
      </c>
      <c r="AG130" s="592" t="s">
        <v>143</v>
      </c>
      <c r="AH130" s="592" t="s">
        <v>143</v>
      </c>
      <c r="AJ130" s="592" t="s">
        <v>143</v>
      </c>
      <c r="AK130" s="592" t="s">
        <v>143</v>
      </c>
      <c r="AL130" s="592" t="s">
        <v>143</v>
      </c>
    </row>
    <row r="131" spans="9:38">
      <c r="I131" s="592" t="s">
        <v>143</v>
      </c>
      <c r="M131" s="592" t="s">
        <v>143</v>
      </c>
      <c r="U131" s="592" t="s">
        <v>143</v>
      </c>
      <c r="Y131" s="592" t="s">
        <v>143</v>
      </c>
      <c r="AD131" s="592" t="str">
        <f t="shared" si="3"/>
        <v/>
      </c>
      <c r="AF131" s="592" t="s">
        <v>143</v>
      </c>
      <c r="AG131" s="592" t="s">
        <v>143</v>
      </c>
      <c r="AH131" s="592" t="s">
        <v>143</v>
      </c>
      <c r="AJ131" s="592" t="s">
        <v>143</v>
      </c>
      <c r="AK131" s="592" t="s">
        <v>143</v>
      </c>
      <c r="AL131" s="592" t="s">
        <v>143</v>
      </c>
    </row>
    <row r="132" spans="9:38">
      <c r="I132" s="592" t="s">
        <v>143</v>
      </c>
      <c r="M132" s="592" t="s">
        <v>143</v>
      </c>
      <c r="U132" s="592" t="s">
        <v>143</v>
      </c>
      <c r="Y132" s="592" t="s">
        <v>143</v>
      </c>
      <c r="AD132" s="592" t="str">
        <f t="shared" si="3"/>
        <v/>
      </c>
      <c r="AF132" s="592" t="s">
        <v>143</v>
      </c>
      <c r="AG132" s="592" t="s">
        <v>143</v>
      </c>
      <c r="AH132" s="592" t="s">
        <v>143</v>
      </c>
      <c r="AJ132" s="592" t="s">
        <v>143</v>
      </c>
      <c r="AK132" s="592" t="s">
        <v>143</v>
      </c>
      <c r="AL132" s="592" t="s">
        <v>143</v>
      </c>
    </row>
    <row r="133" spans="9:38">
      <c r="I133" s="592" t="s">
        <v>143</v>
      </c>
      <c r="M133" s="592" t="s">
        <v>143</v>
      </c>
      <c r="U133" s="592" t="s">
        <v>143</v>
      </c>
      <c r="Y133" s="592" t="s">
        <v>143</v>
      </c>
      <c r="AD133" s="592" t="str">
        <f t="shared" si="3"/>
        <v/>
      </c>
      <c r="AF133" s="592" t="s">
        <v>143</v>
      </c>
      <c r="AG133" s="592" t="s">
        <v>143</v>
      </c>
      <c r="AH133" s="592" t="s">
        <v>143</v>
      </c>
      <c r="AJ133" s="592" t="s">
        <v>143</v>
      </c>
      <c r="AK133" s="592" t="s">
        <v>143</v>
      </c>
      <c r="AL133" s="592" t="s">
        <v>143</v>
      </c>
    </row>
    <row r="134" spans="9:38">
      <c r="I134" s="592" t="s">
        <v>143</v>
      </c>
      <c r="M134" s="592" t="s">
        <v>143</v>
      </c>
      <c r="U134" s="592" t="s">
        <v>143</v>
      </c>
      <c r="Y134" s="592" t="s">
        <v>143</v>
      </c>
      <c r="AD134" s="592" t="str">
        <f t="shared" si="3"/>
        <v/>
      </c>
      <c r="AF134" s="592" t="s">
        <v>143</v>
      </c>
      <c r="AG134" s="592" t="s">
        <v>143</v>
      </c>
      <c r="AH134" s="592" t="s">
        <v>143</v>
      </c>
      <c r="AJ134" s="592" t="s">
        <v>143</v>
      </c>
      <c r="AK134" s="592" t="s">
        <v>143</v>
      </c>
      <c r="AL134" s="592" t="s">
        <v>143</v>
      </c>
    </row>
    <row r="135" spans="9:38">
      <c r="I135" s="592" t="s">
        <v>143</v>
      </c>
      <c r="M135" s="592" t="s">
        <v>143</v>
      </c>
      <c r="U135" s="592" t="s">
        <v>143</v>
      </c>
      <c r="Y135" s="592" t="s">
        <v>143</v>
      </c>
      <c r="AD135" s="592" t="str">
        <f t="shared" si="3"/>
        <v/>
      </c>
      <c r="AF135" s="592" t="s">
        <v>143</v>
      </c>
      <c r="AG135" s="592" t="s">
        <v>143</v>
      </c>
      <c r="AH135" s="592" t="s">
        <v>143</v>
      </c>
      <c r="AJ135" s="592" t="s">
        <v>143</v>
      </c>
      <c r="AK135" s="592" t="s">
        <v>143</v>
      </c>
      <c r="AL135" s="592" t="s">
        <v>143</v>
      </c>
    </row>
    <row r="136" spans="9:38">
      <c r="I136" s="592" t="s">
        <v>143</v>
      </c>
      <c r="M136" s="592" t="s">
        <v>143</v>
      </c>
      <c r="U136" s="592" t="s">
        <v>143</v>
      </c>
      <c r="Y136" s="592" t="s">
        <v>143</v>
      </c>
      <c r="AD136" s="592" t="str">
        <f t="shared" si="3"/>
        <v/>
      </c>
      <c r="AF136" s="592" t="s">
        <v>143</v>
      </c>
      <c r="AG136" s="592" t="s">
        <v>143</v>
      </c>
      <c r="AH136" s="592" t="s">
        <v>143</v>
      </c>
      <c r="AJ136" s="592" t="s">
        <v>143</v>
      </c>
      <c r="AK136" s="592" t="s">
        <v>143</v>
      </c>
      <c r="AL136" s="592" t="s">
        <v>143</v>
      </c>
    </row>
    <row r="137" spans="9:38">
      <c r="I137" s="592" t="s">
        <v>143</v>
      </c>
      <c r="M137" s="592" t="s">
        <v>143</v>
      </c>
      <c r="U137" s="592" t="s">
        <v>143</v>
      </c>
      <c r="Y137" s="592" t="s">
        <v>143</v>
      </c>
      <c r="AD137" s="592" t="str">
        <f t="shared" si="3"/>
        <v/>
      </c>
      <c r="AF137" s="592" t="s">
        <v>143</v>
      </c>
      <c r="AG137" s="592" t="s">
        <v>143</v>
      </c>
      <c r="AH137" s="592" t="s">
        <v>143</v>
      </c>
      <c r="AJ137" s="592" t="s">
        <v>143</v>
      </c>
      <c r="AK137" s="592" t="s">
        <v>143</v>
      </c>
      <c r="AL137" s="592" t="s">
        <v>143</v>
      </c>
    </row>
    <row r="138" spans="9:38">
      <c r="I138" s="592" t="s">
        <v>143</v>
      </c>
      <c r="M138" s="592" t="s">
        <v>143</v>
      </c>
      <c r="U138" s="592" t="s">
        <v>143</v>
      </c>
      <c r="Y138" s="592" t="s">
        <v>143</v>
      </c>
      <c r="AD138" s="592" t="str">
        <f t="shared" si="3"/>
        <v/>
      </c>
      <c r="AF138" s="592" t="s">
        <v>143</v>
      </c>
      <c r="AG138" s="592" t="s">
        <v>143</v>
      </c>
      <c r="AH138" s="592" t="s">
        <v>143</v>
      </c>
      <c r="AJ138" s="592" t="s">
        <v>143</v>
      </c>
      <c r="AK138" s="592" t="s">
        <v>143</v>
      </c>
      <c r="AL138" s="592" t="s">
        <v>143</v>
      </c>
    </row>
    <row r="139" spans="9:38">
      <c r="I139" s="592" t="s">
        <v>143</v>
      </c>
      <c r="M139" s="592" t="s">
        <v>143</v>
      </c>
      <c r="U139" s="592" t="s">
        <v>143</v>
      </c>
      <c r="Y139" s="592" t="s">
        <v>143</v>
      </c>
      <c r="AD139" s="592" t="str">
        <f t="shared" si="3"/>
        <v/>
      </c>
      <c r="AF139" s="592" t="s">
        <v>143</v>
      </c>
      <c r="AG139" s="592" t="s">
        <v>143</v>
      </c>
      <c r="AH139" s="592" t="s">
        <v>143</v>
      </c>
      <c r="AJ139" s="592" t="s">
        <v>143</v>
      </c>
      <c r="AK139" s="592" t="s">
        <v>143</v>
      </c>
      <c r="AL139" s="592" t="s">
        <v>143</v>
      </c>
    </row>
    <row r="140" spans="9:38">
      <c r="M140" s="592" t="s">
        <v>143</v>
      </c>
      <c r="Y140" s="592" t="s">
        <v>143</v>
      </c>
      <c r="AD140" s="592" t="str">
        <f t="shared" si="3"/>
        <v/>
      </c>
      <c r="AF140" s="592" t="s">
        <v>143</v>
      </c>
      <c r="AG140" s="592" t="s">
        <v>143</v>
      </c>
      <c r="AH140" s="592" t="s">
        <v>143</v>
      </c>
      <c r="AJ140" s="592" t="s">
        <v>143</v>
      </c>
      <c r="AK140" s="592" t="s">
        <v>143</v>
      </c>
      <c r="AL140" s="592" t="s">
        <v>143</v>
      </c>
    </row>
    <row r="141" spans="9:38">
      <c r="M141" s="592" t="s">
        <v>143</v>
      </c>
      <c r="Y141" s="592" t="s">
        <v>143</v>
      </c>
      <c r="AD141" s="592" t="str">
        <f>IF(C141="","",1.5%)</f>
        <v/>
      </c>
      <c r="AF141" s="592" t="s">
        <v>143</v>
      </c>
      <c r="AG141" s="592" t="s">
        <v>143</v>
      </c>
      <c r="AH141" s="592" t="s">
        <v>143</v>
      </c>
      <c r="AJ141" s="592" t="s">
        <v>143</v>
      </c>
      <c r="AK141" s="592" t="s">
        <v>143</v>
      </c>
      <c r="AL141" s="592" t="s">
        <v>143</v>
      </c>
    </row>
    <row r="142" spans="9:38">
      <c r="M142" s="592" t="s">
        <v>143</v>
      </c>
      <c r="Y142" s="592" t="s">
        <v>143</v>
      </c>
      <c r="AF142" s="592" t="s">
        <v>143</v>
      </c>
      <c r="AG142" s="592" t="s">
        <v>143</v>
      </c>
      <c r="AH142" s="592" t="s">
        <v>143</v>
      </c>
      <c r="AJ142" s="592" t="s">
        <v>143</v>
      </c>
      <c r="AK142" s="592" t="s">
        <v>143</v>
      </c>
      <c r="AL142" s="592" t="s">
        <v>143</v>
      </c>
    </row>
    <row r="143" spans="9:38">
      <c r="M143" s="592" t="s">
        <v>143</v>
      </c>
      <c r="Y143" s="592" t="s">
        <v>143</v>
      </c>
      <c r="AH143" s="592" t="s">
        <v>143</v>
      </c>
      <c r="AJ143" s="592" t="s">
        <v>143</v>
      </c>
      <c r="AK143" s="592" t="s">
        <v>143</v>
      </c>
      <c r="AL143" s="592" t="s">
        <v>143</v>
      </c>
    </row>
    <row r="144" spans="9:38">
      <c r="AJ144" s="592" t="s">
        <v>143</v>
      </c>
      <c r="AK144" s="592" t="s">
        <v>143</v>
      </c>
      <c r="AL144" s="592" t="s">
        <v>143</v>
      </c>
    </row>
    <row r="145" spans="37:38">
      <c r="AK145" s="592" t="s">
        <v>143</v>
      </c>
      <c r="AL145" s="592" t="s">
        <v>143</v>
      </c>
    </row>
    <row r="146" spans="37:38">
      <c r="AK146" s="592" t="s">
        <v>143</v>
      </c>
      <c r="AL146" s="592" t="s">
        <v>143</v>
      </c>
    </row>
    <row r="147" spans="37:38">
      <c r="AK147" s="592" t="s">
        <v>143</v>
      </c>
      <c r="AL147" s="592" t="s">
        <v>143</v>
      </c>
    </row>
    <row r="148" spans="37:38">
      <c r="AK148" s="592" t="s">
        <v>143</v>
      </c>
      <c r="AL148" s="592" t="s">
        <v>143</v>
      </c>
    </row>
    <row r="149" spans="37:38">
      <c r="AK149" s="592" t="s">
        <v>143</v>
      </c>
      <c r="AL149" s="592" t="s">
        <v>143</v>
      </c>
    </row>
    <row r="150" spans="37:38">
      <c r="AK150" s="592" t="s">
        <v>143</v>
      </c>
      <c r="AL150" s="592" t="s">
        <v>143</v>
      </c>
    </row>
    <row r="151" spans="37:38">
      <c r="AK151" s="592" t="s">
        <v>143</v>
      </c>
      <c r="AL151" s="592" t="s">
        <v>143</v>
      </c>
    </row>
    <row r="152" spans="37:38">
      <c r="AK152" s="592" t="s">
        <v>143</v>
      </c>
      <c r="AL152" s="592" t="s">
        <v>143</v>
      </c>
    </row>
    <row r="153" spans="37:38">
      <c r="AK153" s="592" t="s">
        <v>143</v>
      </c>
      <c r="AL153" s="592" t="s">
        <v>143</v>
      </c>
    </row>
    <row r="154" spans="37:38">
      <c r="AK154" s="592" t="s">
        <v>143</v>
      </c>
      <c r="AL154" s="592" t="s">
        <v>143</v>
      </c>
    </row>
    <row r="155" spans="37:38">
      <c r="AK155" s="592" t="s">
        <v>143</v>
      </c>
      <c r="AL155" s="592" t="s">
        <v>143</v>
      </c>
    </row>
    <row r="156" spans="37:38">
      <c r="AK156" s="592" t="s">
        <v>143</v>
      </c>
      <c r="AL156" s="592" t="s">
        <v>143</v>
      </c>
    </row>
    <row r="157" spans="37:38">
      <c r="AK157" s="592" t="s">
        <v>143</v>
      </c>
      <c r="AL157" s="592" t="s">
        <v>143</v>
      </c>
    </row>
    <row r="158" spans="37:38">
      <c r="AK158" s="592" t="s">
        <v>143</v>
      </c>
      <c r="AL158" s="592" t="s">
        <v>143</v>
      </c>
    </row>
    <row r="159" spans="37:38">
      <c r="AK159" s="592" t="s">
        <v>143</v>
      </c>
      <c r="AL159" s="592" t="s">
        <v>143</v>
      </c>
    </row>
    <row r="160" spans="37:38">
      <c r="AK160" s="592" t="s">
        <v>143</v>
      </c>
      <c r="AL160" s="592" t="s">
        <v>143</v>
      </c>
    </row>
    <row r="161" spans="37:38">
      <c r="AK161" s="592" t="s">
        <v>143</v>
      </c>
      <c r="AL161" s="592" t="s">
        <v>143</v>
      </c>
    </row>
    <row r="162" spans="37:38">
      <c r="AK162" s="592" t="s">
        <v>143</v>
      </c>
      <c r="AL162" s="592" t="s">
        <v>143</v>
      </c>
    </row>
    <row r="163" spans="37:38">
      <c r="AK163" s="592" t="s">
        <v>143</v>
      </c>
      <c r="AL163" s="592" t="s">
        <v>143</v>
      </c>
    </row>
    <row r="164" spans="37:38">
      <c r="AK164" s="592" t="s">
        <v>143</v>
      </c>
      <c r="AL164" s="592" t="s">
        <v>143</v>
      </c>
    </row>
    <row r="165" spans="37:38">
      <c r="AK165" s="592" t="s">
        <v>143</v>
      </c>
      <c r="AL165" s="592" t="s">
        <v>143</v>
      </c>
    </row>
    <row r="166" spans="37:38">
      <c r="AK166" s="592" t="s">
        <v>143</v>
      </c>
      <c r="AL166" s="592" t="s">
        <v>143</v>
      </c>
    </row>
    <row r="167" spans="37:38">
      <c r="AK167" s="592" t="s">
        <v>143</v>
      </c>
      <c r="AL167" s="592" t="s">
        <v>143</v>
      </c>
    </row>
    <row r="168" spans="37:38">
      <c r="AK168" s="592" t="s">
        <v>143</v>
      </c>
      <c r="AL168" s="592" t="s">
        <v>143</v>
      </c>
    </row>
    <row r="169" spans="37:38">
      <c r="AK169" s="592" t="s">
        <v>143</v>
      </c>
      <c r="AL169" s="592" t="s">
        <v>143</v>
      </c>
    </row>
    <row r="170" spans="37:38">
      <c r="AK170" s="592" t="s">
        <v>143</v>
      </c>
      <c r="AL170" s="592" t="s">
        <v>143</v>
      </c>
    </row>
    <row r="171" spans="37:38">
      <c r="AK171" s="592" t="s">
        <v>143</v>
      </c>
      <c r="AL171" s="592" t="s">
        <v>143</v>
      </c>
    </row>
    <row r="172" spans="37:38">
      <c r="AK172" s="592" t="s">
        <v>143</v>
      </c>
      <c r="AL172" s="592" t="s">
        <v>143</v>
      </c>
    </row>
    <row r="173" spans="37:38">
      <c r="AK173" s="592" t="s">
        <v>143</v>
      </c>
      <c r="AL173" s="592" t="s">
        <v>143</v>
      </c>
    </row>
    <row r="174" spans="37:38">
      <c r="AK174" s="592" t="s">
        <v>143</v>
      </c>
      <c r="AL174" s="592" t="s">
        <v>143</v>
      </c>
    </row>
    <row r="175" spans="37:38">
      <c r="AK175" s="592" t="s">
        <v>143</v>
      </c>
      <c r="AL175" s="592" t="s">
        <v>143</v>
      </c>
    </row>
    <row r="176" spans="37:38">
      <c r="AK176" s="592" t="s">
        <v>143</v>
      </c>
      <c r="AL176" s="592" t="s">
        <v>143</v>
      </c>
    </row>
    <row r="177" spans="37:38">
      <c r="AK177" s="592" t="s">
        <v>143</v>
      </c>
      <c r="AL177" s="592" t="s">
        <v>143</v>
      </c>
    </row>
    <row r="178" spans="37:38">
      <c r="AK178" s="592" t="s">
        <v>143</v>
      </c>
      <c r="AL178" s="592" t="s">
        <v>143</v>
      </c>
    </row>
    <row r="179" spans="37:38">
      <c r="AK179" s="592" t="s">
        <v>143</v>
      </c>
      <c r="AL179" s="592" t="s">
        <v>143</v>
      </c>
    </row>
    <row r="180" spans="37:38">
      <c r="AK180" s="592" t="s">
        <v>143</v>
      </c>
      <c r="AL180" s="592" t="s">
        <v>143</v>
      </c>
    </row>
    <row r="181" spans="37:38">
      <c r="AK181" s="592" t="s">
        <v>143</v>
      </c>
      <c r="AL181" s="592" t="s">
        <v>143</v>
      </c>
    </row>
    <row r="182" spans="37:38">
      <c r="AK182" s="592" t="s">
        <v>143</v>
      </c>
      <c r="AL182" s="592" t="s">
        <v>143</v>
      </c>
    </row>
    <row r="183" spans="37:38">
      <c r="AK183" s="592" t="s">
        <v>143</v>
      </c>
      <c r="AL183" s="592" t="s">
        <v>143</v>
      </c>
    </row>
    <row r="184" spans="37:38">
      <c r="AK184" s="592" t="s">
        <v>143</v>
      </c>
      <c r="AL184" s="592" t="s">
        <v>143</v>
      </c>
    </row>
    <row r="185" spans="37:38">
      <c r="AK185" s="592" t="s">
        <v>143</v>
      </c>
      <c r="AL185" s="592" t="s">
        <v>143</v>
      </c>
    </row>
    <row r="186" spans="37:38">
      <c r="AK186" s="592" t="s">
        <v>143</v>
      </c>
      <c r="AL186" s="592" t="s">
        <v>143</v>
      </c>
    </row>
    <row r="187" spans="37:38">
      <c r="AK187" s="592" t="s">
        <v>143</v>
      </c>
      <c r="AL187" s="592" t="s">
        <v>143</v>
      </c>
    </row>
    <row r="188" spans="37:38">
      <c r="AK188" s="592" t="s">
        <v>143</v>
      </c>
      <c r="AL188" s="592" t="s">
        <v>143</v>
      </c>
    </row>
    <row r="189" spans="37:38">
      <c r="AK189" s="592" t="s">
        <v>143</v>
      </c>
      <c r="AL189" s="592" t="s">
        <v>143</v>
      </c>
    </row>
    <row r="190" spans="37:38">
      <c r="AK190" s="592" t="s">
        <v>143</v>
      </c>
      <c r="AL190" s="592" t="s">
        <v>143</v>
      </c>
    </row>
    <row r="191" spans="37:38">
      <c r="AK191" s="592" t="s">
        <v>143</v>
      </c>
      <c r="AL191" s="592" t="s">
        <v>143</v>
      </c>
    </row>
    <row r="192" spans="37:38">
      <c r="AK192" s="592" t="s">
        <v>143</v>
      </c>
      <c r="AL192" s="592" t="s">
        <v>143</v>
      </c>
    </row>
    <row r="193" spans="37:38">
      <c r="AK193" s="592" t="s">
        <v>143</v>
      </c>
      <c r="AL193" s="592" t="s">
        <v>143</v>
      </c>
    </row>
    <row r="194" spans="37:38">
      <c r="AK194" s="592" t="s">
        <v>143</v>
      </c>
      <c r="AL194" s="592" t="s">
        <v>143</v>
      </c>
    </row>
    <row r="195" spans="37:38">
      <c r="AK195" s="592" t="s">
        <v>143</v>
      </c>
      <c r="AL195" s="592" t="s">
        <v>143</v>
      </c>
    </row>
    <row r="196" spans="37:38">
      <c r="AK196" s="592" t="s">
        <v>143</v>
      </c>
      <c r="AL196" s="592" t="s">
        <v>143</v>
      </c>
    </row>
    <row r="197" spans="37:38">
      <c r="AK197" s="592" t="s">
        <v>143</v>
      </c>
      <c r="AL197" s="592" t="s">
        <v>143</v>
      </c>
    </row>
    <row r="198" spans="37:38">
      <c r="AK198" s="592" t="s">
        <v>143</v>
      </c>
      <c r="AL198" s="592" t="s">
        <v>143</v>
      </c>
    </row>
    <row r="199" spans="37:38">
      <c r="AK199" s="592" t="s">
        <v>143</v>
      </c>
      <c r="AL199" s="592" t="s">
        <v>143</v>
      </c>
    </row>
    <row r="200" spans="37:38">
      <c r="AK200" s="592" t="s">
        <v>143</v>
      </c>
      <c r="AL200" s="592" t="s">
        <v>143</v>
      </c>
    </row>
    <row r="201" spans="37:38">
      <c r="AK201" s="592" t="s">
        <v>143</v>
      </c>
      <c r="AL201" s="592" t="s">
        <v>143</v>
      </c>
    </row>
    <row r="202" spans="37:38">
      <c r="AK202" s="592" t="s">
        <v>143</v>
      </c>
      <c r="AL202" s="592" t="s">
        <v>143</v>
      </c>
    </row>
    <row r="203" spans="37:38">
      <c r="AK203" s="592" t="s">
        <v>143</v>
      </c>
      <c r="AL203" s="592" t="s">
        <v>143</v>
      </c>
    </row>
    <row r="204" spans="37:38">
      <c r="AK204" s="592" t="s">
        <v>143</v>
      </c>
      <c r="AL204" s="592" t="s">
        <v>143</v>
      </c>
    </row>
    <row r="205" spans="37:38">
      <c r="AK205" s="592" t="s">
        <v>143</v>
      </c>
      <c r="AL205" s="592" t="s">
        <v>143</v>
      </c>
    </row>
    <row r="206" spans="37:38">
      <c r="AK206" s="592" t="s">
        <v>143</v>
      </c>
      <c r="AL206" s="592" t="s">
        <v>143</v>
      </c>
    </row>
    <row r="207" spans="37:38">
      <c r="AK207" s="592" t="s">
        <v>143</v>
      </c>
      <c r="AL207" s="592" t="s">
        <v>143</v>
      </c>
    </row>
    <row r="208" spans="37:38">
      <c r="AK208" s="592" t="s">
        <v>143</v>
      </c>
      <c r="AL208" s="592" t="s">
        <v>143</v>
      </c>
    </row>
    <row r="209" spans="37:38">
      <c r="AK209" s="592" t="s">
        <v>143</v>
      </c>
      <c r="AL209" s="592" t="s">
        <v>143</v>
      </c>
    </row>
    <row r="210" spans="37:38">
      <c r="AK210" s="592" t="s">
        <v>143</v>
      </c>
      <c r="AL210" s="592" t="s">
        <v>143</v>
      </c>
    </row>
    <row r="211" spans="37:38">
      <c r="AK211" s="592" t="s">
        <v>143</v>
      </c>
      <c r="AL211" s="592" t="s">
        <v>143</v>
      </c>
    </row>
    <row r="212" spans="37:38">
      <c r="AK212" s="592" t="s">
        <v>143</v>
      </c>
      <c r="AL212" s="592" t="s">
        <v>143</v>
      </c>
    </row>
    <row r="213" spans="37:38">
      <c r="AK213" s="592" t="s">
        <v>143</v>
      </c>
      <c r="AL213" s="592" t="s">
        <v>143</v>
      </c>
    </row>
    <row r="214" spans="37:38">
      <c r="AK214" s="592" t="s">
        <v>143</v>
      </c>
      <c r="AL214" s="592" t="s">
        <v>143</v>
      </c>
    </row>
    <row r="215" spans="37:38">
      <c r="AK215" s="592" t="s">
        <v>143</v>
      </c>
      <c r="AL215" s="592" t="s">
        <v>143</v>
      </c>
    </row>
    <row r="216" spans="37:38">
      <c r="AK216" s="592" t="s">
        <v>143</v>
      </c>
      <c r="AL216" s="592" t="s">
        <v>143</v>
      </c>
    </row>
    <row r="217" spans="37:38">
      <c r="AK217" s="592" t="s">
        <v>143</v>
      </c>
      <c r="AL217" s="592" t="s">
        <v>143</v>
      </c>
    </row>
    <row r="218" spans="37:38">
      <c r="AK218" s="592" t="s">
        <v>143</v>
      </c>
      <c r="AL218" s="592" t="s">
        <v>143</v>
      </c>
    </row>
    <row r="219" spans="37:38">
      <c r="AK219" s="592" t="s">
        <v>143</v>
      </c>
      <c r="AL219" s="592" t="s">
        <v>143</v>
      </c>
    </row>
    <row r="220" spans="37:38">
      <c r="AK220" s="592" t="s">
        <v>143</v>
      </c>
      <c r="AL220" s="592" t="s">
        <v>143</v>
      </c>
    </row>
    <row r="221" spans="37:38">
      <c r="AK221" s="592" t="s">
        <v>143</v>
      </c>
      <c r="AL221" s="592" t="s">
        <v>143</v>
      </c>
    </row>
    <row r="222" spans="37:38">
      <c r="AK222" s="592" t="s">
        <v>143</v>
      </c>
      <c r="AL222" s="592" t="s">
        <v>143</v>
      </c>
    </row>
    <row r="223" spans="37:38">
      <c r="AK223" s="592" t="s">
        <v>143</v>
      </c>
      <c r="AL223" s="592" t="s">
        <v>143</v>
      </c>
    </row>
    <row r="224" spans="37:38">
      <c r="AK224" s="592" t="s">
        <v>143</v>
      </c>
      <c r="AL224" s="592" t="s">
        <v>143</v>
      </c>
    </row>
    <row r="225" spans="37:38">
      <c r="AK225" s="592" t="s">
        <v>143</v>
      </c>
      <c r="AL225" s="592" t="s">
        <v>143</v>
      </c>
    </row>
    <row r="226" spans="37:38">
      <c r="AK226" s="592" t="s">
        <v>143</v>
      </c>
      <c r="AL226" s="592" t="s">
        <v>143</v>
      </c>
    </row>
    <row r="227" spans="37:38">
      <c r="AK227" s="592" t="s">
        <v>143</v>
      </c>
      <c r="AL227" s="592" t="s">
        <v>143</v>
      </c>
    </row>
    <row r="228" spans="37:38">
      <c r="AK228" s="592" t="s">
        <v>143</v>
      </c>
      <c r="AL228" s="592" t="s">
        <v>143</v>
      </c>
    </row>
    <row r="229" spans="37:38">
      <c r="AK229" s="592" t="s">
        <v>143</v>
      </c>
      <c r="AL229" s="592" t="s">
        <v>143</v>
      </c>
    </row>
    <row r="230" spans="37:38">
      <c r="AK230" s="592" t="s">
        <v>143</v>
      </c>
      <c r="AL230" s="592" t="s">
        <v>143</v>
      </c>
    </row>
    <row r="231" spans="37:38">
      <c r="AK231" s="592" t="s">
        <v>143</v>
      </c>
      <c r="AL231" s="592" t="s">
        <v>143</v>
      </c>
    </row>
    <row r="232" spans="37:38">
      <c r="AK232" s="592" t="s">
        <v>143</v>
      </c>
      <c r="AL232" s="592" t="s">
        <v>143</v>
      </c>
    </row>
    <row r="233" spans="37:38">
      <c r="AK233" s="592" t="s">
        <v>143</v>
      </c>
      <c r="AL233" s="592" t="s">
        <v>143</v>
      </c>
    </row>
    <row r="234" spans="37:38">
      <c r="AK234" s="592" t="s">
        <v>143</v>
      </c>
      <c r="AL234" s="592" t="s">
        <v>143</v>
      </c>
    </row>
    <row r="235" spans="37:38">
      <c r="AK235" s="592" t="s">
        <v>143</v>
      </c>
      <c r="AL235" s="592" t="s">
        <v>143</v>
      </c>
    </row>
    <row r="236" spans="37:38">
      <c r="AK236" s="592" t="s">
        <v>143</v>
      </c>
      <c r="AL236" s="592" t="s">
        <v>143</v>
      </c>
    </row>
    <row r="237" spans="37:38">
      <c r="AK237" s="592" t="s">
        <v>143</v>
      </c>
      <c r="AL237" s="592" t="s">
        <v>143</v>
      </c>
    </row>
    <row r="238" spans="37:38">
      <c r="AK238" s="592" t="s">
        <v>143</v>
      </c>
      <c r="AL238" s="592" t="s">
        <v>143</v>
      </c>
    </row>
    <row r="239" spans="37:38">
      <c r="AK239" s="592" t="s">
        <v>143</v>
      </c>
      <c r="AL239" s="592" t="s">
        <v>143</v>
      </c>
    </row>
    <row r="240" spans="37:38">
      <c r="AK240" s="592" t="s">
        <v>143</v>
      </c>
      <c r="AL240" s="592" t="s">
        <v>143</v>
      </c>
    </row>
    <row r="241" spans="37:38">
      <c r="AK241" s="592" t="s">
        <v>143</v>
      </c>
      <c r="AL241" s="592" t="s">
        <v>143</v>
      </c>
    </row>
    <row r="242" spans="37:38">
      <c r="AK242" s="592" t="s">
        <v>143</v>
      </c>
      <c r="AL242" s="592" t="s">
        <v>143</v>
      </c>
    </row>
    <row r="243" spans="37:38">
      <c r="AK243" s="592" t="s">
        <v>143</v>
      </c>
      <c r="AL243" s="592" t="s">
        <v>143</v>
      </c>
    </row>
    <row r="244" spans="37:38">
      <c r="AK244" s="592" t="s">
        <v>143</v>
      </c>
      <c r="AL244" s="592" t="s">
        <v>143</v>
      </c>
    </row>
    <row r="245" spans="37:38">
      <c r="AK245" s="592" t="s">
        <v>143</v>
      </c>
      <c r="AL245" s="592" t="s">
        <v>143</v>
      </c>
    </row>
    <row r="246" spans="37:38">
      <c r="AK246" s="592" t="s">
        <v>143</v>
      </c>
      <c r="AL246" s="592" t="s">
        <v>143</v>
      </c>
    </row>
    <row r="247" spans="37:38">
      <c r="AK247" s="592" t="s">
        <v>143</v>
      </c>
      <c r="AL247" s="592" t="s">
        <v>143</v>
      </c>
    </row>
    <row r="248" spans="37:38">
      <c r="AK248" s="592" t="s">
        <v>143</v>
      </c>
      <c r="AL248" s="592" t="s">
        <v>143</v>
      </c>
    </row>
    <row r="249" spans="37:38">
      <c r="AK249" s="592" t="s">
        <v>143</v>
      </c>
      <c r="AL249" s="592" t="s">
        <v>143</v>
      </c>
    </row>
    <row r="250" spans="37:38">
      <c r="AK250" s="592" t="s">
        <v>143</v>
      </c>
      <c r="AL250" s="592" t="s">
        <v>143</v>
      </c>
    </row>
    <row r="251" spans="37:38">
      <c r="AK251" s="592" t="s">
        <v>143</v>
      </c>
      <c r="AL251" s="592" t="s">
        <v>143</v>
      </c>
    </row>
    <row r="252" spans="37:38">
      <c r="AK252" s="592" t="s">
        <v>143</v>
      </c>
      <c r="AL252" s="592" t="s">
        <v>143</v>
      </c>
    </row>
    <row r="253" spans="37:38">
      <c r="AK253" s="592" t="s">
        <v>143</v>
      </c>
      <c r="AL253" s="592" t="s">
        <v>143</v>
      </c>
    </row>
    <row r="254" spans="37:38">
      <c r="AK254" s="592" t="s">
        <v>143</v>
      </c>
      <c r="AL254" s="592" t="s">
        <v>143</v>
      </c>
    </row>
    <row r="255" spans="37:38">
      <c r="AK255" s="592" t="s">
        <v>143</v>
      </c>
      <c r="AL255" s="592" t="s">
        <v>143</v>
      </c>
    </row>
    <row r="256" spans="37:38">
      <c r="AK256" s="592" t="s">
        <v>143</v>
      </c>
      <c r="AL256" s="592" t="s">
        <v>143</v>
      </c>
    </row>
    <row r="257" spans="37:38">
      <c r="AK257" s="592" t="s">
        <v>143</v>
      </c>
      <c r="AL257" s="592" t="s">
        <v>143</v>
      </c>
    </row>
    <row r="258" spans="37:38">
      <c r="AK258" s="592" t="s">
        <v>143</v>
      </c>
      <c r="AL258" s="592" t="s">
        <v>143</v>
      </c>
    </row>
    <row r="259" spans="37:38">
      <c r="AK259" s="592" t="s">
        <v>143</v>
      </c>
      <c r="AL259" s="592" t="s">
        <v>143</v>
      </c>
    </row>
    <row r="260" spans="37:38">
      <c r="AK260" s="592" t="s">
        <v>143</v>
      </c>
      <c r="AL260" s="592" t="s">
        <v>143</v>
      </c>
    </row>
    <row r="261" spans="37:38">
      <c r="AK261" s="592" t="s">
        <v>143</v>
      </c>
      <c r="AL261" s="592" t="s">
        <v>143</v>
      </c>
    </row>
    <row r="262" spans="37:38">
      <c r="AK262" s="592" t="s">
        <v>143</v>
      </c>
      <c r="AL262" s="592" t="s">
        <v>143</v>
      </c>
    </row>
    <row r="263" spans="37:38">
      <c r="AK263" s="592" t="s">
        <v>143</v>
      </c>
      <c r="AL263" s="592" t="s">
        <v>143</v>
      </c>
    </row>
    <row r="264" spans="37:38">
      <c r="AK264" s="592" t="s">
        <v>143</v>
      </c>
      <c r="AL264" s="592" t="s">
        <v>143</v>
      </c>
    </row>
    <row r="265" spans="37:38">
      <c r="AK265" s="592" t="s">
        <v>143</v>
      </c>
      <c r="AL265" s="592" t="s">
        <v>143</v>
      </c>
    </row>
    <row r="266" spans="37:38">
      <c r="AK266" s="592" t="s">
        <v>143</v>
      </c>
      <c r="AL266" s="592" t="s">
        <v>143</v>
      </c>
    </row>
    <row r="267" spans="37:38">
      <c r="AK267" s="592" t="s">
        <v>143</v>
      </c>
      <c r="AL267" s="592" t="s">
        <v>143</v>
      </c>
    </row>
    <row r="268" spans="37:38">
      <c r="AK268" s="592" t="s">
        <v>143</v>
      </c>
      <c r="AL268" s="592" t="s">
        <v>143</v>
      </c>
    </row>
    <row r="269" spans="37:38">
      <c r="AK269" s="592" t="s">
        <v>143</v>
      </c>
      <c r="AL269" s="592" t="s">
        <v>143</v>
      </c>
    </row>
    <row r="270" spans="37:38">
      <c r="AK270" s="592" t="s">
        <v>143</v>
      </c>
      <c r="AL270" s="592" t="s">
        <v>143</v>
      </c>
    </row>
    <row r="271" spans="37:38">
      <c r="AK271" s="592" t="s">
        <v>143</v>
      </c>
      <c r="AL271" s="592" t="s">
        <v>143</v>
      </c>
    </row>
    <row r="272" spans="37:38">
      <c r="AK272" s="592" t="s">
        <v>143</v>
      </c>
      <c r="AL272" s="592" t="s">
        <v>143</v>
      </c>
    </row>
    <row r="273" spans="37:38">
      <c r="AK273" s="592" t="s">
        <v>143</v>
      </c>
      <c r="AL273" s="592" t="s">
        <v>143</v>
      </c>
    </row>
    <row r="274" spans="37:38">
      <c r="AK274" s="592" t="s">
        <v>143</v>
      </c>
      <c r="AL274" s="592" t="s">
        <v>143</v>
      </c>
    </row>
    <row r="275" spans="37:38">
      <c r="AK275" s="592" t="s">
        <v>143</v>
      </c>
      <c r="AL275" s="592" t="s">
        <v>143</v>
      </c>
    </row>
    <row r="276" spans="37:38">
      <c r="AK276" s="592" t="s">
        <v>143</v>
      </c>
      <c r="AL276" s="592" t="s">
        <v>143</v>
      </c>
    </row>
    <row r="277" spans="37:38">
      <c r="AK277" s="592" t="s">
        <v>143</v>
      </c>
      <c r="AL277" s="592" t="s">
        <v>143</v>
      </c>
    </row>
    <row r="278" spans="37:38">
      <c r="AK278" s="592" t="s">
        <v>143</v>
      </c>
      <c r="AL278" s="592" t="s">
        <v>143</v>
      </c>
    </row>
    <row r="279" spans="37:38">
      <c r="AK279" s="592" t="s">
        <v>143</v>
      </c>
      <c r="AL279" s="592" t="s">
        <v>143</v>
      </c>
    </row>
    <row r="280" spans="37:38">
      <c r="AK280" s="592" t="s">
        <v>143</v>
      </c>
      <c r="AL280" s="592" t="s">
        <v>143</v>
      </c>
    </row>
    <row r="281" spans="37:38">
      <c r="AK281" s="592" t="s">
        <v>143</v>
      </c>
      <c r="AL281" s="592" t="s">
        <v>143</v>
      </c>
    </row>
    <row r="282" spans="37:38">
      <c r="AK282" s="592" t="s">
        <v>143</v>
      </c>
      <c r="AL282" s="592" t="s">
        <v>143</v>
      </c>
    </row>
    <row r="283" spans="37:38">
      <c r="AK283" s="592" t="s">
        <v>143</v>
      </c>
      <c r="AL283" s="592" t="s">
        <v>143</v>
      </c>
    </row>
    <row r="284" spans="37:38">
      <c r="AK284" s="592" t="s">
        <v>143</v>
      </c>
      <c r="AL284" s="592" t="s">
        <v>143</v>
      </c>
    </row>
    <row r="285" spans="37:38">
      <c r="AK285" s="592" t="s">
        <v>143</v>
      </c>
      <c r="AL285" s="592" t="s">
        <v>143</v>
      </c>
    </row>
    <row r="286" spans="37:38">
      <c r="AK286" s="592" t="s">
        <v>143</v>
      </c>
      <c r="AL286" s="592" t="s">
        <v>143</v>
      </c>
    </row>
    <row r="287" spans="37:38">
      <c r="AK287" s="592" t="s">
        <v>143</v>
      </c>
      <c r="AL287" s="592" t="s">
        <v>143</v>
      </c>
    </row>
    <row r="288" spans="37:38">
      <c r="AK288" s="592" t="s">
        <v>143</v>
      </c>
      <c r="AL288" s="592" t="s">
        <v>143</v>
      </c>
    </row>
    <row r="289" spans="37:38">
      <c r="AK289" s="592" t="s">
        <v>143</v>
      </c>
      <c r="AL289" s="592" t="s">
        <v>143</v>
      </c>
    </row>
    <row r="290" spans="37:38">
      <c r="AK290" s="592" t="s">
        <v>143</v>
      </c>
      <c r="AL290" s="592" t="s">
        <v>143</v>
      </c>
    </row>
    <row r="291" spans="37:38">
      <c r="AK291" s="592" t="s">
        <v>143</v>
      </c>
      <c r="AL291" s="592" t="s">
        <v>143</v>
      </c>
    </row>
    <row r="292" spans="37:38">
      <c r="AK292" s="592" t="s">
        <v>143</v>
      </c>
      <c r="AL292" s="592" t="s">
        <v>143</v>
      </c>
    </row>
    <row r="293" spans="37:38">
      <c r="AK293" s="592" t="s">
        <v>143</v>
      </c>
      <c r="AL293" s="592" t="s">
        <v>143</v>
      </c>
    </row>
    <row r="294" spans="37:38">
      <c r="AK294" s="592" t="s">
        <v>143</v>
      </c>
      <c r="AL294" s="592" t="s">
        <v>143</v>
      </c>
    </row>
    <row r="295" spans="37:38">
      <c r="AK295" s="592" t="s">
        <v>143</v>
      </c>
      <c r="AL295" s="592" t="s">
        <v>143</v>
      </c>
    </row>
    <row r="296" spans="37:38">
      <c r="AK296" s="592" t="s">
        <v>143</v>
      </c>
      <c r="AL296" s="592" t="s">
        <v>143</v>
      </c>
    </row>
    <row r="297" spans="37:38">
      <c r="AK297" s="592" t="s">
        <v>143</v>
      </c>
      <c r="AL297" s="592" t="s">
        <v>143</v>
      </c>
    </row>
    <row r="298" spans="37:38">
      <c r="AK298" s="592" t="s">
        <v>143</v>
      </c>
      <c r="AL298" s="592" t="s">
        <v>143</v>
      </c>
    </row>
    <row r="299" spans="37:38">
      <c r="AK299" s="592" t="s">
        <v>143</v>
      </c>
      <c r="AL299" s="592" t="s">
        <v>143</v>
      </c>
    </row>
    <row r="300" spans="37:38">
      <c r="AK300" s="592" t="s">
        <v>143</v>
      </c>
      <c r="AL300" s="592" t="s">
        <v>143</v>
      </c>
    </row>
    <row r="301" spans="37:38">
      <c r="AK301" s="592" t="s">
        <v>143</v>
      </c>
      <c r="AL301" s="592" t="s">
        <v>143</v>
      </c>
    </row>
    <row r="302" spans="37:38">
      <c r="AK302" s="592" t="s">
        <v>143</v>
      </c>
      <c r="AL302" s="592" t="s">
        <v>143</v>
      </c>
    </row>
    <row r="303" spans="37:38">
      <c r="AK303" s="592" t="s">
        <v>143</v>
      </c>
      <c r="AL303" s="592" t="s">
        <v>143</v>
      </c>
    </row>
    <row r="304" spans="37:38">
      <c r="AK304" s="592" t="s">
        <v>143</v>
      </c>
      <c r="AL304" s="592" t="s">
        <v>143</v>
      </c>
    </row>
    <row r="305" spans="37:38">
      <c r="AK305" s="592" t="s">
        <v>143</v>
      </c>
      <c r="AL305" s="592" t="s">
        <v>143</v>
      </c>
    </row>
    <row r="306" spans="37:38">
      <c r="AK306" s="592" t="s">
        <v>143</v>
      </c>
      <c r="AL306" s="592" t="s">
        <v>143</v>
      </c>
    </row>
    <row r="307" spans="37:38">
      <c r="AK307" s="592" t="s">
        <v>143</v>
      </c>
      <c r="AL307" s="592" t="s">
        <v>143</v>
      </c>
    </row>
    <row r="308" spans="37:38">
      <c r="AK308" s="592" t="s">
        <v>143</v>
      </c>
      <c r="AL308" s="592" t="s">
        <v>143</v>
      </c>
    </row>
    <row r="309" spans="37:38">
      <c r="AK309" s="592" t="s">
        <v>143</v>
      </c>
      <c r="AL309" s="592" t="s">
        <v>143</v>
      </c>
    </row>
    <row r="310" spans="37:38">
      <c r="AK310" s="592" t="s">
        <v>143</v>
      </c>
      <c r="AL310" s="592" t="s">
        <v>143</v>
      </c>
    </row>
    <row r="311" spans="37:38">
      <c r="AK311" s="592" t="s">
        <v>143</v>
      </c>
      <c r="AL311" s="592" t="s">
        <v>143</v>
      </c>
    </row>
    <row r="312" spans="37:38">
      <c r="AK312" s="592" t="s">
        <v>143</v>
      </c>
      <c r="AL312" s="592" t="s">
        <v>143</v>
      </c>
    </row>
    <row r="313" spans="37:38">
      <c r="AK313" s="592" t="s">
        <v>143</v>
      </c>
      <c r="AL313" s="592" t="s">
        <v>143</v>
      </c>
    </row>
    <row r="314" spans="37:38">
      <c r="AK314" s="592" t="s">
        <v>143</v>
      </c>
      <c r="AL314" s="592" t="s">
        <v>143</v>
      </c>
    </row>
    <row r="315" spans="37:38">
      <c r="AK315" s="592" t="s">
        <v>143</v>
      </c>
      <c r="AL315" s="592" t="s">
        <v>143</v>
      </c>
    </row>
    <row r="316" spans="37:38">
      <c r="AK316" s="592" t="s">
        <v>143</v>
      </c>
      <c r="AL316" s="592" t="s">
        <v>143</v>
      </c>
    </row>
    <row r="317" spans="37:38">
      <c r="AK317" s="592" t="s">
        <v>143</v>
      </c>
      <c r="AL317" s="592" t="s">
        <v>143</v>
      </c>
    </row>
    <row r="318" spans="37:38">
      <c r="AK318" s="592" t="s">
        <v>143</v>
      </c>
      <c r="AL318" s="592" t="s">
        <v>143</v>
      </c>
    </row>
    <row r="319" spans="37:38">
      <c r="AK319" s="592" t="s">
        <v>143</v>
      </c>
      <c r="AL319" s="592" t="s">
        <v>143</v>
      </c>
    </row>
    <row r="320" spans="37:38">
      <c r="AK320" s="592" t="s">
        <v>143</v>
      </c>
      <c r="AL320" s="592" t="s">
        <v>143</v>
      </c>
    </row>
    <row r="321" spans="37:38">
      <c r="AK321" s="592" t="s">
        <v>143</v>
      </c>
      <c r="AL321" s="592" t="s">
        <v>143</v>
      </c>
    </row>
    <row r="322" spans="37:38">
      <c r="AK322" s="592" t="s">
        <v>143</v>
      </c>
      <c r="AL322" s="592" t="s">
        <v>143</v>
      </c>
    </row>
    <row r="323" spans="37:38">
      <c r="AK323" s="592" t="s">
        <v>143</v>
      </c>
      <c r="AL323" s="592" t="s">
        <v>143</v>
      </c>
    </row>
    <row r="324" spans="37:38">
      <c r="AK324" s="592" t="s">
        <v>143</v>
      </c>
      <c r="AL324" s="592" t="s">
        <v>143</v>
      </c>
    </row>
    <row r="325" spans="37:38">
      <c r="AK325" s="592" t="s">
        <v>143</v>
      </c>
      <c r="AL325" s="592" t="s">
        <v>143</v>
      </c>
    </row>
    <row r="326" spans="37:38">
      <c r="AK326" s="592" t="s">
        <v>143</v>
      </c>
      <c r="AL326" s="592" t="s">
        <v>143</v>
      </c>
    </row>
    <row r="327" spans="37:38">
      <c r="AK327" s="592" t="s">
        <v>143</v>
      </c>
      <c r="AL327" s="592" t="s">
        <v>143</v>
      </c>
    </row>
    <row r="328" spans="37:38">
      <c r="AK328" s="592" t="s">
        <v>143</v>
      </c>
      <c r="AL328" s="592" t="s">
        <v>143</v>
      </c>
    </row>
    <row r="329" spans="37:38">
      <c r="AK329" s="592" t="s">
        <v>143</v>
      </c>
      <c r="AL329" s="592" t="s">
        <v>143</v>
      </c>
    </row>
    <row r="330" spans="37:38">
      <c r="AK330" s="592" t="s">
        <v>143</v>
      </c>
      <c r="AL330" s="592" t="s">
        <v>143</v>
      </c>
    </row>
    <row r="331" spans="37:38">
      <c r="AK331" s="592" t="s">
        <v>143</v>
      </c>
      <c r="AL331" s="592" t="s">
        <v>143</v>
      </c>
    </row>
    <row r="332" spans="37:38">
      <c r="AK332" s="592" t="s">
        <v>143</v>
      </c>
      <c r="AL332" s="592" t="s">
        <v>143</v>
      </c>
    </row>
    <row r="333" spans="37:38">
      <c r="AK333" s="592" t="s">
        <v>143</v>
      </c>
      <c r="AL333" s="592" t="s">
        <v>143</v>
      </c>
    </row>
    <row r="334" spans="37:38">
      <c r="AK334" s="592" t="s">
        <v>143</v>
      </c>
      <c r="AL334" s="592" t="s">
        <v>143</v>
      </c>
    </row>
    <row r="335" spans="37:38">
      <c r="AK335" s="592" t="s">
        <v>143</v>
      </c>
      <c r="AL335" s="592" t="s">
        <v>143</v>
      </c>
    </row>
    <row r="336" spans="37:38">
      <c r="AK336" s="592" t="s">
        <v>143</v>
      </c>
      <c r="AL336" s="592" t="s">
        <v>143</v>
      </c>
    </row>
    <row r="337" spans="37:38">
      <c r="AK337" s="592" t="s">
        <v>143</v>
      </c>
      <c r="AL337" s="592" t="s">
        <v>143</v>
      </c>
    </row>
    <row r="338" spans="37:38">
      <c r="AK338" s="592" t="s">
        <v>143</v>
      </c>
      <c r="AL338" s="592" t="s">
        <v>143</v>
      </c>
    </row>
    <row r="339" spans="37:38">
      <c r="AK339" s="592" t="s">
        <v>143</v>
      </c>
      <c r="AL339" s="592" t="s">
        <v>143</v>
      </c>
    </row>
    <row r="340" spans="37:38">
      <c r="AK340" s="592" t="s">
        <v>143</v>
      </c>
      <c r="AL340" s="592" t="s">
        <v>143</v>
      </c>
    </row>
    <row r="341" spans="37:38">
      <c r="AK341" s="592" t="s">
        <v>143</v>
      </c>
      <c r="AL341" s="592" t="s">
        <v>143</v>
      </c>
    </row>
    <row r="342" spans="37:38">
      <c r="AK342" s="592" t="s">
        <v>143</v>
      </c>
      <c r="AL342" s="592" t="s">
        <v>143</v>
      </c>
    </row>
    <row r="343" spans="37:38">
      <c r="AK343" s="592" t="s">
        <v>143</v>
      </c>
      <c r="AL343" s="592" t="s">
        <v>143</v>
      </c>
    </row>
    <row r="344" spans="37:38">
      <c r="AK344" s="592" t="s">
        <v>143</v>
      </c>
      <c r="AL344" s="592" t="s">
        <v>143</v>
      </c>
    </row>
    <row r="345" spans="37:38">
      <c r="AK345" s="592" t="s">
        <v>143</v>
      </c>
      <c r="AL345" s="592" t="s">
        <v>143</v>
      </c>
    </row>
    <row r="346" spans="37:38">
      <c r="AK346" s="592" t="s">
        <v>143</v>
      </c>
      <c r="AL346" s="592" t="s">
        <v>143</v>
      </c>
    </row>
    <row r="347" spans="37:38">
      <c r="AK347" s="592" t="s">
        <v>143</v>
      </c>
      <c r="AL347" s="592" t="s">
        <v>143</v>
      </c>
    </row>
    <row r="348" spans="37:38">
      <c r="AK348" s="592" t="s">
        <v>143</v>
      </c>
      <c r="AL348" s="592" t="s">
        <v>143</v>
      </c>
    </row>
    <row r="349" spans="37:38">
      <c r="AK349" s="592" t="s">
        <v>143</v>
      </c>
      <c r="AL349" s="592" t="s">
        <v>143</v>
      </c>
    </row>
    <row r="350" spans="37:38">
      <c r="AK350" s="592" t="s">
        <v>143</v>
      </c>
      <c r="AL350" s="592" t="s">
        <v>143</v>
      </c>
    </row>
    <row r="351" spans="37:38">
      <c r="AK351" s="592" t="s">
        <v>143</v>
      </c>
      <c r="AL351" s="592" t="s">
        <v>143</v>
      </c>
    </row>
    <row r="352" spans="37:38">
      <c r="AK352" s="592" t="s">
        <v>143</v>
      </c>
      <c r="AL352" s="592" t="s">
        <v>143</v>
      </c>
    </row>
    <row r="353" spans="37:38">
      <c r="AK353" s="592" t="s">
        <v>143</v>
      </c>
      <c r="AL353" s="592" t="s">
        <v>143</v>
      </c>
    </row>
    <row r="354" spans="37:38">
      <c r="AK354" s="592" t="s">
        <v>143</v>
      </c>
      <c r="AL354" s="592" t="s">
        <v>143</v>
      </c>
    </row>
    <row r="355" spans="37:38">
      <c r="AK355" s="592" t="s">
        <v>143</v>
      </c>
      <c r="AL355" s="592" t="s">
        <v>143</v>
      </c>
    </row>
    <row r="356" spans="37:38">
      <c r="AK356" s="592" t="s">
        <v>143</v>
      </c>
      <c r="AL356" s="592" t="s">
        <v>143</v>
      </c>
    </row>
    <row r="357" spans="37:38">
      <c r="AK357" s="592" t="s">
        <v>143</v>
      </c>
      <c r="AL357" s="592" t="s">
        <v>143</v>
      </c>
    </row>
    <row r="358" spans="37:38">
      <c r="AK358" s="592" t="s">
        <v>143</v>
      </c>
      <c r="AL358" s="592" t="s">
        <v>143</v>
      </c>
    </row>
    <row r="359" spans="37:38">
      <c r="AK359" s="592" t="s">
        <v>143</v>
      </c>
      <c r="AL359" s="592" t="s">
        <v>143</v>
      </c>
    </row>
    <row r="360" spans="37:38">
      <c r="AK360" s="592" t="s">
        <v>143</v>
      </c>
      <c r="AL360" s="592" t="s">
        <v>143</v>
      </c>
    </row>
    <row r="361" spans="37:38">
      <c r="AK361" s="592" t="s">
        <v>143</v>
      </c>
      <c r="AL361" s="592" t="s">
        <v>143</v>
      </c>
    </row>
    <row r="362" spans="37:38">
      <c r="AK362" s="592" t="s">
        <v>143</v>
      </c>
      <c r="AL362" s="592" t="s">
        <v>143</v>
      </c>
    </row>
    <row r="363" spans="37:38">
      <c r="AK363" s="592" t="s">
        <v>143</v>
      </c>
      <c r="AL363" s="592" t="s">
        <v>143</v>
      </c>
    </row>
    <row r="364" spans="37:38">
      <c r="AK364" s="592" t="s">
        <v>143</v>
      </c>
      <c r="AL364" s="592" t="s">
        <v>143</v>
      </c>
    </row>
    <row r="365" spans="37:38">
      <c r="AK365" s="592" t="s">
        <v>143</v>
      </c>
      <c r="AL365" s="592" t="s">
        <v>143</v>
      </c>
    </row>
    <row r="366" spans="37:38">
      <c r="AK366" s="592" t="s">
        <v>143</v>
      </c>
      <c r="AL366" s="592" t="s">
        <v>143</v>
      </c>
    </row>
    <row r="367" spans="37:38">
      <c r="AK367" s="592" t="s">
        <v>143</v>
      </c>
      <c r="AL367" s="592" t="s">
        <v>143</v>
      </c>
    </row>
    <row r="368" spans="37:38">
      <c r="AK368" s="592" t="s">
        <v>143</v>
      </c>
      <c r="AL368" s="592" t="s">
        <v>143</v>
      </c>
    </row>
    <row r="369" spans="37:38">
      <c r="AK369" s="592" t="s">
        <v>143</v>
      </c>
      <c r="AL369" s="592" t="s">
        <v>143</v>
      </c>
    </row>
    <row r="370" spans="37:38">
      <c r="AK370" s="592" t="s">
        <v>143</v>
      </c>
      <c r="AL370" s="592" t="s">
        <v>143</v>
      </c>
    </row>
    <row r="371" spans="37:38">
      <c r="AK371" s="592" t="s">
        <v>143</v>
      </c>
      <c r="AL371" s="592" t="s">
        <v>143</v>
      </c>
    </row>
    <row r="372" spans="37:38">
      <c r="AK372" s="592" t="s">
        <v>143</v>
      </c>
      <c r="AL372" s="592" t="s">
        <v>143</v>
      </c>
    </row>
    <row r="373" spans="37:38">
      <c r="AK373" s="592" t="s">
        <v>143</v>
      </c>
      <c r="AL373" s="592" t="s">
        <v>143</v>
      </c>
    </row>
    <row r="374" spans="37:38">
      <c r="AK374" s="592" t="s">
        <v>143</v>
      </c>
      <c r="AL374" s="592" t="s">
        <v>143</v>
      </c>
    </row>
    <row r="375" spans="37:38">
      <c r="AK375" s="592" t="s">
        <v>143</v>
      </c>
      <c r="AL375" s="592" t="s">
        <v>143</v>
      </c>
    </row>
    <row r="376" spans="37:38">
      <c r="AK376" s="592" t="s">
        <v>143</v>
      </c>
      <c r="AL376" s="592" t="s">
        <v>143</v>
      </c>
    </row>
    <row r="377" spans="37:38">
      <c r="AK377" s="592" t="s">
        <v>143</v>
      </c>
      <c r="AL377" s="592" t="s">
        <v>143</v>
      </c>
    </row>
    <row r="378" spans="37:38">
      <c r="AK378" s="592" t="s">
        <v>143</v>
      </c>
      <c r="AL378" s="592" t="s">
        <v>143</v>
      </c>
    </row>
    <row r="379" spans="37:38">
      <c r="AK379" s="592" t="s">
        <v>143</v>
      </c>
      <c r="AL379" s="592" t="s">
        <v>143</v>
      </c>
    </row>
    <row r="380" spans="37:38">
      <c r="AK380" s="592" t="s">
        <v>143</v>
      </c>
      <c r="AL380" s="592" t="s">
        <v>143</v>
      </c>
    </row>
    <row r="381" spans="37:38">
      <c r="AK381" s="592" t="s">
        <v>143</v>
      </c>
      <c r="AL381" s="592" t="s">
        <v>143</v>
      </c>
    </row>
    <row r="382" spans="37:38">
      <c r="AK382" s="592" t="s">
        <v>143</v>
      </c>
      <c r="AL382" s="592" t="s">
        <v>143</v>
      </c>
    </row>
    <row r="383" spans="37:38">
      <c r="AK383" s="592" t="s">
        <v>143</v>
      </c>
      <c r="AL383" s="592" t="s">
        <v>143</v>
      </c>
    </row>
    <row r="384" spans="37:38">
      <c r="AK384" s="592" t="s">
        <v>143</v>
      </c>
      <c r="AL384" s="592" t="s">
        <v>143</v>
      </c>
    </row>
    <row r="385" spans="37:38">
      <c r="AK385" s="592" t="s">
        <v>143</v>
      </c>
      <c r="AL385" s="592" t="s">
        <v>143</v>
      </c>
    </row>
    <row r="386" spans="37:38">
      <c r="AK386" s="592" t="s">
        <v>143</v>
      </c>
      <c r="AL386" s="592" t="s">
        <v>143</v>
      </c>
    </row>
    <row r="387" spans="37:38">
      <c r="AK387" s="592" t="s">
        <v>143</v>
      </c>
      <c r="AL387" s="592" t="s">
        <v>143</v>
      </c>
    </row>
    <row r="388" spans="37:38">
      <c r="AK388" s="592" t="s">
        <v>143</v>
      </c>
      <c r="AL388" s="592" t="s">
        <v>143</v>
      </c>
    </row>
    <row r="389" spans="37:38">
      <c r="AK389" s="592" t="s">
        <v>143</v>
      </c>
      <c r="AL389" s="592" t="s">
        <v>143</v>
      </c>
    </row>
    <row r="390" spans="37:38">
      <c r="AK390" s="592" t="s">
        <v>143</v>
      </c>
      <c r="AL390" s="592" t="s">
        <v>143</v>
      </c>
    </row>
    <row r="391" spans="37:38">
      <c r="AK391" s="592" t="s">
        <v>143</v>
      </c>
      <c r="AL391" s="592" t="s">
        <v>143</v>
      </c>
    </row>
    <row r="392" spans="37:38">
      <c r="AK392" s="592" t="s">
        <v>143</v>
      </c>
      <c r="AL392" s="592" t="s">
        <v>143</v>
      </c>
    </row>
    <row r="393" spans="37:38">
      <c r="AK393" s="592" t="s">
        <v>143</v>
      </c>
      <c r="AL393" s="592" t="s">
        <v>143</v>
      </c>
    </row>
    <row r="394" spans="37:38">
      <c r="AK394" s="592" t="s">
        <v>143</v>
      </c>
      <c r="AL394" s="592" t="s">
        <v>143</v>
      </c>
    </row>
    <row r="395" spans="37:38">
      <c r="AK395" s="592" t="s">
        <v>143</v>
      </c>
      <c r="AL395" s="592" t="s">
        <v>143</v>
      </c>
    </row>
    <row r="396" spans="37:38">
      <c r="AK396" s="592" t="s">
        <v>143</v>
      </c>
      <c r="AL396" s="592" t="s">
        <v>143</v>
      </c>
    </row>
    <row r="397" spans="37:38">
      <c r="AK397" s="592" t="s">
        <v>143</v>
      </c>
      <c r="AL397" s="592" t="s">
        <v>143</v>
      </c>
    </row>
    <row r="398" spans="37:38">
      <c r="AK398" s="592" t="s">
        <v>143</v>
      </c>
      <c r="AL398" s="592" t="s">
        <v>143</v>
      </c>
    </row>
    <row r="399" spans="37:38">
      <c r="AK399" s="592" t="s">
        <v>143</v>
      </c>
      <c r="AL399" s="592" t="s">
        <v>143</v>
      </c>
    </row>
    <row r="400" spans="37:38">
      <c r="AK400" s="592" t="s">
        <v>143</v>
      </c>
      <c r="AL400" s="592" t="s">
        <v>143</v>
      </c>
    </row>
    <row r="401" spans="37:38">
      <c r="AK401" s="592" t="s">
        <v>143</v>
      </c>
      <c r="AL401" s="592" t="s">
        <v>143</v>
      </c>
    </row>
    <row r="402" spans="37:38">
      <c r="AK402" s="592" t="s">
        <v>143</v>
      </c>
      <c r="AL402" s="592" t="s">
        <v>143</v>
      </c>
    </row>
    <row r="403" spans="37:38">
      <c r="AK403" s="592" t="s">
        <v>143</v>
      </c>
      <c r="AL403" s="592" t="s">
        <v>143</v>
      </c>
    </row>
    <row r="404" spans="37:38">
      <c r="AK404" s="592" t="s">
        <v>143</v>
      </c>
      <c r="AL404" s="592" t="s">
        <v>143</v>
      </c>
    </row>
    <row r="405" spans="37:38">
      <c r="AK405" s="592" t="s">
        <v>143</v>
      </c>
      <c r="AL405" s="592" t="s">
        <v>143</v>
      </c>
    </row>
    <row r="406" spans="37:38">
      <c r="AK406" s="592" t="s">
        <v>143</v>
      </c>
      <c r="AL406" s="592" t="s">
        <v>143</v>
      </c>
    </row>
    <row r="407" spans="37:38">
      <c r="AK407" s="592" t="s">
        <v>143</v>
      </c>
      <c r="AL407" s="592" t="s">
        <v>143</v>
      </c>
    </row>
    <row r="408" spans="37:38">
      <c r="AK408" s="592" t="s">
        <v>143</v>
      </c>
      <c r="AL408" s="592" t="s">
        <v>143</v>
      </c>
    </row>
    <row r="409" spans="37:38">
      <c r="AK409" s="592" t="s">
        <v>143</v>
      </c>
      <c r="AL409" s="592" t="s">
        <v>143</v>
      </c>
    </row>
    <row r="410" spans="37:38">
      <c r="AK410" s="592" t="s">
        <v>143</v>
      </c>
      <c r="AL410" s="592" t="s">
        <v>143</v>
      </c>
    </row>
    <row r="411" spans="37:38">
      <c r="AK411" s="592" t="s">
        <v>143</v>
      </c>
      <c r="AL411" s="592" t="s">
        <v>143</v>
      </c>
    </row>
    <row r="412" spans="37:38">
      <c r="AK412" s="592" t="s">
        <v>143</v>
      </c>
      <c r="AL412" s="592" t="s">
        <v>143</v>
      </c>
    </row>
    <row r="413" spans="37:38">
      <c r="AK413" s="592" t="s">
        <v>143</v>
      </c>
      <c r="AL413" s="592" t="s">
        <v>143</v>
      </c>
    </row>
    <row r="414" spans="37:38">
      <c r="AK414" s="592" t="s">
        <v>143</v>
      </c>
      <c r="AL414" s="592" t="s">
        <v>143</v>
      </c>
    </row>
    <row r="415" spans="37:38">
      <c r="AK415" s="592" t="s">
        <v>143</v>
      </c>
      <c r="AL415" s="592" t="s">
        <v>143</v>
      </c>
    </row>
    <row r="416" spans="37:38">
      <c r="AK416" s="592" t="s">
        <v>143</v>
      </c>
      <c r="AL416" s="592" t="s">
        <v>143</v>
      </c>
    </row>
    <row r="417" spans="37:38">
      <c r="AK417" s="592" t="s">
        <v>143</v>
      </c>
      <c r="AL417" s="592" t="s">
        <v>143</v>
      </c>
    </row>
    <row r="418" spans="37:38">
      <c r="AK418" s="592" t="s">
        <v>143</v>
      </c>
      <c r="AL418" s="592" t="s">
        <v>143</v>
      </c>
    </row>
    <row r="419" spans="37:38">
      <c r="AK419" s="592" t="s">
        <v>143</v>
      </c>
      <c r="AL419" s="592" t="s">
        <v>143</v>
      </c>
    </row>
    <row r="420" spans="37:38">
      <c r="AK420" s="592" t="s">
        <v>143</v>
      </c>
      <c r="AL420" s="592" t="s">
        <v>143</v>
      </c>
    </row>
    <row r="421" spans="37:38">
      <c r="AK421" s="592" t="s">
        <v>143</v>
      </c>
      <c r="AL421" s="592" t="s">
        <v>143</v>
      </c>
    </row>
    <row r="422" spans="37:38">
      <c r="AK422" s="592" t="s">
        <v>143</v>
      </c>
      <c r="AL422" s="592" t="s">
        <v>143</v>
      </c>
    </row>
    <row r="423" spans="37:38">
      <c r="AK423" s="592" t="s">
        <v>143</v>
      </c>
      <c r="AL423" s="592" t="s">
        <v>143</v>
      </c>
    </row>
    <row r="424" spans="37:38">
      <c r="AK424" s="592" t="s">
        <v>143</v>
      </c>
      <c r="AL424" s="592" t="s">
        <v>143</v>
      </c>
    </row>
    <row r="425" spans="37:38">
      <c r="AK425" s="592" t="s">
        <v>143</v>
      </c>
      <c r="AL425" s="592" t="s">
        <v>143</v>
      </c>
    </row>
    <row r="426" spans="37:38">
      <c r="AK426" s="592" t="s">
        <v>143</v>
      </c>
      <c r="AL426" s="592" t="s">
        <v>143</v>
      </c>
    </row>
    <row r="427" spans="37:38">
      <c r="AK427" s="592" t="s">
        <v>143</v>
      </c>
      <c r="AL427" s="592" t="s">
        <v>143</v>
      </c>
    </row>
    <row r="428" spans="37:38">
      <c r="AK428" s="592" t="s">
        <v>143</v>
      </c>
      <c r="AL428" s="592" t="s">
        <v>143</v>
      </c>
    </row>
    <row r="429" spans="37:38">
      <c r="AK429" s="592" t="s">
        <v>143</v>
      </c>
      <c r="AL429" s="592" t="s">
        <v>143</v>
      </c>
    </row>
    <row r="430" spans="37:38">
      <c r="AK430" s="592" t="s">
        <v>143</v>
      </c>
      <c r="AL430" s="592" t="s">
        <v>143</v>
      </c>
    </row>
    <row r="431" spans="37:38">
      <c r="AK431" s="592" t="s">
        <v>143</v>
      </c>
      <c r="AL431" s="592" t="s">
        <v>143</v>
      </c>
    </row>
    <row r="432" spans="37:38">
      <c r="AK432" s="592" t="s">
        <v>143</v>
      </c>
      <c r="AL432" s="592" t="s">
        <v>143</v>
      </c>
    </row>
    <row r="433" spans="37:38">
      <c r="AK433" s="592" t="s">
        <v>143</v>
      </c>
      <c r="AL433" s="592" t="s">
        <v>143</v>
      </c>
    </row>
    <row r="434" spans="37:38">
      <c r="AK434" s="592" t="s">
        <v>143</v>
      </c>
      <c r="AL434" s="592" t="s">
        <v>143</v>
      </c>
    </row>
    <row r="435" spans="37:38">
      <c r="AK435" s="592" t="s">
        <v>143</v>
      </c>
      <c r="AL435" s="592" t="s">
        <v>143</v>
      </c>
    </row>
    <row r="436" spans="37:38">
      <c r="AK436" s="592" t="s">
        <v>143</v>
      </c>
      <c r="AL436" s="592" t="s">
        <v>143</v>
      </c>
    </row>
    <row r="437" spans="37:38">
      <c r="AK437" s="592" t="s">
        <v>143</v>
      </c>
      <c r="AL437" s="592" t="s">
        <v>143</v>
      </c>
    </row>
    <row r="438" spans="37:38">
      <c r="AK438" s="592" t="s">
        <v>143</v>
      </c>
      <c r="AL438" s="592" t="s">
        <v>143</v>
      </c>
    </row>
    <row r="439" spans="37:38">
      <c r="AK439" s="592" t="s">
        <v>143</v>
      </c>
      <c r="AL439" s="592" t="s">
        <v>143</v>
      </c>
    </row>
    <row r="440" spans="37:38">
      <c r="AK440" s="592" t="s">
        <v>143</v>
      </c>
      <c r="AL440" s="592" t="s">
        <v>143</v>
      </c>
    </row>
    <row r="441" spans="37:38">
      <c r="AK441" s="592" t="s">
        <v>143</v>
      </c>
      <c r="AL441" s="592" t="s">
        <v>143</v>
      </c>
    </row>
    <row r="442" spans="37:38">
      <c r="AK442" s="592" t="s">
        <v>143</v>
      </c>
      <c r="AL442" s="592" t="s">
        <v>143</v>
      </c>
    </row>
    <row r="443" spans="37:38">
      <c r="AK443" s="592" t="s">
        <v>143</v>
      </c>
      <c r="AL443" s="592" t="s">
        <v>143</v>
      </c>
    </row>
    <row r="444" spans="37:38">
      <c r="AK444" s="592" t="s">
        <v>143</v>
      </c>
      <c r="AL444" s="592" t="s">
        <v>143</v>
      </c>
    </row>
    <row r="445" spans="37:38">
      <c r="AK445" s="592" t="s">
        <v>143</v>
      </c>
      <c r="AL445" s="592" t="s">
        <v>143</v>
      </c>
    </row>
    <row r="446" spans="37:38">
      <c r="AK446" s="592" t="s">
        <v>143</v>
      </c>
      <c r="AL446" s="592" t="s">
        <v>143</v>
      </c>
    </row>
    <row r="447" spans="37:38">
      <c r="AK447" s="592" t="s">
        <v>143</v>
      </c>
      <c r="AL447" s="592" t="s">
        <v>143</v>
      </c>
    </row>
    <row r="448" spans="37:38">
      <c r="AK448" s="592" t="s">
        <v>143</v>
      </c>
      <c r="AL448" s="592" t="s">
        <v>143</v>
      </c>
    </row>
    <row r="449" spans="37:38">
      <c r="AK449" s="592" t="s">
        <v>143</v>
      </c>
      <c r="AL449" s="592" t="s">
        <v>143</v>
      </c>
    </row>
    <row r="450" spans="37:38">
      <c r="AK450" s="592" t="s">
        <v>143</v>
      </c>
      <c r="AL450" s="592" t="s">
        <v>143</v>
      </c>
    </row>
    <row r="451" spans="37:38">
      <c r="AK451" s="592" t="s">
        <v>143</v>
      </c>
      <c r="AL451" s="592" t="s">
        <v>143</v>
      </c>
    </row>
    <row r="452" spans="37:38">
      <c r="AK452" s="592" t="s">
        <v>143</v>
      </c>
      <c r="AL452" s="592" t="s">
        <v>143</v>
      </c>
    </row>
    <row r="453" spans="37:38">
      <c r="AK453" s="592" t="s">
        <v>143</v>
      </c>
      <c r="AL453" s="592" t="s">
        <v>143</v>
      </c>
    </row>
    <row r="454" spans="37:38">
      <c r="AK454" s="592" t="s">
        <v>143</v>
      </c>
      <c r="AL454" s="592" t="s">
        <v>143</v>
      </c>
    </row>
    <row r="455" spans="37:38">
      <c r="AK455" s="592" t="s">
        <v>143</v>
      </c>
      <c r="AL455" s="592" t="s">
        <v>143</v>
      </c>
    </row>
    <row r="456" spans="37:38">
      <c r="AK456" s="592" t="s">
        <v>143</v>
      </c>
      <c r="AL456" s="592" t="s">
        <v>143</v>
      </c>
    </row>
    <row r="457" spans="37:38">
      <c r="AK457" s="592" t="s">
        <v>143</v>
      </c>
      <c r="AL457" s="592" t="s">
        <v>143</v>
      </c>
    </row>
    <row r="458" spans="37:38">
      <c r="AK458" s="592" t="s">
        <v>143</v>
      </c>
      <c r="AL458" s="592" t="s">
        <v>143</v>
      </c>
    </row>
    <row r="459" spans="37:38">
      <c r="AK459" s="592" t="s">
        <v>143</v>
      </c>
      <c r="AL459" s="592" t="s">
        <v>143</v>
      </c>
    </row>
    <row r="460" spans="37:38">
      <c r="AK460" s="592" t="s">
        <v>143</v>
      </c>
      <c r="AL460" s="592" t="s">
        <v>143</v>
      </c>
    </row>
    <row r="461" spans="37:38">
      <c r="AK461" s="592" t="s">
        <v>143</v>
      </c>
      <c r="AL461" s="592" t="s">
        <v>143</v>
      </c>
    </row>
    <row r="462" spans="37:38">
      <c r="AK462" s="592" t="s">
        <v>143</v>
      </c>
      <c r="AL462" s="592" t="s">
        <v>143</v>
      </c>
    </row>
    <row r="463" spans="37:38">
      <c r="AK463" s="592" t="s">
        <v>143</v>
      </c>
      <c r="AL463" s="592" t="s">
        <v>143</v>
      </c>
    </row>
    <row r="464" spans="37:38">
      <c r="AK464" s="592" t="s">
        <v>143</v>
      </c>
      <c r="AL464" s="592" t="s">
        <v>143</v>
      </c>
    </row>
    <row r="465" spans="37:38">
      <c r="AK465" s="592" t="s">
        <v>143</v>
      </c>
      <c r="AL465" s="592" t="s">
        <v>143</v>
      </c>
    </row>
    <row r="466" spans="37:38">
      <c r="AK466" s="592" t="s">
        <v>143</v>
      </c>
      <c r="AL466" s="592" t="s">
        <v>143</v>
      </c>
    </row>
    <row r="467" spans="37:38">
      <c r="AK467" s="592" t="s">
        <v>143</v>
      </c>
      <c r="AL467" s="592" t="s">
        <v>143</v>
      </c>
    </row>
    <row r="468" spans="37:38">
      <c r="AK468" s="592" t="s">
        <v>143</v>
      </c>
      <c r="AL468" s="592" t="s">
        <v>143</v>
      </c>
    </row>
    <row r="469" spans="37:38">
      <c r="AK469" s="592" t="s">
        <v>143</v>
      </c>
      <c r="AL469" s="592" t="s">
        <v>143</v>
      </c>
    </row>
    <row r="470" spans="37:38">
      <c r="AK470" s="592" t="s">
        <v>143</v>
      </c>
      <c r="AL470" s="592" t="s">
        <v>143</v>
      </c>
    </row>
    <row r="471" spans="37:38">
      <c r="AK471" s="592" t="s">
        <v>143</v>
      </c>
      <c r="AL471" s="592" t="s">
        <v>143</v>
      </c>
    </row>
    <row r="472" spans="37:38">
      <c r="AK472" s="592" t="s">
        <v>143</v>
      </c>
      <c r="AL472" s="592" t="s">
        <v>143</v>
      </c>
    </row>
    <row r="473" spans="37:38">
      <c r="AK473" s="592" t="s">
        <v>143</v>
      </c>
      <c r="AL473" s="592" t="s">
        <v>143</v>
      </c>
    </row>
    <row r="474" spans="37:38">
      <c r="AK474" s="592" t="s">
        <v>143</v>
      </c>
      <c r="AL474" s="592" t="s">
        <v>143</v>
      </c>
    </row>
    <row r="475" spans="37:38">
      <c r="AK475" s="592" t="s">
        <v>143</v>
      </c>
      <c r="AL475" s="592" t="s">
        <v>143</v>
      </c>
    </row>
    <row r="476" spans="37:38">
      <c r="AK476" s="592" t="s">
        <v>143</v>
      </c>
      <c r="AL476" s="592" t="s">
        <v>143</v>
      </c>
    </row>
    <row r="477" spans="37:38">
      <c r="AK477" s="592" t="s">
        <v>143</v>
      </c>
      <c r="AL477" s="592" t="s">
        <v>143</v>
      </c>
    </row>
    <row r="478" spans="37:38">
      <c r="AK478" s="592" t="s">
        <v>143</v>
      </c>
      <c r="AL478" s="592" t="s">
        <v>143</v>
      </c>
    </row>
    <row r="479" spans="37:38">
      <c r="AK479" s="592" t="s">
        <v>143</v>
      </c>
      <c r="AL479" s="592" t="s">
        <v>143</v>
      </c>
    </row>
    <row r="480" spans="37:38">
      <c r="AK480" s="592" t="s">
        <v>143</v>
      </c>
      <c r="AL480" s="592" t="s">
        <v>143</v>
      </c>
    </row>
    <row r="481" spans="37:38">
      <c r="AK481" s="592" t="s">
        <v>143</v>
      </c>
      <c r="AL481" s="592" t="s">
        <v>143</v>
      </c>
    </row>
    <row r="482" spans="37:38">
      <c r="AK482" s="592" t="s">
        <v>143</v>
      </c>
      <c r="AL482" s="592" t="s">
        <v>143</v>
      </c>
    </row>
    <row r="483" spans="37:38">
      <c r="AK483" s="592" t="s">
        <v>143</v>
      </c>
      <c r="AL483" s="592" t="s">
        <v>143</v>
      </c>
    </row>
    <row r="484" spans="37:38">
      <c r="AK484" s="592" t="s">
        <v>143</v>
      </c>
      <c r="AL484" s="592" t="s">
        <v>143</v>
      </c>
    </row>
    <row r="485" spans="37:38">
      <c r="AK485" s="592" t="s">
        <v>143</v>
      </c>
      <c r="AL485" s="592" t="s">
        <v>143</v>
      </c>
    </row>
    <row r="486" spans="37:38">
      <c r="AK486" s="592" t="s">
        <v>143</v>
      </c>
      <c r="AL486" s="592" t="s">
        <v>143</v>
      </c>
    </row>
    <row r="487" spans="37:38">
      <c r="AK487" s="592" t="s">
        <v>143</v>
      </c>
      <c r="AL487" s="592" t="s">
        <v>143</v>
      </c>
    </row>
    <row r="488" spans="37:38">
      <c r="AK488" s="592" t="s">
        <v>143</v>
      </c>
      <c r="AL488" s="592" t="s">
        <v>143</v>
      </c>
    </row>
    <row r="489" spans="37:38">
      <c r="AK489" s="592" t="s">
        <v>143</v>
      </c>
      <c r="AL489" s="592" t="s">
        <v>143</v>
      </c>
    </row>
    <row r="490" spans="37:38">
      <c r="AK490" s="592" t="s">
        <v>143</v>
      </c>
      <c r="AL490" s="592" t="s">
        <v>143</v>
      </c>
    </row>
    <row r="491" spans="37:38">
      <c r="AK491" s="592" t="s">
        <v>143</v>
      </c>
      <c r="AL491" s="592" t="s">
        <v>143</v>
      </c>
    </row>
    <row r="492" spans="37:38">
      <c r="AK492" s="592" t="s">
        <v>143</v>
      </c>
      <c r="AL492" s="592" t="s">
        <v>143</v>
      </c>
    </row>
    <row r="493" spans="37:38">
      <c r="AK493" s="592" t="s">
        <v>143</v>
      </c>
      <c r="AL493" s="592" t="s">
        <v>143</v>
      </c>
    </row>
    <row r="494" spans="37:38">
      <c r="AK494" s="592" t="s">
        <v>143</v>
      </c>
      <c r="AL494" s="592" t="s">
        <v>143</v>
      </c>
    </row>
    <row r="495" spans="37:38">
      <c r="AK495" s="592" t="s">
        <v>143</v>
      </c>
      <c r="AL495" s="592" t="s">
        <v>143</v>
      </c>
    </row>
    <row r="496" spans="37:38">
      <c r="AK496" s="592" t="s">
        <v>143</v>
      </c>
      <c r="AL496" s="592" t="s">
        <v>143</v>
      </c>
    </row>
    <row r="497" spans="37:38">
      <c r="AK497" s="592" t="s">
        <v>143</v>
      </c>
      <c r="AL497" s="592" t="s">
        <v>143</v>
      </c>
    </row>
    <row r="498" spans="37:38">
      <c r="AK498" s="592" t="s">
        <v>143</v>
      </c>
      <c r="AL498" s="592" t="s">
        <v>143</v>
      </c>
    </row>
    <row r="499" spans="37:38">
      <c r="AK499" s="592" t="s">
        <v>143</v>
      </c>
      <c r="AL499" s="592" t="s">
        <v>143</v>
      </c>
    </row>
    <row r="500" spans="37:38">
      <c r="AK500" s="592" t="s">
        <v>143</v>
      </c>
      <c r="AL500" s="592" t="s">
        <v>143</v>
      </c>
    </row>
    <row r="501" spans="37:38">
      <c r="AK501" s="592" t="s">
        <v>143</v>
      </c>
      <c r="AL501" s="592" t="s">
        <v>143</v>
      </c>
    </row>
    <row r="502" spans="37:38">
      <c r="AK502" s="592" t="s">
        <v>143</v>
      </c>
      <c r="AL502" s="592" t="s">
        <v>143</v>
      </c>
    </row>
    <row r="503" spans="37:38">
      <c r="AK503" s="592" t="s">
        <v>143</v>
      </c>
    </row>
    <row r="504" spans="37:38">
      <c r="AK504" s="592" t="s">
        <v>143</v>
      </c>
    </row>
    <row r="505" spans="37:38">
      <c r="AK505" s="592" t="s">
        <v>143</v>
      </c>
    </row>
    <row r="506" spans="37:38">
      <c r="AK506" s="592" t="s">
        <v>143</v>
      </c>
    </row>
    <row r="507" spans="37:38">
      <c r="AK507" s="592" t="s">
        <v>143</v>
      </c>
    </row>
    <row r="508" spans="37:38">
      <c r="AK508" s="592" t="s">
        <v>143</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zoomScale="85" zoomScaleNormal="85" workbookViewId="0"/>
  </sheetViews>
  <sheetFormatPr defaultColWidth="11.453125" defaultRowHeight="12.5"/>
  <cols>
    <col min="1" max="1" width="2.7265625" style="592" customWidth="1"/>
    <col min="2" max="2" width="4.54296875" style="592" bestFit="1" customWidth="1"/>
    <col min="3" max="4" width="55" style="592" customWidth="1"/>
    <col min="5" max="5" width="24.26953125" style="592" customWidth="1"/>
    <col min="6" max="6" width="13.7265625" style="592" customWidth="1"/>
    <col min="7" max="7" width="6.453125" style="592" customWidth="1"/>
    <col min="8" max="8" width="5.453125" style="592" customWidth="1"/>
    <col min="9" max="9" width="18" style="592" bestFit="1" customWidth="1"/>
    <col min="10" max="11" width="11.453125" style="592"/>
    <col min="12" max="12" width="13.1796875" style="592" bestFit="1" customWidth="1"/>
    <col min="13" max="16384" width="11.453125" style="592"/>
  </cols>
  <sheetData>
    <row r="1" spans="1:7" ht="14.5" thickBot="1">
      <c r="A1" s="785" t="s">
        <v>203</v>
      </c>
      <c r="B1" s="596"/>
      <c r="C1" s="596"/>
      <c r="D1" s="596"/>
      <c r="E1" s="596"/>
      <c r="F1" s="596"/>
    </row>
    <row r="2" spans="1:7" ht="28.5" thickTop="1">
      <c r="A2" s="596"/>
      <c r="B2" s="786"/>
      <c r="C2" s="1186"/>
      <c r="D2" s="757"/>
      <c r="E2" s="534"/>
      <c r="F2" s="535"/>
    </row>
    <row r="3" spans="1:7" ht="14">
      <c r="A3" s="596"/>
      <c r="B3" s="623"/>
      <c r="C3" s="761"/>
      <c r="D3" s="596"/>
      <c r="E3" s="540"/>
      <c r="F3" s="541"/>
    </row>
    <row r="4" spans="1:7" ht="14">
      <c r="A4" s="596"/>
      <c r="B4" s="2081"/>
      <c r="C4" s="2082"/>
      <c r="D4" s="2083" t="s">
        <v>333</v>
      </c>
      <c r="E4" s="540"/>
      <c r="F4" s="541"/>
    </row>
    <row r="5" spans="1:7" ht="14">
      <c r="A5" s="596"/>
      <c r="B5" s="2081"/>
      <c r="C5" s="2082"/>
      <c r="D5" s="2083"/>
      <c r="E5" s="540"/>
      <c r="F5" s="541"/>
    </row>
    <row r="6" spans="1:7" ht="14">
      <c r="A6" s="596"/>
      <c r="B6" s="759"/>
      <c r="C6" s="596"/>
      <c r="D6" s="596"/>
      <c r="E6" s="540"/>
      <c r="F6" s="543"/>
    </row>
    <row r="7" spans="1:7" ht="14">
      <c r="A7" s="785"/>
      <c r="B7" s="762"/>
      <c r="C7" s="599"/>
      <c r="D7" s="599"/>
      <c r="E7" s="599"/>
      <c r="F7" s="627"/>
    </row>
    <row r="8" spans="1:7" ht="27" customHeight="1">
      <c r="A8" s="596"/>
      <c r="B8" s="2099" t="s">
        <v>633</v>
      </c>
      <c r="C8" s="2100"/>
      <c r="D8" s="2100"/>
      <c r="E8" s="596"/>
      <c r="F8" s="766"/>
    </row>
    <row r="9" spans="1:7" ht="23.25" customHeight="1">
      <c r="A9" s="629"/>
      <c r="B9" s="2101" t="s">
        <v>334</v>
      </c>
      <c r="C9" s="2102"/>
      <c r="D9" s="2102"/>
      <c r="E9" s="771"/>
      <c r="F9" s="787"/>
    </row>
    <row r="10" spans="1:7" ht="26.25" customHeight="1">
      <c r="A10" s="629" t="s">
        <v>335</v>
      </c>
      <c r="B10" s="788"/>
      <c r="C10" s="789" t="s">
        <v>336</v>
      </c>
      <c r="D10" s="789"/>
      <c r="E10" s="790">
        <f>'02 - Monthly Asset Follow up'!C17</f>
        <v>11501221849.950001</v>
      </c>
      <c r="F10" s="787"/>
      <c r="G10" s="791"/>
    </row>
    <row r="11" spans="1:7" ht="27.75" customHeight="1">
      <c r="A11" s="629" t="s">
        <v>337</v>
      </c>
      <c r="B11" s="792" t="s">
        <v>125</v>
      </c>
      <c r="C11" s="793" t="s">
        <v>338</v>
      </c>
      <c r="D11" s="793"/>
      <c r="E11" s="794">
        <f>'02 - Monthly Asset Follow up'!E17</f>
        <v>59631882.020000003</v>
      </c>
      <c r="F11" s="787"/>
      <c r="G11" s="795"/>
    </row>
    <row r="12" spans="1:7" ht="18.75" customHeight="1">
      <c r="A12" s="796" t="s">
        <v>339</v>
      </c>
      <c r="B12" s="792" t="s">
        <v>125</v>
      </c>
      <c r="C12" s="793" t="s">
        <v>48</v>
      </c>
      <c r="D12" s="793"/>
      <c r="E12" s="794">
        <f>'02 - Monthly Asset Follow up'!F17</f>
        <v>24036133.25</v>
      </c>
      <c r="F12" s="787"/>
      <c r="G12" s="791"/>
    </row>
    <row r="13" spans="1:7" ht="22.5" customHeight="1">
      <c r="A13" s="629" t="s">
        <v>340</v>
      </c>
      <c r="B13" s="797" t="s">
        <v>341</v>
      </c>
      <c r="C13" s="793" t="s">
        <v>342</v>
      </c>
      <c r="D13" s="793"/>
      <c r="E13" s="794"/>
      <c r="F13" s="787"/>
      <c r="G13" s="791"/>
    </row>
    <row r="14" spans="1:7" ht="25.5" customHeight="1">
      <c r="A14" s="629" t="s">
        <v>343</v>
      </c>
      <c r="B14" s="792" t="s">
        <v>125</v>
      </c>
      <c r="C14" s="793" t="s">
        <v>344</v>
      </c>
      <c r="D14" s="793"/>
      <c r="E14" s="794">
        <f>'02 - Monthly Asset Follow up'!M17</f>
        <v>4522273.3600000003</v>
      </c>
      <c r="F14" s="787"/>
      <c r="G14" s="795"/>
    </row>
    <row r="15" spans="1:7" ht="38.25" customHeight="1">
      <c r="A15" s="629" t="s">
        <v>345</v>
      </c>
      <c r="B15" s="792" t="s">
        <v>125</v>
      </c>
      <c r="C15" s="2098" t="s">
        <v>346</v>
      </c>
      <c r="D15" s="2098"/>
      <c r="E15" s="794">
        <f>'02 - Monthly Asset Follow up'!N17</f>
        <v>1927717.27</v>
      </c>
      <c r="F15" s="787"/>
      <c r="G15" s="795"/>
    </row>
    <row r="16" spans="1:7" ht="24" customHeight="1">
      <c r="A16" s="629"/>
      <c r="B16" s="792" t="s">
        <v>341</v>
      </c>
      <c r="C16" s="2098" t="s">
        <v>347</v>
      </c>
      <c r="D16" s="2098"/>
      <c r="E16" s="794">
        <f>'02 - Monthly Asset Follow up'!D17</f>
        <v>0</v>
      </c>
      <c r="F16" s="787"/>
      <c r="G16" s="795"/>
    </row>
    <row r="17" spans="1:12" ht="31.5" customHeight="1">
      <c r="A17" s="629" t="s">
        <v>348</v>
      </c>
      <c r="B17" s="792" t="s">
        <v>125</v>
      </c>
      <c r="C17" s="798" t="s">
        <v>349</v>
      </c>
      <c r="D17" s="798"/>
      <c r="E17" s="799">
        <f>'02 - Monthly Asset Follow up'!K17+'02 - Monthly Asset Follow up'!L17</f>
        <v>563823.34</v>
      </c>
      <c r="F17" s="787"/>
      <c r="G17" s="791"/>
    </row>
    <row r="18" spans="1:12" ht="21" customHeight="1">
      <c r="A18" s="629" t="s">
        <v>350</v>
      </c>
      <c r="B18" s="800"/>
      <c r="C18" s="801" t="s">
        <v>351</v>
      </c>
      <c r="D18" s="801"/>
      <c r="E18" s="802">
        <f>E10-E11-E12+E13-E14-E15+E16-E17</f>
        <v>11410540020.709999</v>
      </c>
      <c r="F18" s="787"/>
      <c r="G18" s="803"/>
      <c r="I18" s="807"/>
      <c r="L18" s="807"/>
    </row>
    <row r="19" spans="1:12" ht="13" thickBot="1">
      <c r="A19" s="629"/>
      <c r="B19" s="804"/>
      <c r="C19" s="805"/>
      <c r="D19" s="805"/>
      <c r="E19" s="805"/>
      <c r="F19" s="806"/>
    </row>
    <row r="20" spans="1:12" ht="13"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zoomScale="85" zoomScaleNormal="80" zoomScaleSheetLayoutView="85" workbookViewId="0"/>
  </sheetViews>
  <sheetFormatPr defaultColWidth="11.453125" defaultRowHeight="12.5"/>
  <cols>
    <col min="1" max="1" width="2.7265625" style="592" customWidth="1"/>
    <col min="2" max="2" width="1.26953125" style="592" customWidth="1"/>
    <col min="3" max="3" width="4.54296875" style="592" bestFit="1" customWidth="1"/>
    <col min="4" max="4" width="31.1796875" style="592" customWidth="1"/>
    <col min="5" max="6" width="30.7265625" style="592" customWidth="1"/>
    <col min="7" max="7" width="21" style="592" customWidth="1"/>
    <col min="8" max="8" width="21.26953125" style="592" customWidth="1"/>
    <col min="9" max="9" width="13.7265625" style="592" customWidth="1"/>
    <col min="10" max="10" width="16.1796875" style="592" customWidth="1"/>
    <col min="11" max="16384" width="11.453125" style="592"/>
  </cols>
  <sheetData>
    <row r="1" spans="1:9" ht="14.5" thickBot="1">
      <c r="A1" s="785"/>
      <c r="B1" s="785"/>
      <c r="C1" s="596"/>
      <c r="D1" s="596"/>
      <c r="E1" s="596"/>
      <c r="F1" s="596"/>
      <c r="G1" s="596"/>
      <c r="H1" s="596"/>
      <c r="I1" s="596"/>
    </row>
    <row r="2" spans="1:9" ht="28.5" thickTop="1">
      <c r="A2" s="808"/>
      <c r="B2" s="809"/>
      <c r="C2" s="1186"/>
      <c r="D2" s="810"/>
      <c r="E2" s="811"/>
      <c r="F2" s="811"/>
      <c r="G2" s="534"/>
      <c r="H2" s="534" t="s">
        <v>232</v>
      </c>
      <c r="I2" s="535">
        <f>'Cover Page'!$C$16</f>
        <v>45991</v>
      </c>
    </row>
    <row r="3" spans="1:9" ht="14">
      <c r="A3" s="596"/>
      <c r="B3" s="759"/>
      <c r="C3" s="596"/>
      <c r="D3" s="596"/>
      <c r="E3" s="596"/>
      <c r="F3" s="596"/>
      <c r="G3" s="540"/>
      <c r="H3" s="540" t="s">
        <v>233</v>
      </c>
      <c r="I3" s="541">
        <f>'Cover Page'!$C$17</f>
        <v>46003</v>
      </c>
    </row>
    <row r="4" spans="1:9" ht="14">
      <c r="A4" s="596"/>
      <c r="B4" s="759"/>
      <c r="C4" s="2104"/>
      <c r="D4" s="2104"/>
      <c r="E4" s="2104"/>
      <c r="F4" s="2105" t="s">
        <v>352</v>
      </c>
      <c r="G4" s="540"/>
      <c r="H4" s="540" t="s">
        <v>234</v>
      </c>
      <c r="I4" s="541">
        <f>'Cover Page'!$C$18</f>
        <v>46009</v>
      </c>
    </row>
    <row r="5" spans="1:9" ht="14">
      <c r="A5" s="596"/>
      <c r="B5" s="759"/>
      <c r="C5" s="2104"/>
      <c r="D5" s="2104"/>
      <c r="E5" s="2104"/>
      <c r="F5" s="2105"/>
      <c r="G5" s="540"/>
      <c r="H5" s="540" t="s">
        <v>235</v>
      </c>
      <c r="I5" s="541">
        <f>'Cover Page'!$C$19</f>
        <v>46020</v>
      </c>
    </row>
    <row r="6" spans="1:9" ht="14">
      <c r="A6" s="596"/>
      <c r="B6" s="759"/>
      <c r="C6" s="596"/>
      <c r="D6" s="596"/>
      <c r="E6" s="596"/>
      <c r="F6" s="596"/>
      <c r="G6" s="540"/>
      <c r="H6" s="540" t="s">
        <v>236</v>
      </c>
      <c r="I6" s="543">
        <f>'00 - Cover'!$F$29</f>
        <v>14</v>
      </c>
    </row>
    <row r="7" spans="1:9" ht="14">
      <c r="A7" s="785"/>
      <c r="B7" s="812"/>
      <c r="C7" s="599"/>
      <c r="D7" s="599"/>
      <c r="E7" s="599"/>
      <c r="F7" s="599"/>
      <c r="G7" s="599"/>
      <c r="H7" s="599"/>
      <c r="I7" s="627"/>
    </row>
    <row r="8" spans="1:9" ht="22.5" customHeight="1">
      <c r="A8" s="813"/>
      <c r="B8" s="814"/>
      <c r="C8" s="1174" t="s">
        <v>353</v>
      </c>
      <c r="D8" s="1187"/>
      <c r="E8" s="1188"/>
      <c r="F8" s="816"/>
      <c r="G8" s="629"/>
      <c r="H8" s="629"/>
      <c r="I8" s="772"/>
    </row>
    <row r="9" spans="1:9" ht="13">
      <c r="A9" s="813"/>
      <c r="B9" s="817"/>
      <c r="C9" s="2106" t="s">
        <v>354</v>
      </c>
      <c r="D9" s="2106"/>
      <c r="E9" s="2106"/>
      <c r="F9" s="818"/>
      <c r="G9" s="819"/>
      <c r="H9" s="771"/>
      <c r="I9" s="772"/>
    </row>
    <row r="10" spans="1:9" ht="66.75" customHeight="1">
      <c r="A10" s="813"/>
      <c r="B10" s="817"/>
      <c r="C10" s="820" t="s">
        <v>27</v>
      </c>
      <c r="D10" s="2107" t="s">
        <v>355</v>
      </c>
      <c r="E10" s="2107"/>
      <c r="F10" s="2107"/>
      <c r="G10" s="2107"/>
      <c r="H10" s="821">
        <f>'03 - Monthly Collection'!T13</f>
        <v>99718341.859999999</v>
      </c>
      <c r="I10" s="772"/>
    </row>
    <row r="11" spans="1:9" ht="25.5" customHeight="1">
      <c r="A11" s="813"/>
      <c r="B11" s="817"/>
      <c r="C11" s="820" t="s">
        <v>28</v>
      </c>
      <c r="D11" s="2108" t="s">
        <v>356</v>
      </c>
      <c r="E11" s="2108"/>
      <c r="F11" s="2108"/>
      <c r="G11" s="2108"/>
      <c r="H11" s="822">
        <f>'03 - Monthly Collection'!AN13</f>
        <v>311624.19</v>
      </c>
      <c r="I11" s="772"/>
    </row>
    <row r="12" spans="1:9" ht="13">
      <c r="A12" s="813"/>
      <c r="B12" s="817"/>
      <c r="C12" s="819"/>
      <c r="D12" s="2109" t="s">
        <v>357</v>
      </c>
      <c r="E12" s="2109"/>
      <c r="F12" s="823"/>
      <c r="G12" s="819"/>
      <c r="H12" s="824">
        <f>H10+H11</f>
        <v>100029966.05</v>
      </c>
      <c r="I12" s="772"/>
    </row>
    <row r="13" spans="1:9" ht="32.25" customHeight="1">
      <c r="A13" s="813"/>
      <c r="B13" s="817"/>
      <c r="C13" s="825"/>
      <c r="D13" s="825"/>
      <c r="E13" s="825"/>
      <c r="F13" s="825"/>
      <c r="G13" s="825"/>
      <c r="H13" s="825"/>
      <c r="I13" s="826"/>
    </row>
    <row r="14" spans="1:9" ht="15.5">
      <c r="A14" s="813"/>
      <c r="B14" s="814"/>
      <c r="C14" s="1174" t="s">
        <v>358</v>
      </c>
      <c r="D14" s="1189"/>
      <c r="E14" s="1189"/>
      <c r="F14" s="827"/>
      <c r="G14" s="629"/>
      <c r="H14" s="629"/>
      <c r="I14" s="772"/>
    </row>
    <row r="15" spans="1:9" ht="13">
      <c r="A15" s="813"/>
      <c r="B15" s="817"/>
      <c r="C15" s="2106" t="s">
        <v>359</v>
      </c>
      <c r="D15" s="2106"/>
      <c r="E15" s="2106"/>
      <c r="F15" s="818"/>
      <c r="G15" s="819"/>
      <c r="H15" s="771"/>
      <c r="I15" s="772"/>
    </row>
    <row r="16" spans="1:9" ht="13">
      <c r="A16" s="813"/>
      <c r="B16" s="817"/>
      <c r="C16" s="828"/>
      <c r="D16" s="2110" t="s">
        <v>360</v>
      </c>
      <c r="E16" s="2110"/>
      <c r="F16" s="829"/>
      <c r="G16" s="830"/>
      <c r="H16" s="831"/>
      <c r="I16" s="772"/>
    </row>
    <row r="17" spans="1:9" ht="21.75" customHeight="1">
      <c r="A17" s="813"/>
      <c r="B17" s="817"/>
      <c r="C17" s="832" t="s">
        <v>27</v>
      </c>
      <c r="D17" s="2103" t="str">
        <f>'15 - Priority of Payments'!F11</f>
        <v xml:space="preserve">(a)	 the Available Collections in relation to the immediately preceding Collection Period; </v>
      </c>
      <c r="E17" s="2103"/>
      <c r="F17" s="2103"/>
      <c r="G17" s="2103"/>
      <c r="H17" s="834">
        <f>'15 - Priority of Payments'!J11</f>
        <v>100029966.05</v>
      </c>
      <c r="I17" s="772"/>
    </row>
    <row r="18" spans="1:9" ht="25.5" customHeight="1">
      <c r="A18" s="813"/>
      <c r="B18" s="817"/>
      <c r="C18" s="828" t="s">
        <v>28</v>
      </c>
      <c r="D18" s="2103" t="str">
        <f>'15 - Priority of Payments'!F12</f>
        <v>(b) 	any amounts standing to the credit of the Operating Account and which were debited from the General Reserve Account on or before such Payment Date;</v>
      </c>
      <c r="E18" s="2103"/>
      <c r="F18" s="2103"/>
      <c r="G18" s="2103"/>
      <c r="H18" s="834">
        <f>'15 - Priority of Payments'!J12</f>
        <v>430000</v>
      </c>
      <c r="I18" s="772"/>
    </row>
    <row r="19" spans="1:9" ht="22.5" customHeight="1">
      <c r="A19" s="813"/>
      <c r="B19" s="817"/>
      <c r="C19" s="832" t="s">
        <v>29</v>
      </c>
      <c r="D19" s="2103" t="str">
        <f>'15 - Priority of Payments'!F13</f>
        <v>(c) 	any amounts standing to the credit of the Operating Account which were debited from the Commingling Reserve Account on the preceding Settlement Date;</v>
      </c>
      <c r="E19" s="2103"/>
      <c r="F19" s="2103"/>
      <c r="G19" s="2103"/>
      <c r="H19" s="834">
        <f>'15 - Priority of Payments'!J13</f>
        <v>0</v>
      </c>
      <c r="I19" s="772"/>
    </row>
    <row r="20" spans="1:9" ht="31.5" customHeight="1">
      <c r="A20" s="813"/>
      <c r="B20" s="817"/>
      <c r="C20" s="832" t="s">
        <v>30</v>
      </c>
      <c r="D20" s="2103" t="str">
        <f>'15 - Priority of Payments'!F14</f>
        <v>(d) 	any Financial Income (positive or negative) in relation to the immediately preceding calendar month;</v>
      </c>
      <c r="E20" s="2103"/>
      <c r="F20" s="2103"/>
      <c r="G20" s="2103"/>
      <c r="H20" s="834">
        <f>'15 - Priority of Payments'!J14</f>
        <v>0</v>
      </c>
      <c r="I20" s="772"/>
    </row>
    <row r="21" spans="1:9" ht="30" customHeight="1">
      <c r="A21" s="813"/>
      <c r="B21" s="817"/>
      <c r="C21" s="836" t="s">
        <v>31</v>
      </c>
      <c r="D21" s="2103" t="str">
        <f>'15 - Priority of Payments'!F15</f>
        <v>(e) 	any Repurchased Amount of Repurchased Home Loan Receivables paid by the Seller to the Issuer with respect to loans to be repurchased on the Repurchase Date falling on such Payment Date;</v>
      </c>
      <c r="E21" s="2103"/>
      <c r="F21" s="2103"/>
      <c r="G21" s="2103"/>
      <c r="H21" s="834">
        <f>'15 - Priority of Payments'!J15</f>
        <v>4757363.1100000003</v>
      </c>
      <c r="I21" s="772"/>
    </row>
    <row r="22" spans="1:9" ht="36.75" customHeight="1">
      <c r="A22" s="813"/>
      <c r="B22" s="817"/>
      <c r="C22" s="828" t="s">
        <v>32</v>
      </c>
      <c r="D22" s="2103" t="str">
        <f>'15 - Priority of Payments'!F16</f>
        <v>(f) 	any Rescission Amount with respect to Rescinded Purchased Home Loan Receivables, the Rescission Date of which will be on such Payment Date;</v>
      </c>
      <c r="E22" s="2103"/>
      <c r="F22" s="2103"/>
      <c r="G22" s="2103"/>
      <c r="H22" s="834">
        <f>'15 - Priority of Payments'!J16</f>
        <v>1929382.03</v>
      </c>
      <c r="I22" s="772"/>
    </row>
    <row r="23" spans="1:9" ht="34.5" customHeight="1">
      <c r="A23" s="813"/>
      <c r="B23" s="817"/>
      <c r="C23" s="828" t="s">
        <v>33</v>
      </c>
      <c r="D23" s="2103" t="str">
        <f>'15 - Priority of Payments'!F17</f>
        <v>(g) 	any other amount standing to the credit of the Operating Account at the end of the Collection Period immediately preceding such Payment Date;</v>
      </c>
      <c r="E23" s="2103"/>
      <c r="F23" s="2103"/>
      <c r="G23" s="2103"/>
      <c r="H23" s="834">
        <f>'15 - Priority of Payments'!J17</f>
        <v>0</v>
      </c>
      <c r="I23" s="772"/>
    </row>
    <row r="24" spans="1:9" ht="47.25" customHeight="1">
      <c r="A24" s="813"/>
      <c r="B24" s="817"/>
      <c r="C24" s="828" t="s">
        <v>34</v>
      </c>
      <c r="D24" s="2103"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103"/>
      <c r="F24" s="2103"/>
      <c r="G24" s="2103"/>
      <c r="H24" s="834">
        <f>'15 - Priority of Payments'!J18</f>
        <v>0</v>
      </c>
      <c r="I24" s="772"/>
    </row>
    <row r="25" spans="1:9" ht="45" customHeight="1">
      <c r="A25" s="813"/>
      <c r="B25" s="817"/>
      <c r="C25" s="828" t="s">
        <v>35</v>
      </c>
      <c r="D25" s="2103" t="str">
        <f>'15 - Priority of Payments'!F19</f>
        <v>(i)	 any amount payable under item (D) or item (F) of the relevant Priority of Payments which has been kept on the Operating Account (due to the rounding of payments on a single Note) on the immediately preceding Payment Date; and</v>
      </c>
      <c r="E25" s="2103"/>
      <c r="F25" s="2103"/>
      <c r="G25" s="2103"/>
      <c r="H25" s="834">
        <f>'15 - Priority of Payments'!J19</f>
        <v>619.84999991673976</v>
      </c>
      <c r="I25" s="772"/>
    </row>
    <row r="26" spans="1:9" ht="47.25" customHeight="1">
      <c r="A26" s="813"/>
      <c r="B26" s="817"/>
      <c r="C26" s="828" t="s">
        <v>36</v>
      </c>
      <c r="D26" s="2103"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103"/>
      <c r="F26" s="2103"/>
      <c r="G26" s="2103"/>
      <c r="H26" s="834">
        <f>'15 - Priority of Payments'!J20</f>
        <v>0</v>
      </c>
      <c r="I26" s="772"/>
    </row>
    <row r="27" spans="1:9">
      <c r="A27" s="813"/>
      <c r="B27" s="817"/>
      <c r="C27" s="828"/>
      <c r="D27" s="837"/>
      <c r="E27" s="837"/>
      <c r="F27" s="837"/>
      <c r="G27" s="837"/>
      <c r="H27" s="838"/>
      <c r="I27" s="772"/>
    </row>
    <row r="28" spans="1:9" ht="13">
      <c r="A28" s="813"/>
      <c r="B28" s="817"/>
      <c r="C28" s="819"/>
      <c r="D28" s="2111" t="s">
        <v>361</v>
      </c>
      <c r="E28" s="2111"/>
      <c r="F28" s="839"/>
      <c r="G28" s="819"/>
      <c r="H28" s="824">
        <f>SUM(H17:H26)</f>
        <v>107147331.03999992</v>
      </c>
      <c r="I28" s="772"/>
    </row>
    <row r="29" spans="1:9" ht="13" thickBot="1">
      <c r="B29" s="612"/>
      <c r="C29" s="613"/>
      <c r="D29" s="613"/>
      <c r="E29" s="613"/>
      <c r="F29" s="613"/>
      <c r="G29" s="613"/>
      <c r="H29" s="613"/>
      <c r="I29" s="614"/>
    </row>
    <row r="30" spans="1:9" ht="13" thickTop="1"/>
  </sheetData>
  <mergeCells count="19">
    <mergeCell ref="D28:E28"/>
    <mergeCell ref="D21:G21"/>
    <mergeCell ref="D22:G22"/>
    <mergeCell ref="D23:G23"/>
    <mergeCell ref="D24:G24"/>
    <mergeCell ref="D25:G25"/>
    <mergeCell ref="D26:G26"/>
    <mergeCell ref="D20:G20"/>
    <mergeCell ref="C4:E5"/>
    <mergeCell ref="F4:F5"/>
    <mergeCell ref="C9:E9"/>
    <mergeCell ref="D10:G10"/>
    <mergeCell ref="D11:G11"/>
    <mergeCell ref="D12:E12"/>
    <mergeCell ref="C15:E15"/>
    <mergeCell ref="D16:E16"/>
    <mergeCell ref="D17:G17"/>
    <mergeCell ref="D18:G18"/>
    <mergeCell ref="D19:G19"/>
  </mergeCells>
  <pageMargins left="0.7" right="0.7" top="0.75" bottom="0.75" header="0.3" footer="0.3"/>
  <pageSetup paperSize="9" scale="50" orientation="portrait" r:id="rId1"/>
  <colBreaks count="1" manualBreakCount="1">
    <brk id="10"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85" zoomScaleNormal="100" zoomScaleSheetLayoutView="85" workbookViewId="0"/>
  </sheetViews>
  <sheetFormatPr defaultColWidth="11.453125" defaultRowHeight="12.5"/>
  <cols>
    <col min="1" max="1" width="3.7265625" style="592" customWidth="1"/>
    <col min="2" max="2" width="3.81640625" style="592" customWidth="1"/>
    <col min="3" max="3" width="10.7265625" style="592" customWidth="1"/>
    <col min="4" max="4" width="17.7265625" style="592" customWidth="1"/>
    <col min="5" max="5" width="20.7265625" style="592" customWidth="1"/>
    <col min="6" max="6" width="26.26953125" style="592" bestFit="1" customWidth="1"/>
    <col min="7" max="7" width="32.7265625" style="592" customWidth="1"/>
    <col min="8" max="8" width="20.7265625" style="592" customWidth="1"/>
    <col min="9" max="9" width="14.81640625" style="592" customWidth="1"/>
    <col min="10" max="10" width="4.7265625" style="592" customWidth="1"/>
    <col min="11" max="11" width="11.453125" style="592"/>
    <col min="12" max="12" width="14.7265625" style="592" bestFit="1" customWidth="1"/>
    <col min="13" max="16384" width="11.453125" style="592"/>
  </cols>
  <sheetData>
    <row r="1" spans="1:12" ht="14.5" thickBot="1">
      <c r="A1" s="785"/>
      <c r="B1" s="785"/>
      <c r="C1" s="596"/>
      <c r="D1" s="596"/>
      <c r="E1" s="596"/>
      <c r="F1" s="596"/>
      <c r="G1" s="596"/>
      <c r="H1" s="596"/>
      <c r="I1" s="596"/>
    </row>
    <row r="2" spans="1:12" ht="28.5" thickTop="1">
      <c r="A2" s="808"/>
      <c r="B2" s="809"/>
      <c r="C2" s="755"/>
      <c r="D2" s="810"/>
      <c r="E2" s="811"/>
      <c r="F2" s="811"/>
      <c r="G2" s="534"/>
      <c r="H2" s="534" t="s">
        <v>232</v>
      </c>
      <c r="I2" s="535">
        <f>'Cover Page'!$C$16</f>
        <v>45991</v>
      </c>
    </row>
    <row r="3" spans="1:12" ht="14">
      <c r="A3" s="596"/>
      <c r="B3" s="759"/>
      <c r="C3" s="596"/>
      <c r="D3" s="596"/>
      <c r="E3" s="596"/>
      <c r="F3" s="596"/>
      <c r="G3" s="540"/>
      <c r="H3" s="540" t="s">
        <v>233</v>
      </c>
      <c r="I3" s="541">
        <f>'Cover Page'!$C$17</f>
        <v>46003</v>
      </c>
    </row>
    <row r="4" spans="1:12" ht="14">
      <c r="A4" s="596"/>
      <c r="B4" s="759"/>
      <c r="C4" s="2114"/>
      <c r="D4" s="2114"/>
      <c r="E4" s="2114"/>
      <c r="F4" s="2105"/>
      <c r="G4" s="540"/>
      <c r="H4" s="540" t="s">
        <v>234</v>
      </c>
      <c r="I4" s="541">
        <f>'Cover Page'!$C$18</f>
        <v>46009</v>
      </c>
    </row>
    <row r="5" spans="1:12" ht="14">
      <c r="A5" s="596"/>
      <c r="B5" s="759"/>
      <c r="C5" s="2114"/>
      <c r="D5" s="2114"/>
      <c r="E5" s="2114"/>
      <c r="F5" s="2105"/>
      <c r="G5" s="540"/>
      <c r="H5" s="540" t="s">
        <v>235</v>
      </c>
      <c r="I5" s="541">
        <f>'Cover Page'!$C$19</f>
        <v>46020</v>
      </c>
    </row>
    <row r="6" spans="1:12" ht="14">
      <c r="A6" s="596"/>
      <c r="B6" s="759"/>
      <c r="C6" s="596"/>
      <c r="D6" s="596"/>
      <c r="E6" s="596"/>
      <c r="F6" s="596"/>
      <c r="G6" s="540"/>
      <c r="H6" s="540" t="s">
        <v>236</v>
      </c>
      <c r="I6" s="543">
        <f>'00 - Cover'!$F$29</f>
        <v>14</v>
      </c>
    </row>
    <row r="7" spans="1:12" ht="14">
      <c r="A7" s="785"/>
      <c r="B7" s="812"/>
      <c r="C7" s="599"/>
      <c r="D7" s="599"/>
      <c r="E7" s="599"/>
      <c r="F7" s="599"/>
      <c r="G7" s="599"/>
      <c r="H7" s="599"/>
      <c r="I7" s="627"/>
    </row>
    <row r="8" spans="1:12" ht="22.5" customHeight="1">
      <c r="A8" s="813"/>
      <c r="B8" s="814"/>
      <c r="C8" s="1174" t="s">
        <v>1105</v>
      </c>
      <c r="D8" s="815"/>
      <c r="E8" s="816"/>
      <c r="F8" s="816"/>
      <c r="G8" s="629"/>
      <c r="H8" s="629"/>
      <c r="I8" s="772"/>
    </row>
    <row r="9" spans="1:12" ht="13">
      <c r="A9" s="813"/>
      <c r="B9" s="817"/>
      <c r="C9" s="2115"/>
      <c r="D9" s="2115"/>
      <c r="E9" s="2115"/>
      <c r="F9" s="818"/>
      <c r="G9" s="819"/>
      <c r="H9" s="771"/>
      <c r="I9" s="772"/>
    </row>
    <row r="10" spans="1:12" ht="28.5" customHeight="1">
      <c r="A10" s="813"/>
      <c r="B10" s="817"/>
      <c r="C10" s="820" t="s">
        <v>27</v>
      </c>
      <c r="D10" s="2107" t="s">
        <v>1137</v>
      </c>
      <c r="E10" s="2107"/>
      <c r="F10" s="2107"/>
      <c r="G10" s="2107"/>
      <c r="H10" s="922">
        <f>'10 - Reserve calculation'!H13</f>
        <v>54640000</v>
      </c>
      <c r="I10" s="772"/>
    </row>
    <row r="11" spans="1:12" ht="34.5" customHeight="1">
      <c r="A11" s="813"/>
      <c r="B11" s="817"/>
      <c r="C11" s="820"/>
      <c r="D11" s="2116" t="s">
        <v>1106</v>
      </c>
      <c r="E11" s="2116"/>
      <c r="F11" s="2116"/>
      <c r="G11" s="2116"/>
      <c r="H11" s="821">
        <f>'10 - Reserve calculation'!I12</f>
        <v>54640000</v>
      </c>
      <c r="I11" s="772"/>
    </row>
    <row r="12" spans="1:12" ht="34.5" customHeight="1">
      <c r="A12" s="813"/>
      <c r="B12" s="817"/>
      <c r="C12" s="820"/>
      <c r="D12" s="2117" t="s">
        <v>1107</v>
      </c>
      <c r="E12" s="2117"/>
      <c r="F12" s="2117"/>
      <c r="G12" s="2117"/>
      <c r="H12" s="821">
        <f>'10 - Reserve calculation'!H12</f>
        <v>54210000</v>
      </c>
      <c r="I12" s="772"/>
      <c r="L12" s="807"/>
    </row>
    <row r="13" spans="1:12" ht="25.5" customHeight="1">
      <c r="A13" s="813"/>
      <c r="B13" s="817"/>
      <c r="C13" s="820"/>
      <c r="D13" s="2112"/>
      <c r="E13" s="2112"/>
      <c r="F13" s="2112"/>
      <c r="G13" s="2112"/>
      <c r="H13" s="822"/>
      <c r="I13" s="772"/>
    </row>
    <row r="14" spans="1:12" ht="13">
      <c r="A14" s="813"/>
      <c r="B14" s="817"/>
      <c r="C14" s="819"/>
      <c r="D14" s="923" t="s">
        <v>1887</v>
      </c>
      <c r="E14" s="923"/>
      <c r="F14" s="823"/>
      <c r="G14" s="819"/>
      <c r="H14" s="824">
        <f>H12</f>
        <v>54210000</v>
      </c>
      <c r="I14" s="772"/>
    </row>
    <row r="15" spans="1:12" ht="13">
      <c r="A15" s="813"/>
      <c r="B15" s="817"/>
      <c r="C15" s="819"/>
      <c r="D15" s="823"/>
      <c r="E15" s="823"/>
      <c r="F15" s="823"/>
      <c r="G15" s="819"/>
      <c r="H15" s="924"/>
      <c r="I15" s="772"/>
    </row>
    <row r="16" spans="1:12" ht="13">
      <c r="A16" s="813"/>
      <c r="B16" s="817"/>
      <c r="C16" s="819"/>
      <c r="D16" s="925" t="s">
        <v>386</v>
      </c>
      <c r="E16" s="823"/>
      <c r="F16" s="823"/>
      <c r="G16" s="819"/>
      <c r="H16" s="924">
        <f>H11-H12</f>
        <v>430000</v>
      </c>
      <c r="I16" s="772"/>
    </row>
    <row r="17" spans="1:9" ht="13">
      <c r="A17" s="813"/>
      <c r="B17" s="817"/>
      <c r="C17" s="819"/>
      <c r="D17" s="823"/>
      <c r="E17" s="823"/>
      <c r="F17" s="823"/>
      <c r="G17" s="819"/>
      <c r="H17" s="924"/>
      <c r="I17" s="772"/>
    </row>
    <row r="18" spans="1:9" ht="15.5">
      <c r="A18" s="813"/>
      <c r="B18" s="817"/>
      <c r="C18" s="1174" t="s">
        <v>387</v>
      </c>
      <c r="D18" s="823"/>
      <c r="E18" s="823"/>
      <c r="F18" s="823"/>
      <c r="G18" s="819"/>
      <c r="H18" s="924"/>
      <c r="I18" s="772"/>
    </row>
    <row r="19" spans="1:9" ht="51.75" customHeight="1">
      <c r="A19" s="813"/>
      <c r="B19" s="817"/>
      <c r="C19" s="926" t="s">
        <v>388</v>
      </c>
      <c r="D19" s="2113" t="str">
        <f>'13 - Issuer Account'!K37</f>
        <v>(A) Available Distribution Amount (without considering any use of the General Reserve Deposit)</v>
      </c>
      <c r="E19" s="2113"/>
      <c r="F19" s="2113"/>
      <c r="G19" s="2113"/>
      <c r="H19" s="924">
        <f>'13 - Issuer Account'!M37</f>
        <v>0</v>
      </c>
      <c r="I19" s="772"/>
    </row>
    <row r="20" spans="1:9" ht="61.5" customHeight="1">
      <c r="A20" s="813"/>
      <c r="B20" s="817"/>
      <c r="C20" s="926" t="s">
        <v>389</v>
      </c>
      <c r="D20" s="2113"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113"/>
      <c r="F20" s="2113"/>
      <c r="G20" s="2113"/>
      <c r="H20" s="924">
        <f>'13 - Issuer Account'!M38</f>
        <v>0</v>
      </c>
      <c r="I20" s="772"/>
    </row>
    <row r="21" spans="1:9" ht="27" customHeight="1">
      <c r="A21" s="813"/>
      <c r="B21" s="817"/>
      <c r="C21" s="926" t="s">
        <v>390</v>
      </c>
      <c r="D21" s="2113" t="str">
        <f>'13 - Issuer Account'!K39</f>
        <v>(C)	 on a pro rata and pari passu basis, any due and payable Class A Notes Interest Amounts on the Class A Notes;</v>
      </c>
      <c r="E21" s="2113"/>
      <c r="F21" s="2113"/>
      <c r="G21" s="2113"/>
      <c r="H21" s="924">
        <f>'13 - Issuer Account'!M39</f>
        <v>0</v>
      </c>
      <c r="I21" s="772"/>
    </row>
    <row r="22" spans="1:9" ht="13">
      <c r="A22" s="813"/>
      <c r="B22" s="817"/>
      <c r="C22" s="819"/>
      <c r="D22" s="823"/>
      <c r="E22" s="823"/>
      <c r="F22" s="823"/>
      <c r="G22" s="819"/>
      <c r="H22" s="924"/>
      <c r="I22" s="772"/>
    </row>
    <row r="23" spans="1:9" ht="13">
      <c r="A23" s="813"/>
      <c r="B23" s="817"/>
      <c r="C23" s="819"/>
      <c r="D23" s="923" t="str">
        <f>'13 - Issuer Account'!K40</f>
        <v>Liquidity Shortfall Max (B+C-A;0)</v>
      </c>
      <c r="E23" s="923"/>
      <c r="F23" s="823"/>
      <c r="G23" s="819"/>
      <c r="H23" s="824">
        <v>0</v>
      </c>
      <c r="I23" s="772"/>
    </row>
    <row r="24" spans="1:9" ht="13">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zoomScale="85" zoomScaleNormal="100" zoomScaleSheetLayoutView="85" workbookViewId="0">
      <selection activeCell="J16" sqref="J16"/>
    </sheetView>
  </sheetViews>
  <sheetFormatPr defaultColWidth="9.1796875" defaultRowHeight="13"/>
  <cols>
    <col min="1" max="1" width="2.54296875" style="841" customWidth="1"/>
    <col min="2" max="2" width="4.453125" style="842" bestFit="1" customWidth="1"/>
    <col min="3" max="3" width="40.26953125" style="842" customWidth="1"/>
    <col min="4" max="4" width="38" style="843" customWidth="1"/>
    <col min="5" max="6" width="20.26953125" style="843" customWidth="1"/>
    <col min="7" max="8" width="20.26953125" style="842" customWidth="1"/>
    <col min="9" max="9" width="1.7265625" style="844" customWidth="1"/>
    <col min="10" max="10" width="17" style="842" bestFit="1" customWidth="1"/>
    <col min="11" max="11" width="20" style="845" customWidth="1"/>
    <col min="12" max="12" width="11.26953125" style="846" bestFit="1" customWidth="1"/>
    <col min="13" max="13" width="14.81640625" style="846" customWidth="1"/>
    <col min="14" max="14" width="3.453125" style="846" customWidth="1"/>
    <col min="15" max="15" width="12.453125" style="846" customWidth="1"/>
    <col min="16" max="17" width="9.1796875" style="846"/>
    <col min="18" max="18" width="3.54296875" style="846" customWidth="1"/>
    <col min="19" max="19" width="22.26953125" style="846" customWidth="1"/>
    <col min="20" max="16384" width="9.1796875" style="841"/>
  </cols>
  <sheetData>
    <row r="1" spans="1:19" s="592" customFormat="1" ht="14.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232</v>
      </c>
      <c r="K2" s="535">
        <f>'Cover Page'!$C$16</f>
        <v>45991</v>
      </c>
    </row>
    <row r="3" spans="1:19" s="592" customFormat="1" ht="14">
      <c r="A3" s="596"/>
      <c r="B3" s="759"/>
      <c r="C3" s="516"/>
      <c r="D3" s="596"/>
      <c r="E3" s="596"/>
      <c r="F3" s="596"/>
      <c r="G3" s="596"/>
      <c r="H3" s="596"/>
      <c r="I3" s="596"/>
      <c r="J3" s="540" t="s">
        <v>233</v>
      </c>
      <c r="K3" s="541">
        <f>'Cover Page'!$C$17</f>
        <v>46003</v>
      </c>
    </row>
    <row r="4" spans="1:19" s="592" customFormat="1" ht="14.25" customHeight="1">
      <c r="A4" s="596"/>
      <c r="B4" s="759"/>
      <c r="C4" s="760"/>
      <c r="D4" s="760"/>
      <c r="E4" s="760" t="s">
        <v>362</v>
      </c>
      <c r="F4" s="760"/>
      <c r="G4" s="596"/>
      <c r="H4" s="840"/>
      <c r="I4" s="840"/>
      <c r="J4" s="540" t="s">
        <v>234</v>
      </c>
      <c r="K4" s="541">
        <f>'Cover Page'!$C$18</f>
        <v>46009</v>
      </c>
    </row>
    <row r="5" spans="1:19" s="592" customFormat="1" ht="14.25" customHeight="1">
      <c r="A5" s="596"/>
      <c r="B5" s="759"/>
      <c r="C5" s="760"/>
      <c r="D5" s="760"/>
      <c r="E5" s="760"/>
      <c r="F5" s="760"/>
      <c r="G5" s="596"/>
      <c r="H5" s="840"/>
      <c r="I5" s="840"/>
      <c r="J5" s="540" t="s">
        <v>235</v>
      </c>
      <c r="K5" s="541">
        <f>'Cover Page'!$C$19</f>
        <v>46020</v>
      </c>
    </row>
    <row r="6" spans="1:19" s="592" customFormat="1" ht="14">
      <c r="A6" s="596"/>
      <c r="B6" s="759"/>
      <c r="C6" s="761"/>
      <c r="D6" s="596"/>
      <c r="E6" s="596"/>
      <c r="F6" s="596"/>
      <c r="G6" s="596"/>
      <c r="H6" s="596"/>
      <c r="I6" s="596"/>
      <c r="J6" s="540" t="s">
        <v>236</v>
      </c>
      <c r="K6" s="543">
        <f>'00 - Cover'!$F$29</f>
        <v>14</v>
      </c>
    </row>
    <row r="7" spans="1:19" s="592" customFormat="1" ht="14">
      <c r="A7" s="596"/>
      <c r="B7" s="762"/>
      <c r="C7" s="763"/>
      <c r="D7" s="599"/>
      <c r="E7" s="599"/>
      <c r="F7" s="599"/>
      <c r="G7" s="599"/>
      <c r="H7" s="599"/>
      <c r="I7" s="599"/>
      <c r="J7" s="599"/>
      <c r="K7" s="627"/>
    </row>
    <row r="8" spans="1:19">
      <c r="M8" s="847"/>
    </row>
    <row r="9" spans="1:19" s="848" customFormat="1" ht="18">
      <c r="B9" s="1162"/>
      <c r="C9" s="1163" t="s">
        <v>363</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364</v>
      </c>
      <c r="D12" s="1170" t="s">
        <v>164</v>
      </c>
      <c r="E12" s="1171" t="s">
        <v>365</v>
      </c>
      <c r="F12" s="1171" t="s">
        <v>366</v>
      </c>
      <c r="G12" s="1171" t="s">
        <v>367</v>
      </c>
      <c r="H12" s="2118" t="s">
        <v>368</v>
      </c>
      <c r="I12" s="2118"/>
      <c r="J12" s="1172" t="s">
        <v>189</v>
      </c>
      <c r="K12" s="1173" t="s">
        <v>369</v>
      </c>
      <c r="L12" s="855"/>
      <c r="M12" s="847"/>
      <c r="N12" s="855"/>
      <c r="O12" s="855"/>
      <c r="P12" s="855"/>
      <c r="Q12" s="855"/>
      <c r="R12" s="855"/>
      <c r="S12" s="855"/>
    </row>
    <row r="13" spans="1:19" s="842" customFormat="1" ht="12.5">
      <c r="B13" s="856"/>
      <c r="C13" s="857" t="s">
        <v>370</v>
      </c>
      <c r="D13" s="858" t="s">
        <v>216</v>
      </c>
      <c r="E13" s="859">
        <f>'02 - Monthly Asset Follow up'!C17</f>
        <v>11501221849.950001</v>
      </c>
      <c r="F13" s="860">
        <v>2.5000000000000001E-3</v>
      </c>
      <c r="G13" s="865" t="s">
        <v>1306</v>
      </c>
      <c r="H13" s="861" t="s">
        <v>1368</v>
      </c>
      <c r="I13" s="862"/>
      <c r="J13" s="859">
        <f>'14 - Fees'!J53</f>
        <v>2396087.89</v>
      </c>
      <c r="K13" s="863">
        <f>J13</f>
        <v>2396087.89</v>
      </c>
      <c r="L13" s="864"/>
      <c r="M13" s="847"/>
      <c r="N13" s="864"/>
      <c r="O13" s="864"/>
      <c r="P13" s="864"/>
      <c r="Q13" s="864"/>
      <c r="R13" s="864"/>
      <c r="S13" s="864"/>
    </row>
    <row r="14" spans="1:19" s="842" customFormat="1" ht="12.5">
      <c r="B14" s="856"/>
      <c r="C14" s="857" t="s">
        <v>371</v>
      </c>
      <c r="D14" s="858" t="s">
        <v>216</v>
      </c>
      <c r="E14" s="859">
        <f>'14 - Fees'!E54</f>
        <v>14835.669887499998</v>
      </c>
      <c r="F14" s="860">
        <v>3.5000000000000001E-3</v>
      </c>
      <c r="G14" s="865">
        <v>0.2</v>
      </c>
      <c r="H14" s="861" t="s">
        <v>1368</v>
      </c>
      <c r="I14" s="862"/>
      <c r="J14" s="866">
        <f>'14 - Fees'!J54</f>
        <v>14835.67</v>
      </c>
      <c r="K14" s="867">
        <f>J14</f>
        <v>14835.67</v>
      </c>
      <c r="L14" s="864"/>
      <c r="M14" s="864"/>
      <c r="N14" s="864"/>
      <c r="O14" s="864"/>
      <c r="P14" s="864"/>
      <c r="Q14" s="864"/>
      <c r="R14" s="864"/>
      <c r="S14" s="864"/>
    </row>
    <row r="15" spans="1:19" s="842" customFormat="1" ht="12.5">
      <c r="B15" s="856"/>
      <c r="C15" s="857" t="s">
        <v>372</v>
      </c>
      <c r="D15" s="858" t="s">
        <v>373</v>
      </c>
      <c r="E15" s="866">
        <f>'14 - Fees'!J34</f>
        <v>12500</v>
      </c>
      <c r="F15" s="1602" t="s">
        <v>1306</v>
      </c>
      <c r="G15" s="865">
        <v>0.2</v>
      </c>
      <c r="H15" s="861" t="s">
        <v>1368</v>
      </c>
      <c r="I15" s="862"/>
      <c r="J15" s="1591">
        <f>'14 - Fees'!J34</f>
        <v>12500</v>
      </c>
      <c r="K15" s="867">
        <f t="shared" ref="K15:K27" si="0">J15</f>
        <v>12500</v>
      </c>
      <c r="L15" s="864"/>
      <c r="M15" s="864"/>
      <c r="N15" s="864"/>
      <c r="O15" s="864"/>
      <c r="P15" s="864"/>
      <c r="Q15" s="864"/>
      <c r="R15" s="864"/>
      <c r="S15" s="864"/>
    </row>
    <row r="16" spans="1:19" s="842" customFormat="1" ht="12.5">
      <c r="B16" s="856"/>
      <c r="C16" s="857" t="s">
        <v>374</v>
      </c>
      <c r="D16" s="869" t="s">
        <v>1350</v>
      </c>
      <c r="E16" s="1608" t="s">
        <v>1306</v>
      </c>
      <c r="F16" s="1602" t="s">
        <v>1306</v>
      </c>
      <c r="G16" s="865" t="s">
        <v>1306</v>
      </c>
      <c r="H16" s="861" t="s">
        <v>1368</v>
      </c>
      <c r="I16" s="870"/>
      <c r="J16" s="866">
        <f>'14 - Fees'!J18+'14 - Fees'!J28</f>
        <v>15416.67</v>
      </c>
      <c r="K16" s="867">
        <f t="shared" si="0"/>
        <v>15416.67</v>
      </c>
      <c r="L16" s="864"/>
      <c r="M16" s="864"/>
      <c r="N16" s="864"/>
      <c r="O16" s="864"/>
      <c r="P16" s="864"/>
      <c r="Q16" s="864"/>
      <c r="R16" s="864"/>
      <c r="S16" s="864"/>
    </row>
    <row r="17" spans="2:19" s="842" customFormat="1" ht="12.5">
      <c r="B17" s="872"/>
      <c r="C17" s="857" t="s">
        <v>375</v>
      </c>
      <c r="D17" s="869" t="s">
        <v>1350</v>
      </c>
      <c r="E17" s="1608" t="s">
        <v>1306</v>
      </c>
      <c r="F17" s="1602" t="s">
        <v>1306</v>
      </c>
      <c r="G17" s="865" t="s">
        <v>1306</v>
      </c>
      <c r="H17" s="861" t="s">
        <v>1369</v>
      </c>
      <c r="I17" s="873"/>
      <c r="J17" s="866"/>
      <c r="K17" s="867">
        <f t="shared" si="0"/>
        <v>0</v>
      </c>
      <c r="L17" s="864"/>
      <c r="M17" s="864"/>
      <c r="N17" s="864"/>
      <c r="O17" s="864"/>
      <c r="P17" s="864"/>
      <c r="Q17" s="864"/>
      <c r="R17" s="864"/>
      <c r="S17" s="864"/>
    </row>
    <row r="18" spans="2:19" s="842" customFormat="1" ht="12.5">
      <c r="B18" s="872"/>
      <c r="C18" s="857" t="s">
        <v>376</v>
      </c>
      <c r="D18" s="869" t="s">
        <v>1350</v>
      </c>
      <c r="E18" s="1608" t="s">
        <v>1306</v>
      </c>
      <c r="F18" s="1602" t="s">
        <v>1306</v>
      </c>
      <c r="G18" s="865" t="s">
        <v>1306</v>
      </c>
      <c r="H18" s="861" t="s">
        <v>1370</v>
      </c>
      <c r="I18" s="873"/>
      <c r="J18" s="866"/>
      <c r="K18" s="867">
        <f t="shared" si="0"/>
        <v>0</v>
      </c>
      <c r="L18" s="864"/>
      <c r="M18" s="864"/>
      <c r="N18" s="864"/>
      <c r="O18" s="864"/>
      <c r="P18" s="864"/>
      <c r="Q18" s="864"/>
      <c r="R18" s="864"/>
      <c r="S18" s="864"/>
    </row>
    <row r="19" spans="2:19" s="881" customFormat="1" ht="12.5">
      <c r="B19" s="877"/>
      <c r="C19" s="857" t="s">
        <v>377</v>
      </c>
      <c r="D19" s="878" t="s">
        <v>230</v>
      </c>
      <c r="E19" s="1608" t="s">
        <v>1306</v>
      </c>
      <c r="F19" s="1599">
        <v>0.2</v>
      </c>
      <c r="G19" s="1603">
        <f t="shared" ref="G19:G24" si="1">J19-(J19/(1+F19))</f>
        <v>1280</v>
      </c>
      <c r="H19" s="861" t="s">
        <v>1368</v>
      </c>
      <c r="I19" s="880"/>
      <c r="J19" s="879">
        <f>SUM('14 - Fees'!J39:J45)</f>
        <v>7680</v>
      </c>
      <c r="K19" s="867">
        <f t="shared" si="0"/>
        <v>7680</v>
      </c>
      <c r="L19" s="878"/>
      <c r="M19" s="882"/>
      <c r="N19" s="883"/>
      <c r="O19" s="884"/>
      <c r="P19" s="885"/>
      <c r="Q19" s="885"/>
      <c r="R19" s="885"/>
      <c r="S19" s="885"/>
    </row>
    <row r="20" spans="2:19" s="842" customFormat="1" ht="12.5">
      <c r="B20" s="872"/>
      <c r="C20" s="857" t="s">
        <v>378</v>
      </c>
      <c r="D20" s="864" t="s">
        <v>230</v>
      </c>
      <c r="E20" s="1608" t="s">
        <v>1306</v>
      </c>
      <c r="F20" s="1599">
        <v>0.2</v>
      </c>
      <c r="G20" s="1603">
        <f t="shared" si="1"/>
        <v>175</v>
      </c>
      <c r="H20" s="861" t="s">
        <v>1368</v>
      </c>
      <c r="I20" s="862"/>
      <c r="J20" s="866">
        <f>'14 - Fees'!J36+'14 - Fees'!J37</f>
        <v>1050</v>
      </c>
      <c r="K20" s="867">
        <f t="shared" si="0"/>
        <v>1050</v>
      </c>
      <c r="L20" s="871"/>
      <c r="M20" s="874"/>
      <c r="N20" s="875"/>
      <c r="O20" s="874"/>
      <c r="P20" s="876"/>
      <c r="Q20" s="876"/>
      <c r="R20" s="876"/>
      <c r="S20" s="876"/>
    </row>
    <row r="21" spans="2:19" s="842" customFormat="1" ht="12.5">
      <c r="B21" s="872"/>
      <c r="C21" s="857" t="s">
        <v>183</v>
      </c>
      <c r="D21" s="869" t="s">
        <v>230</v>
      </c>
      <c r="E21" s="1608" t="s">
        <v>1306</v>
      </c>
      <c r="F21" s="1599">
        <v>0.2</v>
      </c>
      <c r="G21" s="1603">
        <f t="shared" si="1"/>
        <v>0</v>
      </c>
      <c r="H21" s="861" t="s">
        <v>1368</v>
      </c>
      <c r="I21" s="862"/>
      <c r="J21" s="866">
        <f>'14 - Fees'!J51</f>
        <v>0</v>
      </c>
      <c r="K21" s="867">
        <f t="shared" si="0"/>
        <v>0</v>
      </c>
      <c r="L21" s="864"/>
      <c r="M21" s="874"/>
      <c r="N21" s="886"/>
      <c r="O21" s="887"/>
      <c r="P21" s="887"/>
      <c r="Q21" s="887"/>
      <c r="R21" s="887"/>
      <c r="S21" s="887"/>
    </row>
    <row r="22" spans="2:19" s="842" customFormat="1" ht="12.5">
      <c r="B22" s="872"/>
      <c r="C22" s="857" t="s">
        <v>379</v>
      </c>
      <c r="D22" s="869" t="s">
        <v>230</v>
      </c>
      <c r="E22" s="1608" t="s">
        <v>1306</v>
      </c>
      <c r="F22" s="1599">
        <v>0.2</v>
      </c>
      <c r="G22" s="1603">
        <f t="shared" si="1"/>
        <v>0</v>
      </c>
      <c r="H22" s="861" t="s">
        <v>1368</v>
      </c>
      <c r="I22" s="862"/>
      <c r="J22" s="866">
        <f>'14 - Fees'!J47</f>
        <v>0</v>
      </c>
      <c r="K22" s="867">
        <f t="shared" si="0"/>
        <v>0</v>
      </c>
      <c r="L22" s="864"/>
      <c r="M22" s="874"/>
      <c r="N22" s="886"/>
      <c r="O22" s="887"/>
      <c r="P22" s="887"/>
      <c r="Q22" s="887"/>
      <c r="R22" s="887"/>
      <c r="S22" s="887"/>
    </row>
    <row r="23" spans="2:19" s="842" customFormat="1">
      <c r="B23" s="872"/>
      <c r="C23" s="857" t="s">
        <v>186</v>
      </c>
      <c r="D23" s="858" t="s">
        <v>275</v>
      </c>
      <c r="E23" s="1608" t="s">
        <v>1306</v>
      </c>
      <c r="F23" s="1599">
        <v>0.19</v>
      </c>
      <c r="G23" s="1603">
        <f t="shared" si="1"/>
        <v>0</v>
      </c>
      <c r="H23" s="861" t="s">
        <v>1371</v>
      </c>
      <c r="I23" s="862"/>
      <c r="J23" s="866">
        <f>'14 - Fees'!J58</f>
        <v>0</v>
      </c>
      <c r="K23" s="867">
        <f t="shared" si="0"/>
        <v>0</v>
      </c>
      <c r="L23" s="864"/>
      <c r="M23" s="876"/>
      <c r="N23" s="876"/>
      <c r="O23" s="888"/>
      <c r="P23" s="889"/>
      <c r="Q23" s="876"/>
      <c r="R23" s="876"/>
      <c r="S23" s="876"/>
    </row>
    <row r="24" spans="2:19" s="842" customFormat="1" ht="12.5">
      <c r="B24" s="872"/>
      <c r="C24" s="857" t="s">
        <v>186</v>
      </c>
      <c r="D24" s="858" t="s">
        <v>222</v>
      </c>
      <c r="E24" s="1608" t="s">
        <v>1306</v>
      </c>
      <c r="F24" s="1599">
        <v>0.2</v>
      </c>
      <c r="G24" s="1603">
        <f t="shared" si="1"/>
        <v>0</v>
      </c>
      <c r="H24" s="861" t="s">
        <v>1371</v>
      </c>
      <c r="I24" s="870"/>
      <c r="J24" s="866">
        <v>0</v>
      </c>
      <c r="K24" s="867">
        <f t="shared" si="0"/>
        <v>0</v>
      </c>
      <c r="L24" s="864"/>
      <c r="M24" s="876"/>
      <c r="N24" s="876"/>
      <c r="O24" s="874"/>
      <c r="P24" s="876"/>
      <c r="Q24" s="876"/>
      <c r="R24" s="876"/>
      <c r="S24" s="876"/>
    </row>
    <row r="25" spans="2:19" s="842" customFormat="1" ht="12.5">
      <c r="B25" s="872"/>
      <c r="C25" s="857" t="s">
        <v>380</v>
      </c>
      <c r="D25" s="858" t="s">
        <v>1361</v>
      </c>
      <c r="E25" s="1608" t="s">
        <v>1306</v>
      </c>
      <c r="F25" s="1599">
        <v>0.2</v>
      </c>
      <c r="G25" s="865">
        <v>0</v>
      </c>
      <c r="H25" s="861" t="s">
        <v>1368</v>
      </c>
      <c r="I25" s="870"/>
      <c r="J25" s="866">
        <f>'14 - Fees'!J60</f>
        <v>0</v>
      </c>
      <c r="K25" s="867">
        <f t="shared" si="0"/>
        <v>0</v>
      </c>
      <c r="L25" s="864"/>
      <c r="M25" s="876"/>
      <c r="N25" s="876"/>
      <c r="O25" s="874"/>
      <c r="P25" s="876"/>
      <c r="Q25" s="876"/>
      <c r="R25" s="876"/>
      <c r="S25" s="876"/>
    </row>
    <row r="26" spans="2:19" s="842" customFormat="1" ht="12.5">
      <c r="B26" s="872"/>
      <c r="C26" s="857" t="s">
        <v>381</v>
      </c>
      <c r="D26" s="858" t="s">
        <v>382</v>
      </c>
      <c r="E26" s="1608" t="s">
        <v>1306</v>
      </c>
      <c r="F26" s="868" t="s">
        <v>1306</v>
      </c>
      <c r="G26" s="1601" t="s">
        <v>1306</v>
      </c>
      <c r="H26" s="861" t="s">
        <v>1368</v>
      </c>
      <c r="I26" s="870"/>
      <c r="J26" s="866">
        <f>'14 - Fees'!J30</f>
        <v>-50</v>
      </c>
      <c r="K26" s="867">
        <f t="shared" si="0"/>
        <v>-50</v>
      </c>
      <c r="L26" s="864"/>
      <c r="M26" s="876"/>
      <c r="N26" s="876"/>
      <c r="O26" s="874"/>
      <c r="P26" s="876"/>
      <c r="Q26" s="876"/>
      <c r="R26" s="876"/>
      <c r="S26" s="876"/>
    </row>
    <row r="27" spans="2:19" s="842" customFormat="1">
      <c r="B27" s="872"/>
      <c r="C27" s="857" t="s">
        <v>383</v>
      </c>
      <c r="D27" s="858" t="s">
        <v>384</v>
      </c>
      <c r="E27" s="1608">
        <v>0</v>
      </c>
      <c r="F27" s="868" t="s">
        <v>1306</v>
      </c>
      <c r="G27" s="1601" t="s">
        <v>1306</v>
      </c>
      <c r="H27" s="861" t="s">
        <v>1368</v>
      </c>
      <c r="I27" s="870"/>
      <c r="J27" s="866">
        <v>0</v>
      </c>
      <c r="K27" s="867">
        <f t="shared" si="0"/>
        <v>0</v>
      </c>
      <c r="L27" s="864"/>
      <c r="M27" s="887"/>
      <c r="N27" s="887"/>
      <c r="O27" s="890"/>
      <c r="P27" s="889"/>
      <c r="Q27" s="876"/>
      <c r="R27" s="876"/>
      <c r="S27" s="876"/>
    </row>
    <row r="28" spans="2:19" s="842" customFormat="1" ht="12.5">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385</v>
      </c>
      <c r="D29" s="904"/>
      <c r="E29" s="905"/>
      <c r="F29" s="904"/>
      <c r="G29" s="906"/>
      <c r="H29" s="906"/>
      <c r="I29" s="907"/>
      <c r="J29" s="903"/>
      <c r="K29" s="908">
        <f>SUM(K13:K28)</f>
        <v>2447520.23</v>
      </c>
      <c r="L29" s="1633">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85" zoomScaleNormal="80" zoomScaleSheetLayoutView="85" workbookViewId="0"/>
  </sheetViews>
  <sheetFormatPr defaultColWidth="11.453125" defaultRowHeight="12.5" outlineLevelRow="1"/>
  <cols>
    <col min="1" max="1" width="2.7265625" style="592" customWidth="1"/>
    <col min="2" max="2" width="1.26953125" style="592" customWidth="1"/>
    <col min="3" max="3" width="7.54296875" style="592" bestFit="1" customWidth="1"/>
    <col min="4" max="4" width="31.1796875" style="592" customWidth="1"/>
    <col min="5" max="6" width="30.7265625" style="592" customWidth="1"/>
    <col min="7" max="7" width="2.54296875" style="592" customWidth="1"/>
    <col min="8" max="9" width="21" style="592" customWidth="1"/>
    <col min="10" max="10" width="20.81640625" style="592" customWidth="1"/>
    <col min="11" max="11" width="23.7265625" style="592" customWidth="1"/>
    <col min="12" max="12" width="2.81640625" style="592" customWidth="1"/>
    <col min="13" max="13" width="5.453125" style="592" customWidth="1"/>
    <col min="14" max="16384" width="11.453125" style="592"/>
  </cols>
  <sheetData>
    <row r="1" spans="1:12" ht="14.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232</v>
      </c>
      <c r="K2" s="618">
        <f>'Cover Page'!$C$16</f>
        <v>45991</v>
      </c>
      <c r="L2" s="535"/>
    </row>
    <row r="3" spans="1:12" ht="14">
      <c r="A3" s="596"/>
      <c r="B3" s="759"/>
      <c r="C3" s="596"/>
      <c r="D3" s="596"/>
      <c r="E3" s="596"/>
      <c r="F3" s="596"/>
      <c r="G3" s="540"/>
      <c r="H3" s="540"/>
      <c r="I3" s="540"/>
      <c r="J3" s="540" t="s">
        <v>233</v>
      </c>
      <c r="K3" s="621">
        <f>'Cover Page'!$C$17</f>
        <v>46003</v>
      </c>
      <c r="L3" s="541"/>
    </row>
    <row r="4" spans="1:12" ht="14.25" customHeight="1">
      <c r="A4" s="596"/>
      <c r="B4" s="759"/>
      <c r="C4" s="760"/>
      <c r="D4" s="760"/>
      <c r="E4" s="760"/>
      <c r="G4" s="540"/>
      <c r="H4" s="540"/>
      <c r="I4" s="540"/>
      <c r="J4" s="540" t="s">
        <v>234</v>
      </c>
      <c r="K4" s="621">
        <f>'Cover Page'!$C$18</f>
        <v>46009</v>
      </c>
      <c r="L4" s="541"/>
    </row>
    <row r="5" spans="1:12" ht="14.25" customHeight="1">
      <c r="A5" s="596"/>
      <c r="B5" s="759"/>
      <c r="C5" s="760"/>
      <c r="D5" s="760"/>
      <c r="E5" s="928"/>
      <c r="F5" s="928"/>
      <c r="G5" s="540"/>
      <c r="H5" s="540"/>
      <c r="I5" s="540"/>
      <c r="J5" s="540" t="s">
        <v>235</v>
      </c>
      <c r="K5" s="621">
        <f>'Cover Page'!$C$19</f>
        <v>46020</v>
      </c>
      <c r="L5" s="541"/>
    </row>
    <row r="6" spans="1:12" ht="14">
      <c r="A6" s="596"/>
      <c r="B6" s="759"/>
      <c r="C6" s="596"/>
      <c r="D6" s="596"/>
      <c r="F6" s="596"/>
      <c r="G6" s="540"/>
      <c r="H6" s="540"/>
      <c r="I6" s="540"/>
      <c r="J6" s="540" t="s">
        <v>236</v>
      </c>
      <c r="K6" s="624">
        <f>'00 - Cover'!$F$29</f>
        <v>14</v>
      </c>
      <c r="L6" s="543"/>
    </row>
    <row r="7" spans="1:12" ht="14">
      <c r="A7" s="785"/>
      <c r="B7" s="812"/>
      <c r="C7" s="599"/>
      <c r="D7" s="599"/>
      <c r="E7" s="599"/>
      <c r="F7" s="599"/>
      <c r="G7" s="599"/>
      <c r="H7" s="599"/>
      <c r="I7" s="599"/>
      <c r="J7" s="599"/>
      <c r="K7" s="599"/>
      <c r="L7" s="627"/>
    </row>
    <row r="8" spans="1:12" ht="14">
      <c r="A8" s="785"/>
      <c r="B8" s="817"/>
      <c r="C8" s="596"/>
      <c r="D8" s="596"/>
      <c r="E8" s="596"/>
      <c r="F8" s="596"/>
      <c r="G8" s="596"/>
      <c r="H8" s="596"/>
      <c r="I8" s="596"/>
      <c r="J8" s="596"/>
      <c r="K8" s="596"/>
      <c r="L8" s="766"/>
    </row>
    <row r="9" spans="1:12" ht="14">
      <c r="A9" s="785"/>
      <c r="B9" s="817"/>
      <c r="C9" s="596"/>
      <c r="D9" s="596"/>
      <c r="E9" s="596"/>
      <c r="F9" s="596"/>
      <c r="G9" s="596"/>
      <c r="H9" s="596"/>
      <c r="I9" s="596"/>
      <c r="J9" s="596"/>
      <c r="K9" s="596"/>
      <c r="L9" s="766"/>
    </row>
    <row r="10" spans="1:12" ht="15.5">
      <c r="A10" s="813"/>
      <c r="B10" s="817"/>
      <c r="C10" s="1174" t="s">
        <v>634</v>
      </c>
      <c r="D10" s="827"/>
      <c r="E10" s="827"/>
      <c r="F10" s="827"/>
      <c r="G10" s="629"/>
      <c r="H10" s="629"/>
      <c r="I10" s="629"/>
      <c r="J10" s="629"/>
      <c r="K10" s="629"/>
      <c r="L10" s="772"/>
    </row>
    <row r="11" spans="1:12" ht="15.5">
      <c r="A11" s="813"/>
      <c r="B11" s="817"/>
      <c r="C11" s="764"/>
      <c r="D11" s="827"/>
      <c r="E11" s="827"/>
      <c r="F11" s="827"/>
      <c r="G11" s="629"/>
      <c r="H11" s="629"/>
      <c r="I11" s="629"/>
      <c r="J11" s="629"/>
      <c r="K11" s="629"/>
      <c r="L11" s="772"/>
    </row>
    <row r="12" spans="1:12" ht="26">
      <c r="A12" s="813"/>
      <c r="B12" s="817"/>
      <c r="C12" s="764"/>
      <c r="D12" s="827"/>
      <c r="E12" s="827"/>
      <c r="F12" s="827"/>
      <c r="G12" s="629"/>
      <c r="H12" s="633" t="s">
        <v>391</v>
      </c>
      <c r="I12" s="923" t="s">
        <v>369</v>
      </c>
      <c r="J12" s="929" t="s">
        <v>392</v>
      </c>
      <c r="K12" s="633" t="s">
        <v>393</v>
      </c>
      <c r="L12" s="772"/>
    </row>
    <row r="13" spans="1:12" ht="22.5" customHeight="1">
      <c r="A13" s="813"/>
      <c r="B13" s="817"/>
      <c r="C13" s="764"/>
      <c r="D13" s="930"/>
      <c r="E13" s="827"/>
      <c r="F13" s="827"/>
      <c r="G13" s="629"/>
      <c r="H13" s="633"/>
      <c r="I13" s="923"/>
      <c r="J13" s="924"/>
      <c r="K13" s="931"/>
      <c r="L13" s="772"/>
    </row>
    <row r="14" spans="1:12" ht="15.5">
      <c r="A14" s="813"/>
      <c r="B14" s="817"/>
      <c r="C14" s="764"/>
      <c r="D14" s="827"/>
      <c r="E14" s="827"/>
      <c r="F14" s="827"/>
      <c r="G14" s="629"/>
      <c r="H14" s="633"/>
      <c r="I14" s="923"/>
      <c r="J14" s="932"/>
      <c r="K14" s="813"/>
      <c r="L14" s="772"/>
    </row>
    <row r="15" spans="1:12" ht="12.75" customHeight="1">
      <c r="A15" s="813"/>
      <c r="B15" s="817"/>
      <c r="C15" s="933"/>
      <c r="D15" s="933" t="s">
        <v>199</v>
      </c>
      <c r="E15" s="933"/>
      <c r="F15" s="818"/>
      <c r="G15" s="819"/>
      <c r="H15" s="819"/>
      <c r="I15" s="819"/>
      <c r="J15" s="924">
        <f>'15 - Priority of Payments'!J21</f>
        <v>107147331.03999992</v>
      </c>
      <c r="K15" s="822"/>
      <c r="L15" s="772"/>
    </row>
    <row r="16" spans="1:12" ht="13">
      <c r="A16" s="813"/>
      <c r="B16" s="817"/>
      <c r="C16" s="828"/>
      <c r="D16" s="2110"/>
      <c r="E16" s="2110"/>
      <c r="F16" s="829"/>
      <c r="G16" s="830"/>
      <c r="H16" s="830"/>
      <c r="I16" s="830"/>
      <c r="J16" s="830"/>
      <c r="K16" s="831"/>
      <c r="L16" s="772"/>
    </row>
    <row r="17" spans="1:16" ht="42.75" customHeight="1">
      <c r="A17" s="813"/>
      <c r="B17" s="817"/>
      <c r="C17" s="832" t="str">
        <f>+LEFT(D17,3)</f>
        <v>(A)</v>
      </c>
      <c r="D17" s="2103"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103"/>
      <c r="F17" s="2103"/>
      <c r="G17" s="833"/>
      <c r="H17" s="934">
        <f>'15 - Priority of Payments'!I28</f>
        <v>2447520.23</v>
      </c>
      <c r="I17" s="934">
        <f>'15 - Priority of Payments'!J28</f>
        <v>2447520.23</v>
      </c>
      <c r="J17" s="934">
        <f>'15 - Priority of Payments'!L28</f>
        <v>104700110.80999991</v>
      </c>
      <c r="K17" s="834">
        <f>'15 - Priority of Payments'!K28</f>
        <v>0</v>
      </c>
      <c r="L17" s="772"/>
    </row>
    <row r="18" spans="1:16" ht="42.75" customHeight="1">
      <c r="A18" s="813"/>
      <c r="B18" s="817"/>
      <c r="C18" s="832" t="str">
        <f t="shared" ref="C18:C24" si="0">+LEFT(D18,3)</f>
        <v>(B)</v>
      </c>
      <c r="D18" s="2103" t="str">
        <f>+'15 - Priority of Payments'!F29</f>
        <v>(B)	 on a pro rata and pari passu basis, any due and payable Class A Notes Interest Amounts on the Class A Notes;</v>
      </c>
      <c r="E18" s="2103"/>
      <c r="F18" s="2103"/>
      <c r="G18" s="835"/>
      <c r="H18" s="934">
        <f>'15 - Priority of Payments'!I29</f>
        <v>5747718.7199999997</v>
      </c>
      <c r="I18" s="934">
        <f>'15 - Priority of Payments'!J29</f>
        <v>5747718.7199999997</v>
      </c>
      <c r="J18" s="934">
        <f>'15 - Priority of Payments'!L29</f>
        <v>98952392.089999914</v>
      </c>
      <c r="K18" s="834">
        <f>'15 - Priority of Payments'!K29</f>
        <v>0</v>
      </c>
      <c r="L18" s="772"/>
      <c r="P18" s="807"/>
    </row>
    <row r="19" spans="1:16" ht="42.75" customHeight="1">
      <c r="A19" s="813"/>
      <c r="B19" s="817"/>
      <c r="C19" s="832" t="str">
        <f t="shared" si="0"/>
        <v>(C)</v>
      </c>
      <c r="D19" s="2103" t="str">
        <f>+'15 - Priority of Payments'!F30</f>
        <v>(C) 	in transfer to the credit of the General Reserve Account of an amount equal to the General Reserve Replenishment Amount applicable on such Payment Date;;</v>
      </c>
      <c r="E19" s="2103"/>
      <c r="F19" s="2103"/>
      <c r="G19" s="835"/>
      <c r="H19" s="934">
        <f>'15 - Priority of Payments'!I30</f>
        <v>0</v>
      </c>
      <c r="I19" s="934">
        <f>'15 - Priority of Payments'!J30</f>
        <v>0</v>
      </c>
      <c r="J19" s="934">
        <f>'15 - Priority of Payments'!L30</f>
        <v>98952392.089999914</v>
      </c>
      <c r="K19" s="834">
        <f>'15 - Priority of Payments'!K30</f>
        <v>0</v>
      </c>
      <c r="L19" s="772"/>
      <c r="P19" s="807"/>
    </row>
    <row r="20" spans="1:16" ht="42.75" customHeight="1">
      <c r="A20" s="813"/>
      <c r="B20" s="817"/>
      <c r="C20" s="832" t="str">
        <f t="shared" si="0"/>
        <v>(D)</v>
      </c>
      <c r="D20" s="2103" t="str">
        <f>+'15 - Priority of Payments'!F31</f>
        <v>(D) 	on a pro rata and pari passu basis, the Class A Notes Amortisation Amount in respect of the redemption of the Class A Notes;</v>
      </c>
      <c r="E20" s="2103"/>
      <c r="F20" s="2103"/>
      <c r="G20" s="971"/>
      <c r="H20" s="934">
        <f>'15 - Priority of Payments'!I31</f>
        <v>86147731.919999987</v>
      </c>
      <c r="I20" s="934">
        <f>'15 - Priority of Payments'!J31</f>
        <v>86147731.919999987</v>
      </c>
      <c r="J20" s="934">
        <f>'15 - Priority of Payments'!L31</f>
        <v>12804660.169999927</v>
      </c>
      <c r="K20" s="834">
        <f>'15 - Priority of Payments'!K31</f>
        <v>0</v>
      </c>
      <c r="L20" s="772"/>
      <c r="P20" s="807"/>
    </row>
    <row r="21" spans="1:16" ht="61.5" customHeight="1">
      <c r="A21" s="813"/>
      <c r="B21" s="817"/>
      <c r="C21" s="832" t="str">
        <f t="shared" si="0"/>
        <v>(E)</v>
      </c>
      <c r="D21" s="2103"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103"/>
      <c r="F21" s="2103"/>
      <c r="G21" s="1341"/>
      <c r="H21" s="934">
        <f>'15 - Priority of Payments'!I32</f>
        <v>756259.68</v>
      </c>
      <c r="I21" s="934">
        <f>'15 - Priority of Payments'!J32</f>
        <v>756259.68</v>
      </c>
      <c r="J21" s="934">
        <f>'15 - Priority of Payments'!L32</f>
        <v>12048400.489999928</v>
      </c>
      <c r="K21" s="834">
        <f>'15 - Priority of Payments'!K32</f>
        <v>0</v>
      </c>
      <c r="L21" s="772"/>
      <c r="P21" s="807"/>
    </row>
    <row r="22" spans="1:16" ht="42.75" customHeight="1">
      <c r="A22" s="813"/>
      <c r="B22" s="817"/>
      <c r="C22" s="832" t="str">
        <f t="shared" si="0"/>
        <v>(F)</v>
      </c>
      <c r="D22" s="2103" t="str">
        <f>+'15 - Priority of Payments'!F33</f>
        <v xml:space="preserve">(F) 	 on a pro rata and pari passu basis, the Class B Notes Amortisation Amount in respect of the redemption of the Class B Notes; </v>
      </c>
      <c r="E22" s="2103"/>
      <c r="F22" s="2103"/>
      <c r="G22" s="1341"/>
      <c r="H22" s="934">
        <f>'15 - Priority of Payments'!I33</f>
        <v>4534073.28</v>
      </c>
      <c r="I22" s="934">
        <f>'15 - Priority of Payments'!J33</f>
        <v>4534073.28</v>
      </c>
      <c r="J22" s="934">
        <f>'15 - Priority of Payments'!L33</f>
        <v>7514327.2099999273</v>
      </c>
      <c r="K22" s="834">
        <f>'15 - Priority of Payments'!K33</f>
        <v>0</v>
      </c>
      <c r="L22" s="772"/>
      <c r="P22" s="807"/>
    </row>
    <row r="23" spans="1:16" ht="42.75" customHeight="1">
      <c r="A23" s="813"/>
      <c r="B23" s="817"/>
      <c r="C23" s="832" t="str">
        <f t="shared" si="0"/>
        <v>(G)</v>
      </c>
      <c r="D23" s="2103"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103"/>
      <c r="F23" s="2103"/>
      <c r="G23" s="1341"/>
      <c r="H23" s="934">
        <f>'15 - Priority of Payments'!I34</f>
        <v>430000</v>
      </c>
      <c r="I23" s="934">
        <f>'15 - Priority of Payments'!J34</f>
        <v>430000</v>
      </c>
      <c r="J23" s="934">
        <f>'15 - Priority of Payments'!L34</f>
        <v>7084327.2099999273</v>
      </c>
      <c r="K23" s="834">
        <f>'15 - Priority of Payments'!K34</f>
        <v>0</v>
      </c>
      <c r="L23" s="772"/>
      <c r="P23" s="807"/>
    </row>
    <row r="24" spans="1:16" ht="42.75" customHeight="1">
      <c r="A24" s="813"/>
      <c r="B24" s="817"/>
      <c r="C24" s="832" t="str">
        <f t="shared" si="0"/>
        <v>(H)</v>
      </c>
      <c r="D24" s="2103" t="str">
        <f>+'15 - Priority of Payments'!F35</f>
        <v>(H)	 on any Payment Date which is not the Issuer Liquidation Date, the Excess Spread as interest payment to the Unitholders.</v>
      </c>
      <c r="E24" s="2103"/>
      <c r="F24" s="2103"/>
      <c r="G24" s="1342"/>
      <c r="H24" s="934">
        <f>'15 - Priority of Payments'!I35</f>
        <v>7083683.3199997619</v>
      </c>
      <c r="I24" s="934">
        <f>'15 - Priority of Payments'!J35</f>
        <v>7083383.3199997619</v>
      </c>
      <c r="J24" s="934">
        <f>'15 - Priority of Payments'!L35</f>
        <v>943.89000016544014</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943.89000016544014</v>
      </c>
      <c r="L26" s="772"/>
      <c r="P26" s="807"/>
    </row>
    <row r="27" spans="1:16" ht="13" thickBot="1">
      <c r="B27" s="612"/>
      <c r="C27" s="613"/>
      <c r="D27" s="613"/>
      <c r="E27" s="613"/>
      <c r="F27" s="613"/>
      <c r="G27" s="613"/>
      <c r="H27" s="613"/>
      <c r="I27" s="613"/>
      <c r="J27" s="613"/>
      <c r="K27" s="613"/>
      <c r="L27" s="614"/>
    </row>
    <row r="28" spans="1:16" ht="13"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395</v>
      </c>
      <c r="F31" s="928"/>
      <c r="G31" s="540"/>
      <c r="H31" s="540"/>
      <c r="I31" s="540"/>
      <c r="J31" s="540"/>
      <c r="K31" s="540"/>
      <c r="L31" s="541"/>
    </row>
    <row r="32" spans="1:16" ht="14" hidden="1" outlineLevel="1">
      <c r="A32" s="785"/>
      <c r="B32" s="812"/>
      <c r="C32" s="599"/>
      <c r="D32" s="599"/>
      <c r="E32" s="599"/>
      <c r="F32" s="599"/>
      <c r="G32" s="599"/>
      <c r="H32" s="599"/>
      <c r="I32" s="599"/>
      <c r="J32" s="599"/>
      <c r="K32" s="599"/>
      <c r="L32" s="627"/>
    </row>
    <row r="33" spans="1:12" ht="15.5" hidden="1" outlineLevel="1">
      <c r="A33" s="813"/>
      <c r="B33" s="814"/>
      <c r="C33" s="764"/>
      <c r="D33" s="827"/>
      <c r="E33" s="827"/>
      <c r="F33" s="827"/>
      <c r="G33" s="629"/>
      <c r="H33" s="629"/>
      <c r="I33" s="629"/>
      <c r="J33" s="629"/>
      <c r="K33" s="629"/>
      <c r="L33" s="772"/>
    </row>
    <row r="34" spans="1:12" ht="15.5" hidden="1" outlineLevel="1">
      <c r="A34" s="813"/>
      <c r="B34" s="817"/>
      <c r="C34" s="764"/>
      <c r="D34" s="827"/>
      <c r="E34" s="827"/>
      <c r="F34" s="827"/>
      <c r="G34" s="629"/>
      <c r="H34" s="629"/>
      <c r="I34" s="629"/>
      <c r="J34" s="629"/>
      <c r="K34" s="629"/>
      <c r="L34" s="772"/>
    </row>
    <row r="35" spans="1:12" ht="26" hidden="1" outlineLevel="1">
      <c r="A35" s="813"/>
      <c r="B35" s="817"/>
      <c r="C35" s="764"/>
      <c r="D35" s="827"/>
      <c r="E35" s="827"/>
      <c r="F35" s="827"/>
      <c r="G35" s="629"/>
      <c r="H35" s="633" t="s">
        <v>391</v>
      </c>
      <c r="I35" s="923" t="s">
        <v>369</v>
      </c>
      <c r="J35" s="929" t="s">
        <v>392</v>
      </c>
      <c r="K35" s="633" t="s">
        <v>393</v>
      </c>
      <c r="L35" s="772"/>
    </row>
    <row r="36" spans="1:12" ht="22.5" hidden="1" customHeight="1" outlineLevel="1">
      <c r="A36" s="813"/>
      <c r="B36" s="817"/>
      <c r="C36" s="764"/>
      <c r="D36" s="930"/>
      <c r="E36" s="827"/>
      <c r="F36" s="827"/>
      <c r="G36" s="629"/>
      <c r="H36" s="633"/>
      <c r="I36" s="923"/>
      <c r="J36" s="924"/>
      <c r="K36" s="813"/>
      <c r="L36" s="772"/>
    </row>
    <row r="37" spans="1:12" ht="15.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199</v>
      </c>
      <c r="E38" s="933"/>
      <c r="F38" s="818"/>
      <c r="G38" s="819"/>
      <c r="H38" s="819"/>
      <c r="I38" s="819"/>
      <c r="J38" s="924"/>
      <c r="K38" s="822"/>
      <c r="L38" s="772"/>
    </row>
    <row r="39" spans="1:12" ht="13" hidden="1" outlineLevel="1">
      <c r="A39" s="813"/>
      <c r="B39" s="817"/>
      <c r="C39" s="828"/>
      <c r="D39" s="2110"/>
      <c r="E39" s="2110"/>
      <c r="F39" s="829"/>
      <c r="G39" s="830"/>
      <c r="H39" s="830"/>
      <c r="I39" s="830"/>
      <c r="J39" s="830"/>
      <c r="K39" s="831"/>
      <c r="L39" s="772"/>
    </row>
    <row r="40" spans="1:12" ht="40.5" hidden="1" customHeight="1" outlineLevel="1">
      <c r="A40" s="813"/>
      <c r="B40" s="817"/>
      <c r="C40" s="832" t="s">
        <v>27</v>
      </c>
      <c r="D40" s="2120"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20"/>
      <c r="F40" s="2120"/>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28</v>
      </c>
      <c r="D41" s="2120"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20"/>
      <c r="F41" s="2120"/>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29</v>
      </c>
      <c r="D42" s="2120" t="str">
        <f>'15 - Priority of Payments'!F49</f>
        <v>(C)	on a pro rata and pari passu basis, the Class A Notes Amortisation Amount in respect of the redemption of the Class A Notes until redeemed in full;</v>
      </c>
      <c r="E42" s="2120"/>
      <c r="F42" s="2120"/>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30</v>
      </c>
      <c r="D43" s="2120"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20"/>
      <c r="F43" s="2120"/>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31</v>
      </c>
      <c r="D44" s="2120" t="str">
        <f>'15 - Priority of Payments'!F51</f>
        <v xml:space="preserve">(E)	on a pro rata and pari passu basis, the Class B Notes Amortisation Amount in respect of the redemption of the Class B Notes until redeemed in full; </v>
      </c>
      <c r="E44" s="2120"/>
      <c r="F44" s="2120"/>
      <c r="G44" s="1341"/>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32</v>
      </c>
      <c r="D45" s="2120"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20"/>
      <c r="F45" s="2120"/>
      <c r="G45" s="1341"/>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33</v>
      </c>
      <c r="D46" s="2120"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20"/>
      <c r="F46" s="2120"/>
      <c r="G46" s="1341"/>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 hidden="1" outlineLevel="1" thickBot="1">
      <c r="B49" s="612"/>
      <c r="C49" s="613"/>
      <c r="D49" s="613"/>
      <c r="E49" s="613"/>
      <c r="F49" s="613"/>
      <c r="G49" s="613"/>
      <c r="H49" s="613"/>
      <c r="I49" s="613"/>
      <c r="J49" s="613"/>
      <c r="K49" s="613"/>
      <c r="L49" s="614"/>
    </row>
    <row r="50" spans="1:12" ht="13" hidden="1" outlineLevel="1" thickTop="1"/>
    <row r="51" spans="1:12" collapsed="1"/>
    <row r="52" spans="1:12" ht="13" thickBot="1"/>
    <row r="53" spans="1:12" ht="22.5" customHeight="1" thickTop="1">
      <c r="A53" s="813"/>
      <c r="B53" s="935"/>
      <c r="C53" s="1175" t="s">
        <v>1058</v>
      </c>
      <c r="D53" s="936"/>
      <c r="E53" s="936"/>
      <c r="F53" s="936"/>
      <c r="G53" s="937"/>
      <c r="H53" s="937"/>
      <c r="I53" s="937"/>
      <c r="J53" s="937"/>
      <c r="K53" s="937"/>
      <c r="L53" s="938"/>
    </row>
    <row r="54" spans="1:12" ht="15.5">
      <c r="A54" s="813"/>
      <c r="B54" s="817"/>
      <c r="C54" s="764"/>
      <c r="D54" s="827"/>
      <c r="E54" s="827"/>
      <c r="F54" s="827"/>
      <c r="G54" s="629"/>
      <c r="H54" s="629"/>
      <c r="I54" s="629"/>
      <c r="J54" s="629"/>
      <c r="K54" s="629"/>
      <c r="L54" s="772"/>
    </row>
    <row r="55" spans="1:12" ht="15.5">
      <c r="A55" s="813"/>
      <c r="B55" s="817"/>
      <c r="C55" s="764"/>
      <c r="D55" s="827"/>
      <c r="E55" s="827"/>
      <c r="F55" s="827"/>
      <c r="G55" s="629"/>
      <c r="H55" s="633"/>
      <c r="I55" s="633" t="s">
        <v>156</v>
      </c>
      <c r="J55" s="771" t="s">
        <v>157</v>
      </c>
      <c r="K55" s="633"/>
      <c r="L55" s="772"/>
    </row>
    <row r="56" spans="1:12" ht="22.5" customHeight="1">
      <c r="A56" s="813"/>
      <c r="B56" s="817"/>
      <c r="C56" s="764"/>
      <c r="E56" s="827"/>
      <c r="F56" s="827"/>
      <c r="G56" s="629"/>
      <c r="H56" s="633"/>
      <c r="I56" s="923"/>
      <c r="K56" s="633"/>
      <c r="L56" s="772"/>
    </row>
    <row r="57" spans="1:12" ht="15.5">
      <c r="A57" s="813"/>
      <c r="B57" s="817"/>
      <c r="C57" s="764"/>
      <c r="D57" s="930" t="s">
        <v>394</v>
      </c>
      <c r="E57" s="827"/>
      <c r="F57" s="827"/>
      <c r="G57" s="629"/>
      <c r="H57" s="633"/>
      <c r="I57" s="923"/>
      <c r="J57" s="924">
        <f>'13 - Issuer Account'!I12</f>
        <v>93821.72000746429</v>
      </c>
      <c r="K57" s="633"/>
      <c r="L57" s="772"/>
    </row>
    <row r="58" spans="1:12" ht="81" customHeight="1">
      <c r="A58" s="813"/>
      <c r="B58" s="817"/>
      <c r="C58" s="764"/>
      <c r="D58" s="2119"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19"/>
      <c r="F58" s="2119"/>
      <c r="G58" s="833"/>
      <c r="H58" s="934"/>
      <c r="I58" s="934">
        <f>'13 - Issuer Account'!H13</f>
        <v>0</v>
      </c>
      <c r="J58" s="934">
        <f>'13 - Issuer Account'!I13</f>
        <v>93821.72000746429</v>
      </c>
      <c r="K58" s="633"/>
      <c r="L58" s="772"/>
    </row>
    <row r="59" spans="1:12" ht="45.75" customHeight="1">
      <c r="A59" s="813"/>
      <c r="B59" s="817"/>
      <c r="C59" s="764"/>
      <c r="D59" s="2119" t="str">
        <f>'13 - Issuer Account'!F14</f>
        <v>(ii) 	the Available Collections in respect of the Purchased Home Loan Receivables reconciled between the Initial Cut-Off Date (excluded) and the Purchase Date;</v>
      </c>
      <c r="E59" s="2119"/>
      <c r="F59" s="2119"/>
      <c r="G59" s="833"/>
      <c r="H59" s="934"/>
      <c r="I59" s="934">
        <f>'13 - Issuer Account'!H14</f>
        <v>0</v>
      </c>
      <c r="J59" s="934">
        <f>'13 - Issuer Account'!I14</f>
        <v>93821.72000746429</v>
      </c>
      <c r="K59" s="633"/>
      <c r="L59" s="772"/>
    </row>
    <row r="60" spans="1:12" ht="45.75" customHeight="1">
      <c r="A60" s="813"/>
      <c r="B60" s="817"/>
      <c r="C60" s="764"/>
      <c r="D60" s="2119" t="str">
        <f>'13 - Issuer Account'!E15</f>
        <v>(b) 	pursuant to the terms of Servicing Agreement, with the amount any Available Collections on the second Business Day following the receipt of these Available Collections by the Servicer;</v>
      </c>
      <c r="E60" s="2119"/>
      <c r="F60" s="2119"/>
      <c r="G60" s="833"/>
      <c r="H60" s="934"/>
      <c r="I60" s="934">
        <f>'13 - Issuer Account'!H15</f>
        <v>100030585.89999992</v>
      </c>
      <c r="J60" s="934">
        <f>'13 - Issuer Account'!I15</f>
        <v>100124407.62000738</v>
      </c>
      <c r="K60" s="633"/>
      <c r="L60" s="772"/>
    </row>
    <row r="61" spans="1:12" ht="45.75" customHeight="1">
      <c r="A61" s="813"/>
      <c r="B61" s="817"/>
      <c r="C61" s="764"/>
      <c r="D61" s="2119" t="str">
        <f>'13 - Issuer Account'!E16</f>
        <v>(c)	 as at the relevant date, with the Financial Income (if positive) in respect of the preceding calendar month;</v>
      </c>
      <c r="E61" s="2119"/>
      <c r="F61" s="2119"/>
      <c r="G61" s="833"/>
      <c r="H61" s="934"/>
      <c r="I61" s="934">
        <f>'13 - Issuer Account'!H16</f>
        <v>0</v>
      </c>
      <c r="J61" s="934">
        <f>'13 - Issuer Account'!I16</f>
        <v>100124407.62000738</v>
      </c>
      <c r="K61" s="633"/>
      <c r="L61" s="772"/>
    </row>
    <row r="62" spans="1:12" ht="57.75" customHeight="1">
      <c r="A62" s="813"/>
      <c r="B62" s="817"/>
      <c r="C62" s="764"/>
      <c r="D62" s="2119"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19"/>
      <c r="F62" s="2119"/>
      <c r="G62" s="833"/>
      <c r="H62" s="934"/>
      <c r="I62" s="934">
        <f>'13 - Issuer Account'!H17</f>
        <v>4757363.1100000003</v>
      </c>
      <c r="J62" s="934">
        <f>'13 - Issuer Account'!I17</f>
        <v>104881770.73000738</v>
      </c>
      <c r="K62" s="633"/>
      <c r="L62" s="772"/>
    </row>
    <row r="63" spans="1:12" ht="81" customHeight="1">
      <c r="A63" s="813"/>
      <c r="B63" s="817"/>
      <c r="C63" s="764"/>
      <c r="D63" s="2119"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19"/>
      <c r="F63" s="2119"/>
      <c r="G63" s="833"/>
      <c r="H63" s="934"/>
      <c r="I63" s="934">
        <f>'13 - Issuer Account'!H18</f>
        <v>1929382.03</v>
      </c>
      <c r="J63" s="934">
        <f>'13 - Issuer Account'!I18</f>
        <v>106811152.76000738</v>
      </c>
      <c r="K63" s="633"/>
      <c r="L63" s="772"/>
    </row>
    <row r="64" spans="1:12" ht="50.25" customHeight="1">
      <c r="A64" s="813"/>
      <c r="B64" s="817"/>
      <c r="C64" s="764"/>
      <c r="D64" s="2119" t="str">
        <f>'13 - Issuer Account'!E19</f>
        <v xml:space="preserve">(f)	 on any Payment Date during the Amortisation Period with an amount corresponding to the Liquidity Shortfall debited from the General Reserve Account; </v>
      </c>
      <c r="E64" s="2119"/>
      <c r="F64" s="2119"/>
      <c r="G64" s="833"/>
      <c r="H64" s="934"/>
      <c r="I64" s="934">
        <f>'13 - Issuer Account'!H19</f>
        <v>0</v>
      </c>
      <c r="J64" s="934">
        <f>'13 - Issuer Account'!I19</f>
        <v>106811152.76000738</v>
      </c>
      <c r="K64" s="633"/>
      <c r="L64" s="772"/>
    </row>
    <row r="65" spans="1:12" ht="42.75" customHeight="1">
      <c r="A65" s="813"/>
      <c r="B65" s="817"/>
      <c r="C65" s="764"/>
      <c r="D65" s="2119" t="str">
        <f>'13 - Issuer Account'!E20</f>
        <v>(g)	 on each Payment Date during the Amortisation Period, with the General Reserve Release Amount (if any);</v>
      </c>
      <c r="E65" s="2119"/>
      <c r="F65" s="2119"/>
      <c r="G65" s="833"/>
      <c r="H65" s="934"/>
      <c r="I65" s="934">
        <f>'13 - Issuer Account'!H20</f>
        <v>430000</v>
      </c>
      <c r="J65" s="934">
        <f>'13 - Issuer Account'!I20</f>
        <v>107241152.76000738</v>
      </c>
      <c r="K65" s="633"/>
      <c r="L65" s="772"/>
    </row>
    <row r="66" spans="1:12" ht="71.25" customHeight="1">
      <c r="A66" s="813"/>
      <c r="B66" s="817"/>
      <c r="C66" s="764"/>
      <c r="D66" s="2119"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19"/>
      <c r="F66" s="2119"/>
      <c r="G66" s="833"/>
      <c r="H66" s="934"/>
      <c r="I66" s="934">
        <f>'13 - Issuer Account'!H21</f>
        <v>0</v>
      </c>
      <c r="J66" s="934">
        <f>'13 - Issuer Account'!I21</f>
        <v>107241152.76000738</v>
      </c>
      <c r="K66" s="633"/>
      <c r="L66" s="772"/>
    </row>
    <row r="67" spans="1:12" ht="81" customHeight="1">
      <c r="A67" s="813"/>
      <c r="B67" s="817"/>
      <c r="C67" s="764"/>
      <c r="D67" s="2119"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19"/>
      <c r="F67" s="2119"/>
      <c r="G67" s="833"/>
      <c r="H67" s="934"/>
      <c r="I67" s="934">
        <f>'13 - Issuer Account'!H22</f>
        <v>0</v>
      </c>
      <c r="J67" s="934">
        <f>'13 - Issuer Account'!I22</f>
        <v>107241152.76000738</v>
      </c>
      <c r="K67" s="633"/>
      <c r="L67" s="772"/>
    </row>
    <row r="68" spans="1:12" ht="81" customHeight="1">
      <c r="A68" s="813"/>
      <c r="B68" s="817"/>
      <c r="C68" s="764"/>
      <c r="D68" s="2119"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19"/>
      <c r="F68" s="2119"/>
      <c r="G68" s="833"/>
      <c r="H68" s="934"/>
      <c r="I68" s="934">
        <f>'13 - Issuer Account'!H23</f>
        <v>0</v>
      </c>
      <c r="J68" s="934">
        <f>'13 - Issuer Account'!I23</f>
        <v>107241152.76000738</v>
      </c>
      <c r="K68" s="633"/>
      <c r="L68" s="772"/>
    </row>
    <row r="69" spans="1:12" ht="81" customHeight="1">
      <c r="A69" s="813"/>
      <c r="B69" s="817"/>
      <c r="C69" s="764"/>
      <c r="D69" s="2119"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19"/>
      <c r="F69" s="2119"/>
      <c r="G69" s="833"/>
      <c r="H69" s="934"/>
      <c r="I69" s="934">
        <f>'13 - Issuer Account'!H24</f>
        <v>0</v>
      </c>
      <c r="J69" s="934">
        <f>'13 - Issuer Account'!I24</f>
        <v>107241152.76000738</v>
      </c>
      <c r="K69" s="633"/>
      <c r="L69" s="772"/>
    </row>
    <row r="70" spans="1:12" ht="81" customHeight="1">
      <c r="A70" s="813"/>
      <c r="B70" s="817"/>
      <c r="C70" s="764"/>
      <c r="D70" s="2119" t="str">
        <f>'13 - Issuer Account'!E25</f>
        <v>(b)	on each Payment Date during the Amortisation Period and the Accelerated Amortisation Period in accordance with the applicable Priority of Payments;</v>
      </c>
      <c r="E70" s="2119"/>
      <c r="F70" s="2119"/>
      <c r="G70" s="833"/>
      <c r="H70" s="934"/>
      <c r="I70" s="934">
        <f>'13 - Issuer Account'!H25</f>
        <v>107146687.14999977</v>
      </c>
      <c r="J70" s="934">
        <f>'13 - Issuer Account'!I25</f>
        <v>94465.610007613897</v>
      </c>
      <c r="K70" s="633"/>
      <c r="L70" s="772"/>
    </row>
    <row r="71" spans="1:12" ht="81" customHeight="1">
      <c r="A71" s="813"/>
      <c r="B71" s="817"/>
      <c r="C71" s="832"/>
      <c r="D71" s="2119"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19"/>
      <c r="F71" s="2119"/>
      <c r="G71" s="833"/>
      <c r="H71" s="934"/>
      <c r="I71" s="934">
        <f>'13 - Issuer Account'!H26</f>
        <v>0</v>
      </c>
      <c r="J71" s="934">
        <f>'13 - Issuer Account'!I26</f>
        <v>94465.610007613897</v>
      </c>
      <c r="K71" s="633"/>
      <c r="L71" s="772"/>
    </row>
    <row r="72" spans="1:12" ht="81" customHeight="1">
      <c r="A72" s="813"/>
      <c r="B72" s="817"/>
      <c r="C72" s="828"/>
      <c r="D72" s="2119"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19"/>
      <c r="F72" s="2119"/>
      <c r="G72" s="835"/>
      <c r="H72" s="939"/>
      <c r="I72" s="934">
        <f>'13 - Issuer Account'!H27</f>
        <v>0</v>
      </c>
      <c r="J72" s="934">
        <f>'13 - Issuer Account'!I27</f>
        <v>94465.610007613897</v>
      </c>
      <c r="K72" s="633"/>
      <c r="L72" s="772"/>
    </row>
    <row r="73" spans="1:12" ht="81" customHeight="1">
      <c r="A73" s="813"/>
      <c r="B73" s="817"/>
      <c r="C73" s="832"/>
      <c r="D73" s="2119" t="str">
        <f>'13 - Issuer Account'!E28</f>
        <v>(e) 	as at the relevant date, with the Financial Income (if negative) in respect of the preceding calendar month</v>
      </c>
      <c r="E73" s="2119"/>
      <c r="F73" s="2119"/>
      <c r="G73" s="835"/>
      <c r="H73" s="939"/>
      <c r="I73" s="934">
        <f>'13 - Issuer Account'!H28</f>
        <v>0</v>
      </c>
      <c r="J73" s="934">
        <f>'13 - Issuer Account'!I28</f>
        <v>94465.610007613897</v>
      </c>
      <c r="K73" s="633"/>
      <c r="L73" s="772"/>
    </row>
    <row r="74" spans="1:12" ht="13">
      <c r="A74" s="813"/>
      <c r="B74" s="817"/>
      <c r="C74" s="828"/>
      <c r="D74" s="837"/>
      <c r="E74" s="837"/>
      <c r="F74" s="837"/>
      <c r="G74" s="837"/>
      <c r="H74" s="837"/>
      <c r="I74" s="837"/>
      <c r="J74" s="837"/>
      <c r="K74" s="633"/>
      <c r="L74" s="772"/>
    </row>
    <row r="75" spans="1:12" ht="13">
      <c r="A75" s="813"/>
      <c r="B75" s="817"/>
      <c r="C75" s="819"/>
      <c r="D75" s="2121" t="s">
        <v>1102</v>
      </c>
      <c r="E75" s="2121"/>
      <c r="F75" s="839"/>
      <c r="G75" s="819"/>
      <c r="H75" s="819"/>
      <c r="I75" s="819"/>
      <c r="J75" s="824">
        <f>J73</f>
        <v>94465.610007613897</v>
      </c>
      <c r="L75" s="772"/>
    </row>
    <row r="76" spans="1:12" ht="13" thickBot="1">
      <c r="B76" s="612"/>
      <c r="C76" s="613"/>
      <c r="D76" s="613"/>
      <c r="E76" s="613"/>
      <c r="F76" s="613"/>
      <c r="G76" s="613"/>
      <c r="H76" s="613"/>
      <c r="I76" s="613"/>
      <c r="J76" s="613"/>
      <c r="K76" s="613"/>
      <c r="L76" s="614"/>
    </row>
    <row r="77" spans="1:12" ht="13" thickTop="1"/>
    <row r="78" spans="1:12" ht="13" thickBot="1"/>
    <row r="79" spans="1:12" ht="22.5" customHeight="1" thickTop="1">
      <c r="A79" s="813"/>
      <c r="B79" s="935"/>
      <c r="C79" s="1175" t="s">
        <v>1057</v>
      </c>
      <c r="D79" s="936"/>
      <c r="E79" s="936"/>
      <c r="F79" s="936"/>
      <c r="G79" s="937"/>
      <c r="H79" s="937"/>
      <c r="I79" s="937"/>
      <c r="J79" s="937"/>
      <c r="K79" s="937"/>
      <c r="L79" s="938"/>
    </row>
    <row r="80" spans="1:12" ht="15.5">
      <c r="A80" s="813"/>
      <c r="B80" s="817"/>
      <c r="C80" s="764"/>
      <c r="D80" s="827"/>
      <c r="E80" s="827"/>
      <c r="F80" s="827"/>
      <c r="G80" s="629"/>
      <c r="H80" s="629"/>
      <c r="I80" s="629"/>
      <c r="J80" s="629"/>
      <c r="K80" s="629"/>
      <c r="L80" s="772"/>
    </row>
    <row r="81" spans="1:12" ht="15.5">
      <c r="A81" s="813"/>
      <c r="B81" s="817"/>
      <c r="C81" s="764"/>
      <c r="D81" s="827"/>
      <c r="E81" s="827"/>
      <c r="F81" s="827"/>
      <c r="G81" s="629"/>
      <c r="H81" s="633"/>
      <c r="I81" s="633" t="s">
        <v>156</v>
      </c>
      <c r="J81" s="771" t="s">
        <v>157</v>
      </c>
      <c r="K81" s="633"/>
      <c r="L81" s="772"/>
    </row>
    <row r="82" spans="1:12" ht="22.5" customHeight="1">
      <c r="A82" s="813"/>
      <c r="B82" s="817"/>
      <c r="C82" s="764"/>
      <c r="E82" s="827"/>
      <c r="F82" s="827"/>
      <c r="G82" s="629"/>
      <c r="H82" s="633"/>
      <c r="I82" s="923"/>
      <c r="J82" s="924"/>
      <c r="K82" s="633"/>
      <c r="L82" s="772"/>
    </row>
    <row r="83" spans="1:12" ht="15.5">
      <c r="A83" s="813"/>
      <c r="B83" s="817"/>
      <c r="C83" s="764"/>
      <c r="D83" s="930" t="s">
        <v>1103</v>
      </c>
      <c r="E83" s="827"/>
      <c r="F83" s="827"/>
      <c r="G83" s="629"/>
      <c r="H83" s="633"/>
      <c r="I83" s="923"/>
      <c r="J83" s="924">
        <f>'13 - Issuer Account'!I35</f>
        <v>54640000</v>
      </c>
      <c r="K83" s="633"/>
      <c r="L83" s="772"/>
    </row>
    <row r="84" spans="1:12" ht="33.75" customHeight="1">
      <c r="A84" s="813"/>
      <c r="B84" s="817"/>
      <c r="C84" s="832"/>
      <c r="D84" s="2103" t="str">
        <f>'13 - Issuer Account'!E36</f>
        <v>(a)	 on the Issuer Establishment Date, with the applicable General Reserve Required Amount in accordance with General Reserve Deposit Agreement; and</v>
      </c>
      <c r="E84" s="2103"/>
      <c r="F84" s="2103"/>
      <c r="G84" s="833"/>
      <c r="H84" s="934"/>
      <c r="I84" s="934">
        <f>'13 - Issuer Account'!H36</f>
        <v>0</v>
      </c>
      <c r="J84" s="934">
        <f>'13 - Issuer Account'!I36</f>
        <v>54640000</v>
      </c>
      <c r="K84" s="633"/>
      <c r="L84" s="772"/>
    </row>
    <row r="85" spans="1:12" ht="33.75" customHeight="1">
      <c r="A85" s="813"/>
      <c r="B85" s="817"/>
      <c r="C85" s="832"/>
      <c r="D85" s="2103" t="str">
        <f>'13 - Issuer Account'!E37</f>
        <v>(c) 	on each Payment Date during the Amortisation Period, with the General Reserve Replenishment Amount (if any), subject to and in accordance with the applicable Priority of Payments.</v>
      </c>
      <c r="E85" s="2103"/>
      <c r="F85" s="2103"/>
      <c r="G85" s="833"/>
      <c r="H85" s="934"/>
      <c r="I85" s="934">
        <f>'13 - Issuer Account'!H37</f>
        <v>0</v>
      </c>
      <c r="J85" s="934">
        <f>'13 - Issuer Account'!I37</f>
        <v>54640000</v>
      </c>
      <c r="K85" s="633"/>
      <c r="L85" s="772"/>
    </row>
    <row r="86" spans="1:12" ht="33.75" customHeight="1">
      <c r="A86" s="813"/>
      <c r="B86" s="817"/>
      <c r="C86" s="832"/>
      <c r="D86" s="2103" t="str">
        <f>'13 - Issuer Account'!E38</f>
        <v>(a)	on any Payment Date during the Amortisation Period with an amount corresponding to the Liquidity Shortfall;</v>
      </c>
      <c r="E86" s="2103"/>
      <c r="F86" s="2103"/>
      <c r="G86" s="833"/>
      <c r="H86" s="934"/>
      <c r="I86" s="934">
        <f>'13 - Issuer Account'!H38</f>
        <v>0</v>
      </c>
      <c r="J86" s="934">
        <f>'13 - Issuer Account'!I38</f>
        <v>54640000</v>
      </c>
      <c r="K86" s="633"/>
      <c r="L86" s="772"/>
    </row>
    <row r="87" spans="1:12" ht="33.75" customHeight="1">
      <c r="A87" s="813"/>
      <c r="B87" s="817"/>
      <c r="C87" s="828"/>
      <c r="D87" s="2103" t="str">
        <f>'13 - Issuer Account'!E39</f>
        <v>(b) 	on each Payment Date during the Amortisation Period, with the General Reserve Release Amount (if any); and</v>
      </c>
      <c r="E87" s="2103"/>
      <c r="F87" s="2103"/>
      <c r="G87" s="835"/>
      <c r="H87" s="939"/>
      <c r="I87" s="934">
        <f>'13 - Issuer Account'!H39</f>
        <v>430000</v>
      </c>
      <c r="J87" s="934">
        <f>'13 - Issuer Account'!I39</f>
        <v>54210000</v>
      </c>
      <c r="K87" s="633"/>
      <c r="L87" s="772"/>
    </row>
    <row r="88" spans="1:12" ht="13">
      <c r="A88" s="813"/>
      <c r="B88" s="817"/>
      <c r="C88" s="828"/>
      <c r="D88" s="837"/>
      <c r="E88" s="837"/>
      <c r="F88" s="837"/>
      <c r="G88" s="837"/>
      <c r="H88" s="837"/>
      <c r="I88" s="837"/>
      <c r="J88" s="837"/>
      <c r="K88" s="633"/>
      <c r="L88" s="772"/>
    </row>
    <row r="89" spans="1:12" ht="13">
      <c r="A89" s="813"/>
      <c r="B89" s="817"/>
      <c r="C89" s="819"/>
      <c r="D89" s="2121" t="s">
        <v>1104</v>
      </c>
      <c r="E89" s="2121"/>
      <c r="F89" s="839"/>
      <c r="G89" s="819"/>
      <c r="H89" s="819"/>
      <c r="I89" s="819"/>
      <c r="J89" s="824">
        <f>J87</f>
        <v>54210000</v>
      </c>
      <c r="L89" s="772"/>
    </row>
    <row r="90" spans="1:12" ht="13" thickBot="1">
      <c r="B90" s="612"/>
      <c r="C90" s="613"/>
      <c r="D90" s="613"/>
      <c r="E90" s="613"/>
      <c r="F90" s="613"/>
      <c r="G90" s="613"/>
      <c r="H90" s="613"/>
      <c r="I90" s="613"/>
      <c r="J90" s="613"/>
      <c r="K90" s="613"/>
      <c r="L90" s="614"/>
    </row>
    <row r="91" spans="1:12" ht="13" thickTop="1"/>
    <row r="92" spans="1:12" ht="13" thickBot="1"/>
    <row r="93" spans="1:12" ht="22.5" customHeight="1" thickTop="1">
      <c r="A93" s="813"/>
      <c r="B93" s="935"/>
      <c r="C93" s="1175" t="s">
        <v>1059</v>
      </c>
      <c r="D93" s="936"/>
      <c r="E93" s="936"/>
      <c r="F93" s="936"/>
      <c r="G93" s="937"/>
      <c r="H93" s="937"/>
      <c r="I93" s="937"/>
      <c r="J93" s="937"/>
      <c r="K93" s="937"/>
      <c r="L93" s="938"/>
    </row>
    <row r="94" spans="1:12" ht="15.5">
      <c r="A94" s="813"/>
      <c r="B94" s="817"/>
      <c r="C94" s="764"/>
      <c r="D94" s="827"/>
      <c r="E94" s="827"/>
      <c r="F94" s="827"/>
      <c r="G94" s="629"/>
      <c r="H94" s="629"/>
      <c r="I94" s="629"/>
      <c r="J94" s="629"/>
      <c r="K94" s="629"/>
      <c r="L94" s="772"/>
    </row>
    <row r="95" spans="1:12" ht="15.5">
      <c r="A95" s="813"/>
      <c r="B95" s="817"/>
      <c r="C95" s="764"/>
      <c r="D95" s="827"/>
      <c r="E95" s="827"/>
      <c r="F95" s="827"/>
      <c r="G95" s="629"/>
      <c r="H95" s="633"/>
      <c r="I95" s="633" t="s">
        <v>156</v>
      </c>
      <c r="J95" s="771" t="s">
        <v>157</v>
      </c>
      <c r="K95" s="633"/>
      <c r="L95" s="772"/>
    </row>
    <row r="96" spans="1:12" ht="22.5" customHeight="1">
      <c r="A96" s="813"/>
      <c r="B96" s="817"/>
      <c r="C96" s="764"/>
      <c r="D96" s="930" t="s">
        <v>1888</v>
      </c>
      <c r="E96" s="827"/>
      <c r="F96" s="827"/>
      <c r="G96" s="629"/>
      <c r="H96" s="633"/>
      <c r="I96" s="923"/>
      <c r="J96" s="924">
        <f>'13 - Issuer Account'!I46</f>
        <v>0</v>
      </c>
      <c r="K96" s="633"/>
      <c r="L96" s="772"/>
    </row>
    <row r="97" spans="1:12" ht="15.5">
      <c r="A97" s="813"/>
      <c r="B97" s="817"/>
      <c r="C97" s="764"/>
      <c r="D97" s="827"/>
      <c r="E97" s="827"/>
      <c r="F97" s="827"/>
      <c r="G97" s="629"/>
      <c r="H97" s="633"/>
      <c r="I97" s="923"/>
      <c r="J97" s="924">
        <f>'13 - Issuer Account'!I47</f>
        <v>0</v>
      </c>
      <c r="K97" s="633"/>
      <c r="L97" s="772"/>
    </row>
    <row r="98" spans="1:12" ht="54.75" customHeight="1">
      <c r="A98" s="813"/>
      <c r="B98" s="817"/>
      <c r="C98" s="832"/>
      <c r="D98" s="2103"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103"/>
      <c r="F98" s="2103"/>
      <c r="G98" s="833"/>
      <c r="H98" s="934"/>
      <c r="I98" s="934">
        <f>'13 - Issuer Account'!H47</f>
        <v>0</v>
      </c>
      <c r="J98" s="924">
        <f>'13 - Issuer Account'!I48</f>
        <v>0</v>
      </c>
      <c r="K98" s="633"/>
      <c r="L98" s="772"/>
    </row>
    <row r="99" spans="1:12" ht="75.75" customHeight="1">
      <c r="A99" s="813"/>
      <c r="B99" s="817"/>
      <c r="C99" s="832"/>
      <c r="D99" s="2103"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103"/>
      <c r="F99" s="2103"/>
      <c r="G99" s="833"/>
      <c r="H99" s="934"/>
      <c r="I99" s="934">
        <f>'13 - Issuer Account'!H48</f>
        <v>0</v>
      </c>
      <c r="J99" s="924">
        <f>'13 - Issuer Account'!I49</f>
        <v>0</v>
      </c>
      <c r="K99" s="633"/>
      <c r="L99" s="772"/>
    </row>
    <row r="100" spans="1:12" ht="72" customHeight="1">
      <c r="A100" s="813"/>
      <c r="B100" s="817"/>
      <c r="C100" s="832"/>
      <c r="D100" s="2103"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103"/>
      <c r="F100" s="2103"/>
      <c r="G100" s="833"/>
      <c r="H100" s="934"/>
      <c r="I100" s="934">
        <f>'13 - Issuer Account'!H49</f>
        <v>0</v>
      </c>
      <c r="J100" s="924">
        <f>'13 - Issuer Account'!I50</f>
        <v>0</v>
      </c>
      <c r="K100" s="633"/>
      <c r="L100" s="772"/>
    </row>
    <row r="101" spans="1:12" ht="66.75" customHeight="1">
      <c r="A101" s="813"/>
      <c r="B101" s="817"/>
      <c r="C101" s="828"/>
      <c r="D101" s="2103"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103"/>
      <c r="F101" s="2103"/>
      <c r="G101" s="833"/>
      <c r="H101" s="934"/>
      <c r="I101" s="934">
        <f>'13 - Issuer Account'!H50</f>
        <v>0</v>
      </c>
      <c r="J101" s="924">
        <f>'13 - Issuer Account'!I51</f>
        <v>0</v>
      </c>
      <c r="K101" s="633"/>
      <c r="L101" s="772"/>
    </row>
    <row r="102" spans="1:12" ht="54" customHeight="1">
      <c r="A102" s="813"/>
      <c r="B102" s="817"/>
      <c r="C102" s="832"/>
      <c r="D102" s="2103" t="str">
        <f>'13 - Issuer Account'!E51</f>
        <v>(d)	on the Issuer Liquidation Date, with any amount standing to the credit of the Commingling Reserve Account (if any) which shall be re-transferred to the Servicer (out of the Priority of Payments).</v>
      </c>
      <c r="E102" s="2103"/>
      <c r="F102" s="2103"/>
      <c r="G102" s="833"/>
      <c r="H102" s="934"/>
      <c r="I102" s="934">
        <f>'13 - Issuer Account'!H51</f>
        <v>0</v>
      </c>
      <c r="J102" s="924">
        <f>'13 - Issuer Account'!I52</f>
        <v>0</v>
      </c>
      <c r="K102" s="633"/>
      <c r="L102" s="772"/>
    </row>
    <row r="103" spans="1:12" ht="13">
      <c r="A103" s="813"/>
      <c r="B103" s="817"/>
      <c r="C103" s="828"/>
      <c r="D103" s="837"/>
      <c r="E103" s="837"/>
      <c r="F103" s="837"/>
      <c r="G103" s="837"/>
      <c r="H103" s="837"/>
      <c r="I103" s="837"/>
      <c r="J103" s="837"/>
      <c r="K103" s="633"/>
      <c r="L103" s="772"/>
    </row>
    <row r="104" spans="1:12" ht="13">
      <c r="A104" s="813"/>
      <c r="B104" s="817"/>
      <c r="C104" s="819"/>
      <c r="D104" s="2121" t="s">
        <v>1889</v>
      </c>
      <c r="E104" s="2121"/>
      <c r="F104" s="839"/>
      <c r="G104" s="819"/>
      <c r="H104" s="819"/>
      <c r="I104" s="819"/>
      <c r="J104" s="824">
        <f>J102</f>
        <v>0</v>
      </c>
      <c r="L104" s="772"/>
    </row>
    <row r="105" spans="1:12" ht="13" thickBot="1">
      <c r="B105" s="612"/>
      <c r="C105" s="613"/>
      <c r="D105" s="613"/>
      <c r="E105" s="613"/>
      <c r="F105" s="613"/>
      <c r="G105" s="613"/>
      <c r="H105" s="613"/>
      <c r="I105" s="613"/>
      <c r="J105" s="613"/>
      <c r="K105" s="613"/>
      <c r="L105" s="614"/>
    </row>
    <row r="106" spans="1:12" ht="13" thickTop="1"/>
    <row r="108" spans="1:12" outlineLevel="1"/>
    <row r="109" spans="1:12" outlineLevel="1"/>
  </sheetData>
  <mergeCells count="45">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6:E16"/>
    <mergeCell ref="D18:F18"/>
    <mergeCell ref="D19:F19"/>
    <mergeCell ref="D17:F17"/>
    <mergeCell ref="D20:F20"/>
    <mergeCell ref="D86:F86"/>
    <mergeCell ref="D99:F99"/>
    <mergeCell ref="D100:F100"/>
    <mergeCell ref="D65:F65"/>
    <mergeCell ref="D66:F66"/>
    <mergeCell ref="D67:F67"/>
    <mergeCell ref="D68:F68"/>
    <mergeCell ref="D69:F69"/>
  </mergeCells>
  <pageMargins left="0.7" right="0.7" top="0.75" bottom="0.75" header="0.3" footer="0.3"/>
  <pageSetup paperSize="9" scale="2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9"/>
  <sheetViews>
    <sheetView showGridLines="0" view="pageBreakPreview" zoomScale="85" zoomScaleNormal="100" zoomScaleSheetLayoutView="85" workbookViewId="0">
      <selection activeCell="E33" sqref="E33"/>
    </sheetView>
  </sheetViews>
  <sheetFormatPr defaultColWidth="11.453125" defaultRowHeight="12.5"/>
  <cols>
    <col min="1" max="1" width="2.7265625" style="592" customWidth="1"/>
    <col min="2" max="2" width="1.26953125" style="592" customWidth="1"/>
    <col min="3" max="3" width="11.7265625" style="592" bestFit="1" customWidth="1"/>
    <col min="4" max="4" width="43" style="592" bestFit="1" customWidth="1"/>
    <col min="5" max="5" width="15.1796875" style="592" bestFit="1" customWidth="1"/>
    <col min="6" max="6" width="9.1796875" style="592" bestFit="1" customWidth="1"/>
    <col min="7" max="7" width="6.54296875" style="592" bestFit="1" customWidth="1"/>
    <col min="8" max="8" width="32.54296875" style="592" bestFit="1" customWidth="1"/>
    <col min="9" max="9" width="32.54296875" style="592" customWidth="1"/>
    <col min="10" max="10" width="17" style="592" bestFit="1" customWidth="1"/>
    <col min="11" max="11" width="34.1796875" style="592" bestFit="1" customWidth="1"/>
    <col min="12" max="12" width="11.453125" style="592" bestFit="1" customWidth="1"/>
    <col min="13" max="16384" width="11.453125" style="592"/>
  </cols>
  <sheetData>
    <row r="1" spans="1:12" ht="13"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232</v>
      </c>
      <c r="L2" s="535">
        <f>'00 - Cover'!F16</f>
        <v>45991</v>
      </c>
    </row>
    <row r="3" spans="1:12" ht="14">
      <c r="A3" s="596"/>
      <c r="B3" s="759"/>
      <c r="C3" s="596"/>
      <c r="D3" s="596"/>
      <c r="E3" s="596"/>
      <c r="F3" s="596"/>
      <c r="G3" s="596"/>
      <c r="H3" s="596"/>
      <c r="I3" s="596"/>
      <c r="J3" s="596"/>
      <c r="K3" s="540" t="s">
        <v>233</v>
      </c>
      <c r="L3" s="541">
        <f>'00 - Cover'!F18</f>
        <v>46003</v>
      </c>
    </row>
    <row r="4" spans="1:12" ht="23">
      <c r="A4" s="596"/>
      <c r="B4" s="759"/>
      <c r="C4" s="2104"/>
      <c r="D4" s="2104"/>
      <c r="E4" s="2122"/>
      <c r="F4" s="2122"/>
      <c r="G4" s="2122"/>
      <c r="H4" s="2122"/>
      <c r="I4" s="940"/>
      <c r="J4" s="940"/>
      <c r="K4" s="540" t="s">
        <v>234</v>
      </c>
      <c r="L4" s="541">
        <f>'00 - Cover'!F19</f>
        <v>46009</v>
      </c>
    </row>
    <row r="5" spans="1:12" ht="23">
      <c r="A5" s="596"/>
      <c r="B5" s="759"/>
      <c r="C5" s="2104"/>
      <c r="D5" s="2104"/>
      <c r="E5" s="2122"/>
      <c r="F5" s="2122"/>
      <c r="G5" s="2122"/>
      <c r="H5" s="2122"/>
      <c r="I5" s="940"/>
      <c r="J5" s="940"/>
      <c r="K5" s="540" t="s">
        <v>235</v>
      </c>
      <c r="L5" s="541">
        <f>'00 - Cover'!F20</f>
        <v>46020</v>
      </c>
    </row>
    <row r="6" spans="1:12" ht="23">
      <c r="A6" s="596"/>
      <c r="B6" s="759"/>
      <c r="C6" s="596"/>
      <c r="D6" s="596"/>
      <c r="E6" s="2122"/>
      <c r="F6" s="2122"/>
      <c r="G6" s="2122"/>
      <c r="H6" s="2122"/>
      <c r="I6" s="940"/>
      <c r="J6" s="940"/>
      <c r="K6" s="540" t="s">
        <v>236</v>
      </c>
      <c r="L6" s="543">
        <f>_xlfn.XLOOKUP(L2,Calendar!E23:E478,Calendar!B23:B478)</f>
        <v>14</v>
      </c>
    </row>
    <row r="7" spans="1:12">
      <c r="A7" s="707"/>
      <c r="B7" s="941"/>
      <c r="C7" s="942"/>
      <c r="D7" s="942"/>
      <c r="E7" s="942"/>
      <c r="F7" s="942"/>
      <c r="G7" s="942"/>
      <c r="H7" s="942"/>
      <c r="I7" s="1698"/>
      <c r="J7" s="942"/>
      <c r="K7" s="942"/>
      <c r="L7" s="943"/>
    </row>
    <row r="8" spans="1:12" ht="15.5">
      <c r="B8" s="594"/>
      <c r="F8" s="944"/>
      <c r="G8" s="944"/>
      <c r="L8" s="603"/>
    </row>
    <row r="9" spans="1:12">
      <c r="B9" s="594"/>
      <c r="L9" s="603"/>
    </row>
    <row r="10" spans="1:12" ht="14.5">
      <c r="B10" s="594"/>
      <c r="C10" s="945" t="s">
        <v>396</v>
      </c>
      <c r="D10" s="1598">
        <f>L5</f>
        <v>46020</v>
      </c>
      <c r="L10" s="603"/>
    </row>
    <row r="11" spans="1:12">
      <c r="B11" s="594"/>
      <c r="L11" s="603"/>
    </row>
    <row r="12" spans="1:12" ht="13">
      <c r="B12" s="594"/>
      <c r="D12" s="1176" t="s">
        <v>397</v>
      </c>
      <c r="E12" s="1177" t="s">
        <v>398</v>
      </c>
      <c r="F12" s="1177" t="s">
        <v>399</v>
      </c>
      <c r="G12" s="1177" t="s">
        <v>400</v>
      </c>
      <c r="H12" s="1177" t="s">
        <v>401</v>
      </c>
      <c r="I12" s="1177" t="s">
        <v>1987</v>
      </c>
      <c r="J12" s="1177" t="s">
        <v>402</v>
      </c>
      <c r="K12" s="1177" t="s">
        <v>403</v>
      </c>
      <c r="L12" s="603"/>
    </row>
    <row r="13" spans="1:12" ht="14.5">
      <c r="B13" s="594"/>
      <c r="D13" s="946" t="s">
        <v>370</v>
      </c>
      <c r="E13" s="1600">
        <f>'14 - Fees'!J53</f>
        <v>2396087.89</v>
      </c>
      <c r="F13" s="948" t="s">
        <v>404</v>
      </c>
      <c r="G13" s="1177" t="s">
        <v>400</v>
      </c>
      <c r="H13" s="949" t="s">
        <v>1357</v>
      </c>
      <c r="I13" s="949" t="s">
        <v>1985</v>
      </c>
      <c r="J13" s="949" t="s">
        <v>406</v>
      </c>
      <c r="K13" s="949" t="s">
        <v>2063</v>
      </c>
      <c r="L13" s="787"/>
    </row>
    <row r="14" spans="1:12" ht="14.5">
      <c r="B14" s="594"/>
      <c r="D14" s="946" t="s">
        <v>371</v>
      </c>
      <c r="E14" s="1600">
        <f>'14 - Fees'!J54</f>
        <v>14835.67</v>
      </c>
      <c r="F14" s="948" t="s">
        <v>404</v>
      </c>
      <c r="G14" s="1177" t="s">
        <v>400</v>
      </c>
      <c r="H14" s="949" t="s">
        <v>1357</v>
      </c>
      <c r="I14" s="949" t="s">
        <v>1985</v>
      </c>
      <c r="J14" s="949" t="s">
        <v>406</v>
      </c>
      <c r="K14" s="949" t="s">
        <v>2063</v>
      </c>
      <c r="L14" s="787"/>
    </row>
    <row r="15" spans="1:12" ht="14.5">
      <c r="B15" s="594"/>
      <c r="D15" s="946" t="s">
        <v>407</v>
      </c>
      <c r="E15" s="947">
        <f>SUM('14 - Fees'!J18:J30)</f>
        <v>15366.67</v>
      </c>
      <c r="F15" s="948" t="s">
        <v>404</v>
      </c>
      <c r="G15" s="1177" t="s">
        <v>400</v>
      </c>
      <c r="H15" s="949" t="s">
        <v>1357</v>
      </c>
      <c r="I15" s="949" t="s">
        <v>1988</v>
      </c>
      <c r="J15" s="949" t="s">
        <v>1350</v>
      </c>
      <c r="K15" s="950" t="s">
        <v>1365</v>
      </c>
      <c r="L15" s="787"/>
    </row>
    <row r="16" spans="1:12" ht="14.5">
      <c r="B16" s="594"/>
      <c r="D16" s="946" t="s">
        <v>372</v>
      </c>
      <c r="E16" s="947">
        <f>'14 - Fees'!J34</f>
        <v>12500</v>
      </c>
      <c r="F16" s="948" t="s">
        <v>404</v>
      </c>
      <c r="G16" s="1177" t="s">
        <v>400</v>
      </c>
      <c r="H16" s="949" t="s">
        <v>1357</v>
      </c>
      <c r="I16" s="949" t="s">
        <v>1985</v>
      </c>
      <c r="J16" s="949" t="s">
        <v>408</v>
      </c>
      <c r="K16" s="950" t="s">
        <v>1362</v>
      </c>
      <c r="L16" s="787"/>
    </row>
    <row r="17" spans="2:13" ht="14.5">
      <c r="B17" s="594"/>
      <c r="D17" s="946" t="s">
        <v>377</v>
      </c>
      <c r="E17" s="947">
        <f>SUM('14 - Fees'!J39:J45)</f>
        <v>7680</v>
      </c>
      <c r="F17" s="948" t="s">
        <v>404</v>
      </c>
      <c r="G17" s="1177" t="s">
        <v>400</v>
      </c>
      <c r="H17" s="949" t="s">
        <v>1357</v>
      </c>
      <c r="I17" s="949" t="s">
        <v>1985</v>
      </c>
      <c r="J17" s="949" t="s">
        <v>408</v>
      </c>
      <c r="K17" s="950" t="s">
        <v>1362</v>
      </c>
      <c r="L17" s="787"/>
      <c r="M17" s="951"/>
    </row>
    <row r="18" spans="2:13" ht="14.5">
      <c r="B18" s="594"/>
      <c r="D18" s="946" t="s">
        <v>378</v>
      </c>
      <c r="E18" s="947">
        <f>'14 - Fees'!J36+'14 - Fees'!J37</f>
        <v>1050</v>
      </c>
      <c r="F18" s="948" t="s">
        <v>404</v>
      </c>
      <c r="G18" s="1177" t="s">
        <v>400</v>
      </c>
      <c r="H18" s="949" t="s">
        <v>1357</v>
      </c>
      <c r="I18" s="949" t="s">
        <v>1985</v>
      </c>
      <c r="J18" s="949" t="s">
        <v>406</v>
      </c>
      <c r="K18" s="950" t="s">
        <v>1357</v>
      </c>
      <c r="L18" s="787"/>
    </row>
    <row r="19" spans="2:13" ht="14.5">
      <c r="B19" s="594"/>
      <c r="D19" s="946" t="s">
        <v>183</v>
      </c>
      <c r="E19" s="947">
        <f>'14 - Fees'!J51</f>
        <v>0</v>
      </c>
      <c r="F19" s="948" t="s">
        <v>404</v>
      </c>
      <c r="G19" s="1177" t="s">
        <v>400</v>
      </c>
      <c r="H19" s="949" t="s">
        <v>1357</v>
      </c>
      <c r="I19" s="949" t="s">
        <v>1985</v>
      </c>
      <c r="J19" s="949" t="s">
        <v>408</v>
      </c>
      <c r="K19" s="950" t="str">
        <f>K16</f>
        <v>FR76 3000 3055 8100 0993 8864 676</v>
      </c>
      <c r="L19" s="787"/>
    </row>
    <row r="20" spans="2:13" ht="14.5">
      <c r="B20" s="594"/>
      <c r="D20" s="946" t="s">
        <v>379</v>
      </c>
      <c r="E20" s="947">
        <f>'14 - Fees'!J47</f>
        <v>0</v>
      </c>
      <c r="F20" s="948" t="s">
        <v>404</v>
      </c>
      <c r="G20" s="1177" t="s">
        <v>400</v>
      </c>
      <c r="H20" s="949" t="s">
        <v>1357</v>
      </c>
      <c r="I20" s="949" t="s">
        <v>1985</v>
      </c>
      <c r="J20" s="949" t="s">
        <v>408</v>
      </c>
      <c r="K20" s="950" t="str">
        <f>K16</f>
        <v>FR76 3000 3055 8100 0993 8864 676</v>
      </c>
      <c r="L20" s="787"/>
    </row>
    <row r="21" spans="2:13" ht="25">
      <c r="B21" s="594"/>
      <c r="D21" s="946" t="s">
        <v>186</v>
      </c>
      <c r="E21" s="1600">
        <f>'14 - Fees'!J58</f>
        <v>0</v>
      </c>
      <c r="F21" s="948" t="s">
        <v>404</v>
      </c>
      <c r="G21" s="1177" t="s">
        <v>400</v>
      </c>
      <c r="H21" s="949" t="s">
        <v>1357</v>
      </c>
      <c r="I21" s="949" t="s">
        <v>2097</v>
      </c>
      <c r="J21" s="949" t="s">
        <v>2098</v>
      </c>
      <c r="K21" s="950" t="s">
        <v>1366</v>
      </c>
      <c r="L21" s="787"/>
    </row>
    <row r="22" spans="2:13" ht="14.5">
      <c r="B22" s="594"/>
      <c r="D22" s="946" t="s">
        <v>380</v>
      </c>
      <c r="E22" s="1600">
        <f>'14 - Fees'!J60</f>
        <v>0</v>
      </c>
      <c r="F22" s="948" t="s">
        <v>404</v>
      </c>
      <c r="G22" s="1177" t="s">
        <v>400</v>
      </c>
      <c r="H22" s="949" t="s">
        <v>1357</v>
      </c>
      <c r="I22" s="949" t="s">
        <v>2099</v>
      </c>
      <c r="J22" s="949" t="s">
        <v>1361</v>
      </c>
      <c r="K22" s="950" t="s">
        <v>2100</v>
      </c>
      <c r="L22" s="787"/>
    </row>
    <row r="23" spans="2:13" ht="14.5">
      <c r="B23" s="594"/>
      <c r="D23" s="946" t="s">
        <v>381</v>
      </c>
      <c r="E23" s="1600">
        <f>'14 - Fees'!J30*0</f>
        <v>0</v>
      </c>
      <c r="F23" s="948" t="s">
        <v>404</v>
      </c>
      <c r="G23" s="1177" t="s">
        <v>400</v>
      </c>
      <c r="H23" s="949" t="s">
        <v>1357</v>
      </c>
      <c r="I23" s="949" t="s">
        <v>1988</v>
      </c>
      <c r="J23" s="949" t="s">
        <v>1350</v>
      </c>
      <c r="K23" s="950" t="str">
        <f>K15</f>
        <v>FR76 3005 6000 5000 5000 7046 525</v>
      </c>
      <c r="L23" s="787"/>
    </row>
    <row r="24" spans="2:13" ht="14.5">
      <c r="B24" s="594"/>
      <c r="D24" s="946" t="s">
        <v>383</v>
      </c>
      <c r="E24" s="1600">
        <f>'14 - Fees'!J49</f>
        <v>0</v>
      </c>
      <c r="F24" s="948" t="s">
        <v>404</v>
      </c>
      <c r="G24" s="1177" t="s">
        <v>400</v>
      </c>
      <c r="H24" s="949" t="s">
        <v>1357</v>
      </c>
      <c r="I24" s="949" t="s">
        <v>1988</v>
      </c>
      <c r="J24" s="949" t="s">
        <v>1350</v>
      </c>
      <c r="K24" s="950" t="str">
        <f>K15</f>
        <v>FR76 3005 6000 5000 5000 7046 525</v>
      </c>
      <c r="L24" s="787"/>
    </row>
    <row r="25" spans="2:13" ht="14.5">
      <c r="B25" s="594"/>
      <c r="D25" s="946" t="s">
        <v>409</v>
      </c>
      <c r="E25" s="1600">
        <f>'12 - Notes Interest'!K17</f>
        <v>3646408.1199999996</v>
      </c>
      <c r="F25" s="948" t="s">
        <v>404</v>
      </c>
      <c r="G25" s="1177" t="s">
        <v>400</v>
      </c>
      <c r="H25" s="949" t="s">
        <v>1357</v>
      </c>
      <c r="I25" s="949" t="s">
        <v>1985</v>
      </c>
      <c r="J25" s="949" t="s">
        <v>406</v>
      </c>
      <c r="K25" s="950" t="s">
        <v>1363</v>
      </c>
      <c r="L25" s="787"/>
    </row>
    <row r="26" spans="2:13" ht="14.5">
      <c r="B26" s="594"/>
      <c r="D26" s="946" t="s">
        <v>410</v>
      </c>
      <c r="E26" s="1600">
        <f>'11 - Notes Follow-up'!F25</f>
        <v>54650259.919999994</v>
      </c>
      <c r="F26" s="948" t="s">
        <v>404</v>
      </c>
      <c r="G26" s="1177" t="s">
        <v>400</v>
      </c>
      <c r="H26" s="949" t="s">
        <v>1357</v>
      </c>
      <c r="I26" s="949" t="s">
        <v>1985</v>
      </c>
      <c r="J26" s="949" t="s">
        <v>406</v>
      </c>
      <c r="K26" s="950" t="s">
        <v>1363</v>
      </c>
      <c r="L26" s="787"/>
    </row>
    <row r="27" spans="2:13" ht="14.5">
      <c r="B27" s="594"/>
      <c r="D27" s="946" t="s">
        <v>2101</v>
      </c>
      <c r="E27" s="1600">
        <f>'12 - Notes Interest'!T17</f>
        <v>2101310.6</v>
      </c>
      <c r="F27" s="948" t="s">
        <v>404</v>
      </c>
      <c r="G27" s="1177" t="s">
        <v>400</v>
      </c>
      <c r="H27" s="949" t="s">
        <v>1357</v>
      </c>
      <c r="I27" s="949" t="s">
        <v>1985</v>
      </c>
      <c r="J27" s="949" t="s">
        <v>406</v>
      </c>
      <c r="K27" s="950" t="s">
        <v>1363</v>
      </c>
      <c r="L27" s="787"/>
    </row>
    <row r="28" spans="2:13" ht="14.5">
      <c r="B28" s="594"/>
      <c r="D28" s="946" t="s">
        <v>2102</v>
      </c>
      <c r="E28" s="1600">
        <f>'11 - Notes Follow-up'!N25</f>
        <v>31497472</v>
      </c>
      <c r="F28" s="948" t="s">
        <v>404</v>
      </c>
      <c r="G28" s="1177" t="s">
        <v>400</v>
      </c>
      <c r="H28" s="949" t="s">
        <v>1357</v>
      </c>
      <c r="I28" s="949" t="s">
        <v>1985</v>
      </c>
      <c r="J28" s="949" t="s">
        <v>406</v>
      </c>
      <c r="K28" s="950" t="s">
        <v>1363</v>
      </c>
      <c r="L28" s="787"/>
    </row>
    <row r="29" spans="2:13" ht="14.5">
      <c r="B29" s="594"/>
      <c r="D29" s="946" t="s">
        <v>411</v>
      </c>
      <c r="E29" s="1600">
        <f>'15 - Priority of Payments'!I32</f>
        <v>756259.68</v>
      </c>
      <c r="F29" s="948" t="s">
        <v>404</v>
      </c>
      <c r="G29" s="1177" t="s">
        <v>400</v>
      </c>
      <c r="H29" s="949" t="s">
        <v>1357</v>
      </c>
      <c r="I29" s="949" t="s">
        <v>1985</v>
      </c>
      <c r="J29" s="949" t="s">
        <v>406</v>
      </c>
      <c r="K29" s="950" t="s">
        <v>1364</v>
      </c>
      <c r="L29" s="787"/>
    </row>
    <row r="30" spans="2:13" ht="14.5">
      <c r="B30" s="594"/>
      <c r="D30" s="946" t="s">
        <v>412</v>
      </c>
      <c r="E30" s="1600">
        <f>'15 - Priority of Payments'!I33</f>
        <v>4534073.28</v>
      </c>
      <c r="F30" s="948" t="s">
        <v>404</v>
      </c>
      <c r="G30" s="1177" t="s">
        <v>400</v>
      </c>
      <c r="H30" s="949" t="s">
        <v>1357</v>
      </c>
      <c r="I30" s="949" t="s">
        <v>1985</v>
      </c>
      <c r="J30" s="949" t="s">
        <v>406</v>
      </c>
      <c r="K30" s="950" t="s">
        <v>1364</v>
      </c>
      <c r="L30" s="787"/>
    </row>
    <row r="31" spans="2:13" ht="25">
      <c r="B31" s="594"/>
      <c r="D31" s="946" t="s">
        <v>413</v>
      </c>
      <c r="E31" s="1600">
        <v>0</v>
      </c>
      <c r="F31" s="948" t="s">
        <v>404</v>
      </c>
      <c r="G31" s="1177" t="s">
        <v>400</v>
      </c>
      <c r="H31" s="949" t="s">
        <v>1360</v>
      </c>
      <c r="I31" s="949" t="s">
        <v>1985</v>
      </c>
      <c r="J31" s="949" t="s">
        <v>405</v>
      </c>
      <c r="K31" s="950" t="s">
        <v>1357</v>
      </c>
      <c r="L31" s="787"/>
    </row>
    <row r="32" spans="2:13" ht="14.5">
      <c r="B32" s="594"/>
      <c r="D32" s="946" t="s">
        <v>414</v>
      </c>
      <c r="E32" s="1600">
        <f>'15 - Priority of Payments'!J35</f>
        <v>7083383.3199997619</v>
      </c>
      <c r="F32" s="948" t="s">
        <v>404</v>
      </c>
      <c r="G32" s="1177" t="s">
        <v>400</v>
      </c>
      <c r="H32" s="949" t="s">
        <v>1357</v>
      </c>
      <c r="I32" s="949" t="s">
        <v>1985</v>
      </c>
      <c r="J32" s="949" t="s">
        <v>406</v>
      </c>
      <c r="K32" s="950" t="s">
        <v>1367</v>
      </c>
      <c r="L32" s="787"/>
    </row>
    <row r="33" spans="2:12" ht="14.5">
      <c r="B33" s="594"/>
      <c r="D33" s="946" t="s">
        <v>1358</v>
      </c>
      <c r="E33" s="952">
        <f>-MIN('10 - Reserve calculation'!K12,0)</f>
        <v>430000</v>
      </c>
      <c r="F33" s="948" t="s">
        <v>404</v>
      </c>
      <c r="G33" s="1177" t="s">
        <v>400</v>
      </c>
      <c r="H33" s="949" t="s">
        <v>1360</v>
      </c>
      <c r="I33" s="949" t="s">
        <v>1985</v>
      </c>
      <c r="J33" s="949" t="s">
        <v>406</v>
      </c>
      <c r="K33" s="950" t="s">
        <v>1986</v>
      </c>
      <c r="L33" s="787"/>
    </row>
    <row r="34" spans="2:12" ht="14.5">
      <c r="B34" s="594"/>
      <c r="D34" s="946" t="s">
        <v>1359</v>
      </c>
      <c r="E34" s="952">
        <v>0</v>
      </c>
      <c r="F34" s="948" t="s">
        <v>404</v>
      </c>
      <c r="G34" s="1177" t="s">
        <v>400</v>
      </c>
      <c r="H34" s="949"/>
      <c r="I34" s="949"/>
      <c r="J34" s="949" t="s">
        <v>405</v>
      </c>
      <c r="K34" s="950" t="s">
        <v>1357</v>
      </c>
      <c r="L34" s="787"/>
    </row>
    <row r="35" spans="2:12" ht="14.5">
      <c r="B35" s="594"/>
      <c r="D35" s="953" t="s">
        <v>415</v>
      </c>
      <c r="E35" s="952">
        <f>SUM(E13:E34)</f>
        <v>107146687.14999977</v>
      </c>
      <c r="G35" s="954"/>
      <c r="L35" s="603"/>
    </row>
    <row r="36" spans="2:12" ht="13" thickBot="1">
      <c r="B36" s="612"/>
      <c r="C36" s="613"/>
      <c r="D36" s="613"/>
      <c r="E36" s="613"/>
      <c r="F36" s="613"/>
      <c r="G36" s="613"/>
      <c r="H36" s="613"/>
      <c r="I36" s="613"/>
      <c r="J36" s="613"/>
      <c r="K36" s="613"/>
      <c r="L36" s="614"/>
    </row>
    <row r="37" spans="2:12" ht="13" thickTop="1"/>
    <row r="38" spans="2:12">
      <c r="E38" s="954"/>
      <c r="J38" s="1635"/>
    </row>
    <row r="39" spans="2:12">
      <c r="J39" s="1635"/>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85" zoomScaleNormal="85" workbookViewId="0"/>
  </sheetViews>
  <sheetFormatPr defaultColWidth="11.453125" defaultRowHeight="12.5"/>
  <cols>
    <col min="1" max="1" width="3.81640625" style="592" customWidth="1"/>
    <col min="2" max="2" width="11.453125" style="592"/>
    <col min="3" max="3" width="36.1796875" style="592" bestFit="1" customWidth="1"/>
    <col min="4" max="4" width="18.7265625" style="592" bestFit="1" customWidth="1"/>
    <col min="5" max="5" width="22.1796875" style="592" customWidth="1"/>
    <col min="6" max="6" width="12.26953125" style="592" customWidth="1"/>
    <col min="7" max="7" width="5.26953125" style="592" customWidth="1"/>
    <col min="8" max="8" width="21.7265625" style="592" customWidth="1"/>
    <col min="9" max="10" width="11.453125" style="592"/>
    <col min="11" max="11" width="19.81640625" style="592" bestFit="1" customWidth="1"/>
    <col min="12" max="12" width="12.1796875" style="592" bestFit="1" customWidth="1"/>
    <col min="13" max="13" width="1.453125" style="592" customWidth="1"/>
    <col min="14" max="14" width="4.54296875" style="592" customWidth="1"/>
    <col min="15" max="15" width="19.54296875" style="592" bestFit="1" customWidth="1"/>
    <col min="16" max="16384" width="11.453125" style="592"/>
  </cols>
  <sheetData>
    <row r="2" spans="1:13" ht="13" thickBot="1"/>
    <row r="3" spans="1:13" ht="28.5" thickTop="1">
      <c r="A3" s="808"/>
      <c r="B3" s="809"/>
      <c r="C3" s="1186"/>
      <c r="D3" s="810"/>
      <c r="E3" s="811"/>
      <c r="F3" s="811"/>
      <c r="G3" s="811"/>
      <c r="H3" s="534"/>
      <c r="I3" s="534"/>
      <c r="J3" s="534"/>
      <c r="K3" s="534"/>
      <c r="L3" s="618"/>
      <c r="M3" s="535"/>
    </row>
    <row r="4" spans="1:13" ht="14">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
      <c r="A7" s="596"/>
      <c r="B7" s="759"/>
      <c r="C7" s="596"/>
      <c r="D7" s="596"/>
      <c r="F7" s="596"/>
      <c r="G7" s="596"/>
      <c r="H7" s="540"/>
      <c r="I7" s="540"/>
      <c r="J7" s="540"/>
      <c r="K7" s="540"/>
      <c r="L7" s="624"/>
      <c r="M7" s="543"/>
    </row>
    <row r="8" spans="1:13" ht="14">
      <c r="A8" s="785"/>
      <c r="B8" s="812"/>
      <c r="C8" s="599"/>
      <c r="D8" s="599"/>
      <c r="E8" s="599"/>
      <c r="F8" s="599"/>
      <c r="G8" s="599"/>
      <c r="H8" s="599"/>
      <c r="I8" s="599"/>
      <c r="J8" s="599"/>
      <c r="K8" s="599"/>
      <c r="L8" s="599"/>
      <c r="M8" s="943"/>
    </row>
    <row r="9" spans="1:13" ht="15.5">
      <c r="A9" s="813"/>
      <c r="B9" s="1200" t="s">
        <v>416</v>
      </c>
      <c r="C9" s="764"/>
      <c r="D9" s="827"/>
      <c r="E9" s="827"/>
      <c r="F9" s="827"/>
      <c r="G9" s="827"/>
      <c r="H9" s="629"/>
      <c r="I9" s="629"/>
      <c r="J9" s="629"/>
      <c r="K9" s="629"/>
      <c r="L9" s="629"/>
      <c r="M9" s="772"/>
    </row>
    <row r="10" spans="1:13" ht="15.5">
      <c r="A10" s="813"/>
      <c r="B10" s="817"/>
      <c r="C10" s="764"/>
      <c r="D10" s="827"/>
      <c r="E10" s="827"/>
      <c r="F10" s="827"/>
      <c r="G10" s="827"/>
      <c r="H10" s="629"/>
      <c r="I10" s="633"/>
      <c r="J10" s="923"/>
      <c r="K10" s="929"/>
      <c r="L10" s="633"/>
      <c r="M10" s="772"/>
    </row>
    <row r="11" spans="1:13" ht="22.5" customHeight="1">
      <c r="A11" s="813"/>
      <c r="B11" s="817"/>
      <c r="C11" s="2123" t="s">
        <v>417</v>
      </c>
      <c r="D11" s="2123"/>
      <c r="E11" s="2123"/>
      <c r="F11" s="827"/>
      <c r="G11" s="956"/>
      <c r="H11" s="2123" t="s">
        <v>418</v>
      </c>
      <c r="I11" s="2123"/>
      <c r="J11" s="2123"/>
      <c r="K11" s="955"/>
      <c r="L11" s="813"/>
      <c r="M11" s="772"/>
    </row>
    <row r="12" spans="1:13" ht="15.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4">
      <c r="A14" s="813"/>
      <c r="B14" s="817"/>
      <c r="C14" s="958" t="s">
        <v>1349</v>
      </c>
      <c r="D14" s="959"/>
      <c r="E14" s="960">
        <f>'16 - Simplified Balance Sheet'!E14</f>
        <v>11410540020.709999</v>
      </c>
      <c r="F14" s="829"/>
      <c r="G14" s="961"/>
      <c r="H14" s="962" t="s">
        <v>419</v>
      </c>
      <c r="I14" s="830"/>
      <c r="J14" s="830"/>
      <c r="K14" s="963">
        <f>K15+K17</f>
        <v>7447204242.6000004</v>
      </c>
      <c r="L14" s="831"/>
      <c r="M14" s="772"/>
    </row>
    <row r="15" spans="1:13" ht="22.5" customHeight="1">
      <c r="A15" s="813"/>
      <c r="B15" s="817"/>
      <c r="C15" s="832"/>
      <c r="D15" s="964"/>
      <c r="E15" s="965"/>
      <c r="F15" s="964"/>
      <c r="G15" s="966"/>
      <c r="H15" s="967" t="s">
        <v>118</v>
      </c>
      <c r="I15" s="968"/>
      <c r="J15" s="968"/>
      <c r="K15" s="969">
        <f>'16 - Simplified Balance Sheet'!J13</f>
        <v>6876677200.6800003</v>
      </c>
      <c r="L15" s="831"/>
      <c r="M15" s="772"/>
    </row>
    <row r="16" spans="1:13" ht="31.5" customHeight="1">
      <c r="A16" s="813"/>
      <c r="B16" s="817"/>
      <c r="C16" s="958" t="s">
        <v>420</v>
      </c>
      <c r="D16" s="967"/>
      <c r="E16" s="969">
        <f>'16 - Simplified Balance Sheet'!E16</f>
        <v>258815.55999999994</v>
      </c>
      <c r="F16" s="967"/>
      <c r="G16" s="970"/>
      <c r="H16" s="967" t="s">
        <v>118</v>
      </c>
      <c r="K16" s="969">
        <f>'16 - Simplified Balance Sheet'!J14</f>
        <v>3963336422</v>
      </c>
      <c r="L16" s="831"/>
      <c r="M16" s="772"/>
    </row>
    <row r="17" spans="1:15" ht="31.5" customHeight="1">
      <c r="A17" s="813"/>
      <c r="B17" s="817"/>
      <c r="C17" s="832"/>
      <c r="D17" s="971"/>
      <c r="E17" s="971"/>
      <c r="F17" s="971"/>
      <c r="G17" s="972"/>
      <c r="H17" s="967" t="s">
        <v>119</v>
      </c>
      <c r="I17" s="968"/>
      <c r="J17" s="968"/>
      <c r="K17" s="969">
        <f>'16 - Simplified Balance Sheet'!J15</f>
        <v>570527041.92000008</v>
      </c>
      <c r="L17" s="831"/>
      <c r="M17" s="772"/>
    </row>
    <row r="18" spans="1:15" ht="24" customHeight="1">
      <c r="A18" s="813"/>
      <c r="B18" s="817"/>
      <c r="C18" s="836"/>
      <c r="D18" s="971"/>
      <c r="E18" s="971"/>
      <c r="F18" s="971"/>
      <c r="G18" s="972"/>
      <c r="H18" s="971" t="s">
        <v>130</v>
      </c>
      <c r="I18" s="968"/>
      <c r="J18" s="968"/>
      <c r="K18" s="969">
        <f>'16 - Simplified Balance Sheet'!J20</f>
        <v>300</v>
      </c>
      <c r="L18" s="831"/>
      <c r="M18" s="772"/>
    </row>
    <row r="19" spans="1:15" ht="23.25" customHeight="1">
      <c r="A19" s="813"/>
      <c r="B19" s="817"/>
      <c r="C19" s="958" t="s">
        <v>1349</v>
      </c>
      <c r="D19" s="971"/>
      <c r="E19" s="973">
        <f>E14</f>
        <v>11410540020.709999</v>
      </c>
      <c r="F19" s="971"/>
      <c r="G19" s="972"/>
      <c r="H19" s="801" t="s">
        <v>421</v>
      </c>
      <c r="I19" s="968"/>
      <c r="J19" s="968"/>
      <c r="K19" s="974">
        <f>SUM(K15:K18)</f>
        <v>11410540964.6</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405</v>
      </c>
      <c r="D21" s="975"/>
      <c r="E21" s="976">
        <f>'16 - Simplified Balance Sheet'!E19</f>
        <v>943.89000014960766</v>
      </c>
      <c r="F21" s="975"/>
      <c r="G21" s="977"/>
      <c r="H21" s="1389" t="s">
        <v>1014</v>
      </c>
      <c r="I21" s="968"/>
      <c r="J21" s="968"/>
      <c r="K21" s="969">
        <f>'16 - Simplified Balance Sheet'!J22</f>
        <v>54210000</v>
      </c>
      <c r="L21" s="831"/>
      <c r="M21" s="772"/>
    </row>
    <row r="22" spans="1:15" ht="45" customHeight="1">
      <c r="A22" s="813"/>
      <c r="B22" s="817"/>
      <c r="C22" s="828" t="s">
        <v>1014</v>
      </c>
      <c r="D22" s="967"/>
      <c r="E22" s="965">
        <f>'16 - Simplified Balance Sheet'!E21</f>
        <v>54210000</v>
      </c>
      <c r="F22" s="967"/>
      <c r="G22" s="978"/>
      <c r="H22" s="1390"/>
      <c r="I22" s="968"/>
      <c r="J22" s="968"/>
      <c r="L22" s="831"/>
      <c r="M22" s="772"/>
    </row>
    <row r="23" spans="1:15" ht="27.75" customHeight="1">
      <c r="A23" s="813"/>
      <c r="B23" s="817"/>
      <c r="C23" s="828" t="s">
        <v>1013</v>
      </c>
      <c r="D23" s="967"/>
      <c r="E23" s="965">
        <f>'16 - Simplified Balance Sheet'!E23</f>
        <v>0</v>
      </c>
      <c r="F23" s="967"/>
      <c r="G23" s="978"/>
      <c r="H23" s="1391" t="s">
        <v>1013</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415</v>
      </c>
      <c r="D26" s="837"/>
      <c r="E26" s="829">
        <f>+E19+E21+E22+E23</f>
        <v>11464750964.599998</v>
      </c>
      <c r="F26" s="837"/>
      <c r="G26" s="978"/>
      <c r="H26" s="958" t="s">
        <v>415</v>
      </c>
      <c r="I26" s="837"/>
      <c r="K26" s="829">
        <f>+K19+K24+K21</f>
        <v>11464750964.6</v>
      </c>
      <c r="L26" s="831"/>
      <c r="M26" s="772"/>
      <c r="O26" s="1488">
        <f>E26-K26</f>
        <v>0</v>
      </c>
    </row>
    <row r="27" spans="1:15" ht="12.75" customHeight="1">
      <c r="A27" s="813"/>
      <c r="B27" s="817"/>
      <c r="C27" s="819"/>
      <c r="D27" s="930"/>
      <c r="E27" s="930"/>
      <c r="F27" s="839"/>
      <c r="G27" s="839"/>
      <c r="H27" s="819"/>
      <c r="I27" s="819"/>
      <c r="J27" s="819"/>
      <c r="K27" s="924"/>
      <c r="M27" s="772"/>
    </row>
    <row r="28" spans="1:15" ht="13" thickBot="1">
      <c r="B28" s="612"/>
      <c r="C28" s="613"/>
      <c r="D28" s="613"/>
      <c r="E28" s="613"/>
      <c r="F28" s="613"/>
      <c r="G28" s="613"/>
      <c r="H28" s="613"/>
      <c r="I28" s="613"/>
      <c r="J28" s="613"/>
      <c r="K28" s="613"/>
      <c r="L28" s="613"/>
      <c r="M28" s="614"/>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zoomScale="85" zoomScaleNormal="85" workbookViewId="0"/>
  </sheetViews>
  <sheetFormatPr defaultColWidth="11.453125" defaultRowHeight="12.5"/>
  <cols>
    <col min="1" max="1" width="2.7265625" style="707" customWidth="1"/>
    <col min="2" max="2" width="1.26953125" style="707" customWidth="1"/>
    <col min="3" max="3" width="6.81640625" style="707" customWidth="1"/>
    <col min="4" max="4" width="31.7265625" style="708" customWidth="1"/>
    <col min="5" max="5" width="21" style="707" bestFit="1" customWidth="1"/>
    <col min="6" max="6" width="67.1796875" style="707" bestFit="1" customWidth="1"/>
    <col min="7" max="7" width="33.1796875" style="979" customWidth="1"/>
    <col min="8" max="8" width="25.7265625" style="707" customWidth="1"/>
    <col min="9" max="11" width="24.7265625" style="707" customWidth="1"/>
    <col min="12" max="12" width="30.26953125" style="707" customWidth="1"/>
    <col min="13" max="13" width="13.7265625" style="707" customWidth="1"/>
    <col min="14" max="14" width="4.7265625" style="707" customWidth="1"/>
    <col min="15" max="16384" width="11.453125" style="707"/>
  </cols>
  <sheetData>
    <row r="1" spans="2:13" ht="15" customHeight="1" thickBot="1"/>
    <row r="2" spans="2:13" s="592" customFormat="1" ht="40" customHeight="1" thickTop="1">
      <c r="B2" s="593"/>
      <c r="C2" s="755"/>
      <c r="D2" s="617"/>
      <c r="E2" s="810"/>
      <c r="F2" s="811"/>
      <c r="G2" s="980"/>
      <c r="H2" s="617"/>
      <c r="I2" s="617"/>
      <c r="J2" s="617"/>
      <c r="K2" s="617"/>
      <c r="L2" s="534"/>
      <c r="M2" s="535"/>
    </row>
    <row r="3" spans="2:13" ht="14">
      <c r="B3" s="594"/>
      <c r="C3" s="592"/>
      <c r="D3" s="596"/>
      <c r="E3" s="596"/>
      <c r="F3" s="596"/>
      <c r="L3" s="540"/>
      <c r="M3" s="541"/>
    </row>
    <row r="4" spans="2:13" ht="15" customHeight="1">
      <c r="B4" s="594"/>
      <c r="C4" s="2104"/>
      <c r="D4" s="2104"/>
      <c r="E4" s="2104"/>
      <c r="F4" s="2124"/>
      <c r="G4" s="2124"/>
      <c r="H4" s="2124"/>
      <c r="I4" s="2124"/>
      <c r="J4" s="2124"/>
      <c r="K4" s="2124"/>
      <c r="L4" s="540"/>
      <c r="M4" s="541"/>
    </row>
    <row r="5" spans="2:13" ht="15" customHeight="1">
      <c r="B5" s="594"/>
      <c r="C5" s="2104"/>
      <c r="D5" s="2104"/>
      <c r="E5" s="2104"/>
      <c r="F5" s="2124"/>
      <c r="G5" s="2124"/>
      <c r="H5" s="2124"/>
      <c r="I5" s="2124"/>
      <c r="J5" s="2124"/>
      <c r="K5" s="2124"/>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
      <c r="B9" s="987"/>
      <c r="D9" s="1201" t="s">
        <v>635</v>
      </c>
      <c r="M9" s="787"/>
    </row>
    <row r="10" spans="2:13">
      <c r="B10" s="987"/>
      <c r="M10" s="787"/>
    </row>
    <row r="11" spans="2:13">
      <c r="B11" s="987"/>
      <c r="M11" s="787"/>
    </row>
    <row r="12" spans="2:13">
      <c r="B12" s="987"/>
      <c r="M12" s="787"/>
    </row>
    <row r="13" spans="2:13" s="629" customFormat="1" ht="30" customHeight="1">
      <c r="B13" s="767"/>
      <c r="D13" s="2084" t="s">
        <v>422</v>
      </c>
      <c r="E13" s="2085"/>
      <c r="F13" s="2086"/>
      <c r="G13" s="988"/>
      <c r="M13" s="772"/>
    </row>
    <row r="14" spans="2:13" s="629" customFormat="1">
      <c r="B14" s="767"/>
      <c r="C14" s="629" t="s">
        <v>335</v>
      </c>
      <c r="D14" s="2125" t="s">
        <v>423</v>
      </c>
      <c r="E14" s="2126"/>
      <c r="F14" s="989">
        <f>INPUT_DATA!DT4</f>
        <v>45991</v>
      </c>
      <c r="G14" s="993"/>
      <c r="M14" s="772"/>
    </row>
    <row r="15" spans="2:13" s="629" customFormat="1">
      <c r="B15" s="767"/>
      <c r="C15" s="629" t="s">
        <v>337</v>
      </c>
      <c r="D15" s="2127" t="s">
        <v>424</v>
      </c>
      <c r="E15" s="2128"/>
      <c r="F15" s="990">
        <f>INPUT_DATA!DX4</f>
        <v>63109</v>
      </c>
      <c r="G15" s="993"/>
      <c r="M15" s="772"/>
    </row>
    <row r="16" spans="2:13" s="629" customFormat="1">
      <c r="B16" s="767"/>
      <c r="C16" s="629" t="s">
        <v>339</v>
      </c>
      <c r="D16" s="2127" t="s">
        <v>425</v>
      </c>
      <c r="E16" s="2128"/>
      <c r="F16" s="991">
        <f>G116</f>
        <v>75498</v>
      </c>
      <c r="G16" s="993"/>
      <c r="M16" s="772"/>
    </row>
    <row r="17" spans="2:13" s="629" customFormat="1">
      <c r="B17" s="767"/>
      <c r="C17" s="629" t="s">
        <v>340</v>
      </c>
      <c r="D17" s="2127" t="s">
        <v>426</v>
      </c>
      <c r="E17" s="2128"/>
      <c r="F17" s="992">
        <f>E116</f>
        <v>11410540020.709995</v>
      </c>
      <c r="G17" s="1634"/>
      <c r="M17" s="772"/>
    </row>
    <row r="18" spans="2:13" s="629" customFormat="1">
      <c r="B18" s="767"/>
      <c r="C18" s="629" t="s">
        <v>343</v>
      </c>
      <c r="D18" s="2127" t="s">
        <v>427</v>
      </c>
      <c r="E18" s="2128"/>
      <c r="F18" s="992">
        <f>F17/F16</f>
        <v>151136.98403547108</v>
      </c>
      <c r="G18" s="993"/>
      <c r="M18" s="772"/>
    </row>
    <row r="19" spans="2:13" s="629" customFormat="1">
      <c r="B19" s="767"/>
      <c r="C19" s="629" t="s">
        <v>345</v>
      </c>
      <c r="D19" s="2129" t="s">
        <v>428</v>
      </c>
      <c r="E19" s="2130"/>
      <c r="F19" s="994">
        <f>F17/F15</f>
        <v>180806.85830404531</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429</v>
      </c>
      <c r="E26" s="1179" t="s">
        <v>430</v>
      </c>
      <c r="F26" s="1180" t="s">
        <v>431</v>
      </c>
      <c r="G26" s="1181" t="s">
        <v>432</v>
      </c>
      <c r="H26" s="1178" t="s">
        <v>433</v>
      </c>
      <c r="I26" s="1179" t="s">
        <v>430</v>
      </c>
      <c r="J26" s="1180" t="s">
        <v>431</v>
      </c>
      <c r="K26" s="1179" t="s">
        <v>432</v>
      </c>
      <c r="M26" s="772"/>
    </row>
    <row r="27" spans="2:13" s="629" customFormat="1">
      <c r="B27" s="767"/>
      <c r="C27" s="1331" t="s">
        <v>950</v>
      </c>
      <c r="D27" s="995" t="s">
        <v>434</v>
      </c>
      <c r="E27" s="996">
        <f>_xlfn.XLOOKUP(_xlfn.CONCAT($C27,"-",E$25),INPUT_DATA!$DU:$DU,INPUT_DATA!$DW:$DW)</f>
        <v>10270.41</v>
      </c>
      <c r="F27" s="1000">
        <f>_xlfn.XLOOKUP(_xlfn.CONCAT($C27,"-",F$25),INPUT_DATA!$DU:$DU,INPUT_DATA!$DW:$DW)</f>
        <v>202326.76</v>
      </c>
      <c r="G27" s="996">
        <f>_xlfn.XLOOKUP(_xlfn.CONCAT($C27,"-",G$25),INPUT_DATA!$DU:$DU,INPUT_DATA!$DW:$DW)</f>
        <v>3400000</v>
      </c>
      <c r="H27" s="995" t="s">
        <v>434</v>
      </c>
      <c r="I27" s="1506">
        <v>10587</v>
      </c>
      <c r="J27" s="1506">
        <v>187788.11</v>
      </c>
      <c r="K27" s="1534">
        <v>3400000</v>
      </c>
      <c r="M27" s="772"/>
    </row>
    <row r="28" spans="2:13" s="629" customFormat="1">
      <c r="B28" s="767"/>
      <c r="C28" s="1331" t="s">
        <v>951</v>
      </c>
      <c r="D28" s="1001" t="s">
        <v>435</v>
      </c>
      <c r="E28" s="997">
        <f>_xlfn.XLOOKUP(_xlfn.CONCAT($C28,"-",E$25),INPUT_DATA!$DU:$DU,INPUT_DATA!$DW:$DW)</f>
        <v>140.84</v>
      </c>
      <c r="F28" s="1000">
        <f>_xlfn.XLOOKUP(_xlfn.CONCAT($C28,"-",F$25),INPUT_DATA!$DU:$DU,INPUT_DATA!$DW:$DW)</f>
        <v>151144.35999999999</v>
      </c>
      <c r="G28" s="997">
        <f>_xlfn.XLOOKUP(_xlfn.CONCAT($C28,"-",G$25),INPUT_DATA!$DU:$DU,INPUT_DATA!$DW:$DW)</f>
        <v>2387568.08</v>
      </c>
      <c r="H28" s="1001" t="s">
        <v>435</v>
      </c>
      <c r="I28" s="1507">
        <v>10000.61</v>
      </c>
      <c r="J28" s="1507">
        <v>143623.4</v>
      </c>
      <c r="K28" s="1535">
        <v>2366094.88</v>
      </c>
      <c r="M28" s="772"/>
    </row>
    <row r="29" spans="2:13" s="629" customFormat="1">
      <c r="B29" s="767"/>
      <c r="C29" s="1331" t="s">
        <v>1274</v>
      </c>
      <c r="D29" s="1001" t="s">
        <v>123</v>
      </c>
      <c r="E29" s="998">
        <f>_xlfn.XLOOKUP(_xlfn.CONCAT($C29,"-",E$25),INPUT_DATA!$DU:$DU,INPUT_DATA!$DW:$DW)</f>
        <v>0</v>
      </c>
      <c r="F29" s="1000">
        <f>_xlfn.XLOOKUP(_xlfn.CONCAT($C29,"-",F$25),INPUT_DATA!$DU:$DU,INPUT_DATA!$DW:$DW)</f>
        <v>1.68</v>
      </c>
      <c r="G29" s="998">
        <f>_xlfn.XLOOKUP(_xlfn.CONCAT($C29,"-",G$25),INPUT_DATA!$DU:$DU,INPUT_DATA!$DW:$DW)</f>
        <v>5.0999999999999996</v>
      </c>
      <c r="H29" s="1001" t="s">
        <v>123</v>
      </c>
      <c r="I29" s="1536">
        <v>0.5</v>
      </c>
      <c r="J29" s="1536">
        <v>1.4827809999999999</v>
      </c>
      <c r="K29" s="1536">
        <v>5.3</v>
      </c>
      <c r="M29" s="772"/>
    </row>
    <row r="30" spans="2:13" s="629" customFormat="1">
      <c r="B30" s="767"/>
      <c r="C30" s="1331" t="s">
        <v>952</v>
      </c>
      <c r="D30" s="1001" t="s">
        <v>436</v>
      </c>
      <c r="E30" s="998">
        <f>_xlfn.XLOOKUP(_xlfn.CONCAT($C30,"-",E$25),INPUT_DATA!$DU:$DU,INPUT_DATA!$DW:$DW)</f>
        <v>3.2</v>
      </c>
      <c r="F30" s="1000">
        <f>_xlfn.XLOOKUP(_xlfn.CONCAT($C30,"-",F$25),INPUT_DATA!$DU:$DU,INPUT_DATA!$DW:$DW)</f>
        <v>92.37</v>
      </c>
      <c r="G30" s="998">
        <f>_xlfn.XLOOKUP(_xlfn.CONCAT($C30,"-",G$25),INPUT_DATA!$DU:$DU,INPUT_DATA!$DW:$DW)</f>
        <v>120</v>
      </c>
      <c r="H30" s="1001" t="s">
        <v>436</v>
      </c>
      <c r="I30" s="1508">
        <v>3.2</v>
      </c>
      <c r="J30" s="1538">
        <v>92.664978000000005</v>
      </c>
      <c r="K30" s="1508">
        <v>120</v>
      </c>
      <c r="M30" s="772"/>
    </row>
    <row r="31" spans="2:13" s="629" customFormat="1">
      <c r="B31" s="767"/>
      <c r="C31" s="1331" t="s">
        <v>953</v>
      </c>
      <c r="D31" s="1001" t="s">
        <v>1275</v>
      </c>
      <c r="E31" s="998">
        <f>_xlfn.XLOOKUP(_xlfn.CONCAT($C31,"-",E$25),INPUT_DATA!$DU:$DU,INPUT_DATA!$DW:$DW)</f>
        <v>0.06</v>
      </c>
      <c r="F31" s="1000">
        <f>_xlfn.XLOOKUP(_xlfn.CONCAT($C31,"-",F$25),INPUT_DATA!$DU:$DU,INPUT_DATA!$DW:$DW)</f>
        <v>70.73</v>
      </c>
      <c r="G31" s="998">
        <f>_xlfn.XLOOKUP(_xlfn.CONCAT($C31,"-",G$25),INPUT_DATA!$DU:$DU,INPUT_DATA!$DW:$DW)</f>
        <v>119.76</v>
      </c>
      <c r="H31" s="1001" t="s">
        <v>1275</v>
      </c>
      <c r="I31" s="1508">
        <v>1.03</v>
      </c>
      <c r="J31" s="1508">
        <v>71.495692000000005</v>
      </c>
      <c r="K31" s="1508">
        <v>119.77</v>
      </c>
      <c r="M31" s="772"/>
    </row>
    <row r="32" spans="2:13" s="629" customFormat="1">
      <c r="B32" s="767"/>
      <c r="C32" s="1331" t="s">
        <v>954</v>
      </c>
      <c r="D32" s="1001" t="s">
        <v>437</v>
      </c>
      <c r="E32" s="998">
        <f>_xlfn.XLOOKUP(_xlfn.CONCAT($C32,"-",E$25),INPUT_DATA!$DU:$DU,INPUT_DATA!$DW:$DW)</f>
        <v>0</v>
      </c>
      <c r="F32" s="1000">
        <f>_xlfn.XLOOKUP(_xlfn.CONCAT($C32,"-",F$25),INPUT_DATA!$DU:$DU,INPUT_DATA!$DW:$DW)</f>
        <v>21.5</v>
      </c>
      <c r="G32" s="998">
        <f>_xlfn.XLOOKUP(_xlfn.CONCAT($C32,"-",G$25),INPUT_DATA!$DU:$DU,INPUT_DATA!$DW:$DW)</f>
        <v>32.83</v>
      </c>
      <c r="H32" s="1001" t="s">
        <v>437</v>
      </c>
      <c r="I32" s="1508">
        <v>4.0483900000000004</v>
      </c>
      <c r="J32" s="1508">
        <v>21.163150999999999</v>
      </c>
      <c r="K32" s="1508">
        <v>30.15851</v>
      </c>
      <c r="M32" s="772"/>
    </row>
    <row r="33" spans="1:13" s="629" customFormat="1">
      <c r="B33" s="767"/>
      <c r="C33" s="1331" t="s">
        <v>1277</v>
      </c>
      <c r="D33" s="1001" t="s">
        <v>438</v>
      </c>
      <c r="E33" s="998">
        <f>_xlfn.XLOOKUP(_xlfn.CONCAT($C33,"-",E$25),INPUT_DATA!$DU:$DU,INPUT_DATA!$DW:$DW)</f>
        <v>0.25</v>
      </c>
      <c r="F33" s="1000">
        <f>_xlfn.XLOOKUP(_xlfn.CONCAT($C33,"-",F$25),INPUT_DATA!$DU:$DU,INPUT_DATA!$DW:$DW)</f>
        <v>4.97</v>
      </c>
      <c r="G33" s="998">
        <f>_xlfn.XLOOKUP(_xlfn.CONCAT($C33,"-",G$25),INPUT_DATA!$DU:$DU,INPUT_DATA!$DW:$DW)</f>
        <v>15.92</v>
      </c>
      <c r="H33" s="1001" t="s">
        <v>438</v>
      </c>
      <c r="I33" s="1508">
        <v>0.16658000000000001</v>
      </c>
      <c r="J33" s="1508">
        <v>4.6348149999999997</v>
      </c>
      <c r="K33" s="1508">
        <v>14.73916</v>
      </c>
      <c r="M33" s="772"/>
    </row>
    <row r="34" spans="1:13" s="629" customFormat="1">
      <c r="B34" s="767"/>
      <c r="C34" s="1331" t="s">
        <v>1278</v>
      </c>
      <c r="D34" s="1001" t="s">
        <v>439</v>
      </c>
      <c r="E34" s="998">
        <f>_xlfn.XLOOKUP(_xlfn.CONCAT($C34,"-",E$25),INPUT_DATA!$DU:$DU,INPUT_DATA!$DW:$DW)</f>
        <v>-0.42</v>
      </c>
      <c r="F34" s="1000">
        <f>_xlfn.XLOOKUP(_xlfn.CONCAT($C34,"-",F$25),INPUT_DATA!$DU:$DU,INPUT_DATA!$DW:$DW)</f>
        <v>16.62</v>
      </c>
      <c r="G34" s="998">
        <f>_xlfn.XLOOKUP(_xlfn.CONCAT($C34,"-",G$25),INPUT_DATA!$DU:$DU,INPUT_DATA!$DW:$DW)</f>
        <v>25.75</v>
      </c>
      <c r="H34" s="1001" t="s">
        <v>439</v>
      </c>
      <c r="I34" s="1508">
        <v>0.26352999999999999</v>
      </c>
      <c r="J34" s="1508">
        <v>16.412262999999999</v>
      </c>
      <c r="K34" s="1508">
        <v>25.768910000000002</v>
      </c>
      <c r="M34" s="772"/>
    </row>
    <row r="35" spans="1:13" s="629" customFormat="1">
      <c r="B35" s="767"/>
      <c r="C35" s="1331" t="s">
        <v>1279</v>
      </c>
      <c r="D35" s="1002" t="s">
        <v>440</v>
      </c>
      <c r="E35" s="999">
        <f>_xlfn.XLOOKUP(_xlfn.CONCAT($C35,"-",E$25),INPUT_DATA!$DU:$DU,INPUT_DATA!$DW:$DW)</f>
        <v>0.34</v>
      </c>
      <c r="F35" s="999">
        <f>_xlfn.XLOOKUP(_xlfn.CONCAT($C35,"-",F$25),INPUT_DATA!$DU:$DU,INPUT_DATA!$DW:$DW)</f>
        <v>32.700000000000003</v>
      </c>
      <c r="G35" s="999">
        <f>_xlfn.XLOOKUP(_xlfn.CONCAT($C35,"-",G$25),INPUT_DATA!$DU:$DU,INPUT_DATA!$DW:$DW)</f>
        <v>59.99</v>
      </c>
      <c r="H35" s="1002" t="s">
        <v>440</v>
      </c>
      <c r="I35" s="1537">
        <v>0.34</v>
      </c>
      <c r="J35" s="1537">
        <v>32.895124000000003</v>
      </c>
      <c r="K35" s="1537">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5" customHeight="1">
      <c r="A42" s="813"/>
      <c r="B42" s="1004"/>
      <c r="C42" s="1190" t="s">
        <v>441</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6">
      <c r="B44" s="767"/>
      <c r="C44" s="1009"/>
      <c r="D44" s="1179" t="s">
        <v>442</v>
      </c>
      <c r="E44" s="2084" t="s">
        <v>443</v>
      </c>
      <c r="F44" s="2086"/>
      <c r="G44" s="2084" t="s">
        <v>444</v>
      </c>
      <c r="H44" s="2086"/>
      <c r="M44" s="772"/>
    </row>
    <row r="45" spans="1:13" s="629" customFormat="1" ht="15.5">
      <c r="B45" s="767"/>
      <c r="C45" s="1332" t="s">
        <v>790</v>
      </c>
      <c r="D45" s="1010" t="s">
        <v>445</v>
      </c>
      <c r="E45" s="1011">
        <f>_xlfn.XLOOKUP($C45,INPUT_DATA!$DU:$DU,INPUT_DATA!$DW:$DW)</f>
        <v>66300998.780000001</v>
      </c>
      <c r="F45" s="1012">
        <f>E45/$E$76</f>
        <v>5.8105049068374014E-3</v>
      </c>
      <c r="G45" s="1013">
        <f>_xlfn.XLOOKUP($C45,INPUT_DATA!$DU:$DU,INPUT_DATA!$DX:$DX)</f>
        <v>2746</v>
      </c>
      <c r="H45" s="1014">
        <f>G45/$G$76</f>
        <v>3.6371824419189909E-2</v>
      </c>
      <c r="M45" s="772"/>
    </row>
    <row r="46" spans="1:13" s="629" customFormat="1" ht="15.5">
      <c r="B46" s="767"/>
      <c r="C46" s="1332" t="s">
        <v>791</v>
      </c>
      <c r="D46" s="1015" t="s">
        <v>446</v>
      </c>
      <c r="E46" s="1011">
        <f>_xlfn.XLOOKUP($C46,INPUT_DATA!$DU:$DU,INPUT_DATA!$DW:$DW)</f>
        <v>635154721.22000003</v>
      </c>
      <c r="F46" s="1012">
        <f t="shared" ref="F46:F75" si="0">E46/$E$76</f>
        <v>5.5663861663619897E-2</v>
      </c>
      <c r="G46" s="1013">
        <f>_xlfn.XLOOKUP($C46,INPUT_DATA!$DU:$DU,INPUT_DATA!$DX:$DX)</f>
        <v>12992</v>
      </c>
      <c r="H46" s="1014">
        <f t="shared" ref="H46:H75" si="1">G46/$G$76</f>
        <v>0.17208402871599249</v>
      </c>
      <c r="M46" s="772"/>
    </row>
    <row r="47" spans="1:13" s="629" customFormat="1" ht="15.5">
      <c r="B47" s="767"/>
      <c r="C47" s="1332" t="s">
        <v>792</v>
      </c>
      <c r="D47" s="1015" t="s">
        <v>447</v>
      </c>
      <c r="E47" s="1011">
        <f>_xlfn.XLOOKUP($C47,INPUT_DATA!$DU:$DU,INPUT_DATA!$DW:$DW)</f>
        <v>2260831011.8000002</v>
      </c>
      <c r="F47" s="1012">
        <f t="shared" si="0"/>
        <v>0.19813532117644017</v>
      </c>
      <c r="G47" s="1013">
        <f>_xlfn.XLOOKUP($C47,INPUT_DATA!$DU:$DU,INPUT_DATA!$DX:$DX)</f>
        <v>24645</v>
      </c>
      <c r="H47" s="1014">
        <f t="shared" si="1"/>
        <v>0.32643248827783516</v>
      </c>
      <c r="M47" s="772"/>
    </row>
    <row r="48" spans="1:13" s="629" customFormat="1" ht="15.5">
      <c r="B48" s="767"/>
      <c r="C48" s="1332" t="s">
        <v>793</v>
      </c>
      <c r="D48" s="1015" t="s">
        <v>448</v>
      </c>
      <c r="E48" s="1011">
        <f>_xlfn.XLOOKUP($C48,INPUT_DATA!$DU:$DU,INPUT_DATA!$DW:$DW)</f>
        <v>1398019402.3699999</v>
      </c>
      <c r="F48" s="1012">
        <f t="shared" si="0"/>
        <v>0.12252000342075051</v>
      </c>
      <c r="G48" s="1013">
        <f>_xlfn.XLOOKUP($C48,INPUT_DATA!$DU:$DU,INPUT_DATA!$DX:$DX)</f>
        <v>11224</v>
      </c>
      <c r="H48" s="1014">
        <f t="shared" si="1"/>
        <v>0.14866618983284324</v>
      </c>
      <c r="M48" s="772"/>
    </row>
    <row r="49" spans="2:13" s="629" customFormat="1" ht="15.5">
      <c r="B49" s="767"/>
      <c r="C49" s="1332" t="s">
        <v>794</v>
      </c>
      <c r="D49" s="1015" t="s">
        <v>449</v>
      </c>
      <c r="E49" s="1011">
        <f>_xlfn.XLOOKUP($C49,INPUT_DATA!$DU:$DU,INPUT_DATA!$DW:$DW)</f>
        <v>1242760974.3299999</v>
      </c>
      <c r="F49" s="1012">
        <f t="shared" si="0"/>
        <v>0.10891342320997979</v>
      </c>
      <c r="G49" s="1013">
        <f>_xlfn.XLOOKUP($C49,INPUT_DATA!$DU:$DU,INPUT_DATA!$DX:$DX)</f>
        <v>7441</v>
      </c>
      <c r="H49" s="1014">
        <f t="shared" si="1"/>
        <v>9.8558902222575434E-2</v>
      </c>
      <c r="M49" s="772"/>
    </row>
    <row r="50" spans="2:13" s="629" customFormat="1" ht="15.5">
      <c r="B50" s="767"/>
      <c r="C50" s="1332" t="s">
        <v>795</v>
      </c>
      <c r="D50" s="1015" t="s">
        <v>450</v>
      </c>
      <c r="E50" s="1011">
        <f>_xlfn.XLOOKUP($C50,INPUT_DATA!$DU:$DU,INPUT_DATA!$DW:$DW)</f>
        <v>1062827697.02</v>
      </c>
      <c r="F50" s="1012">
        <f t="shared" si="0"/>
        <v>9.3144381868954476E-2</v>
      </c>
      <c r="G50" s="1013">
        <f>_xlfn.XLOOKUP($C50,INPUT_DATA!$DU:$DU,INPUT_DATA!$DX:$DX)</f>
        <v>5173</v>
      </c>
      <c r="H50" s="1014">
        <f t="shared" si="1"/>
        <v>6.8518371347585372E-2</v>
      </c>
      <c r="M50" s="772"/>
    </row>
    <row r="51" spans="2:13" s="629" customFormat="1" ht="15.5">
      <c r="B51" s="767"/>
      <c r="C51" s="1332" t="s">
        <v>796</v>
      </c>
      <c r="D51" s="1015" t="s">
        <v>451</v>
      </c>
      <c r="E51" s="1011">
        <f>_xlfn.XLOOKUP($C51,INPUT_DATA!$DU:$DU,INPUT_DATA!$DW:$DW)</f>
        <v>713541721.05999994</v>
      </c>
      <c r="F51" s="1012">
        <f t="shared" si="0"/>
        <v>6.2533562808151921E-2</v>
      </c>
      <c r="G51" s="1013">
        <f>_xlfn.XLOOKUP($C51,INPUT_DATA!$DU:$DU,INPUT_DATA!$DX:$DX)</f>
        <v>2934</v>
      </c>
      <c r="H51" s="1014">
        <f t="shared" si="1"/>
        <v>3.886195660812207E-2</v>
      </c>
      <c r="M51" s="772"/>
    </row>
    <row r="52" spans="2:13" s="629" customFormat="1" ht="15.5">
      <c r="B52" s="767"/>
      <c r="C52" s="1332" t="s">
        <v>797</v>
      </c>
      <c r="D52" s="1015" t="s">
        <v>452</v>
      </c>
      <c r="E52" s="1011">
        <f>_xlfn.XLOOKUP($C52,INPUT_DATA!$DU:$DU,INPUT_DATA!$DW:$DW)</f>
        <v>522352047.80000001</v>
      </c>
      <c r="F52" s="1012">
        <f t="shared" si="0"/>
        <v>4.577803038698755E-2</v>
      </c>
      <c r="G52" s="1013">
        <f>_xlfn.XLOOKUP($C52,INPUT_DATA!$DU:$DU,INPUT_DATA!$DX:$DX)</f>
        <v>1840</v>
      </c>
      <c r="H52" s="1014">
        <f t="shared" si="1"/>
        <v>2.4371506529974305E-2</v>
      </c>
      <c r="M52" s="772"/>
    </row>
    <row r="53" spans="2:13" s="629" customFormat="1" ht="15.5">
      <c r="B53" s="767"/>
      <c r="C53" s="1332" t="s">
        <v>798</v>
      </c>
      <c r="D53" s="1015" t="s">
        <v>453</v>
      </c>
      <c r="E53" s="1011">
        <f>_xlfn.XLOOKUP($C53,INPUT_DATA!$DU:$DU,INPUT_DATA!$DW:$DW)</f>
        <v>355488086.35000002</v>
      </c>
      <c r="F53" s="1012">
        <f t="shared" si="0"/>
        <v>3.1154361292698957E-2</v>
      </c>
      <c r="G53" s="1013">
        <f>_xlfn.XLOOKUP($C53,INPUT_DATA!$DU:$DU,INPUT_DATA!$DX:$DX)</f>
        <v>1134</v>
      </c>
      <c r="H53" s="1014">
        <f t="shared" si="1"/>
        <v>1.5020265437495033E-2</v>
      </c>
      <c r="M53" s="772"/>
    </row>
    <row r="54" spans="2:13" s="629" customFormat="1" ht="15.5">
      <c r="B54" s="767"/>
      <c r="C54" s="1332" t="s">
        <v>799</v>
      </c>
      <c r="D54" s="1015" t="s">
        <v>454</v>
      </c>
      <c r="E54" s="1011">
        <f>_xlfn.XLOOKUP($C54,INPUT_DATA!$DU:$DU,INPUT_DATA!$DW:$DW)</f>
        <v>295507062.54000002</v>
      </c>
      <c r="F54" s="1012">
        <f t="shared" si="0"/>
        <v>2.5897728065775855E-2</v>
      </c>
      <c r="G54" s="1013">
        <f>_xlfn.XLOOKUP($C54,INPUT_DATA!$DU:$DU,INPUT_DATA!$DX:$DX)</f>
        <v>812</v>
      </c>
      <c r="H54" s="1014">
        <f t="shared" si="1"/>
        <v>1.075525179474953E-2</v>
      </c>
      <c r="M54" s="772"/>
    </row>
    <row r="55" spans="2:13" s="629" customFormat="1" ht="15.5">
      <c r="B55" s="767"/>
      <c r="C55" s="1332" t="s">
        <v>800</v>
      </c>
      <c r="D55" s="1015" t="s">
        <v>455</v>
      </c>
      <c r="E55" s="1011">
        <f>_xlfn.XLOOKUP($C55,INPUT_DATA!$DU:$DU,INPUT_DATA!$DW:$DW)</f>
        <v>313062944.37</v>
      </c>
      <c r="F55" s="1012">
        <f t="shared" si="0"/>
        <v>2.7436295197404707E-2</v>
      </c>
      <c r="G55" s="1013">
        <f>_xlfn.XLOOKUP($C55,INPUT_DATA!$DU:$DU,INPUT_DATA!$DX:$DX)</f>
        <v>743</v>
      </c>
      <c r="H55" s="1014">
        <f t="shared" si="1"/>
        <v>9.8413202998754931E-3</v>
      </c>
      <c r="M55" s="772"/>
    </row>
    <row r="56" spans="2:13" s="629" customFormat="1" ht="15.5">
      <c r="B56" s="767"/>
      <c r="C56" s="1332" t="s">
        <v>801</v>
      </c>
      <c r="D56" s="1015" t="s">
        <v>456</v>
      </c>
      <c r="E56" s="1011">
        <f>_xlfn.XLOOKUP($C56,INPUT_DATA!$DU:$DU,INPUT_DATA!$DW:$DW)</f>
        <v>310927172.12</v>
      </c>
      <c r="F56" s="1012">
        <f t="shared" si="0"/>
        <v>2.7249119809901259E-2</v>
      </c>
      <c r="G56" s="1013">
        <f>_xlfn.XLOOKUP($C56,INPUT_DATA!$DU:$DU,INPUT_DATA!$DX:$DX)</f>
        <v>658</v>
      </c>
      <c r="H56" s="1014">
        <f t="shared" si="1"/>
        <v>8.7154626612625501E-3</v>
      </c>
      <c r="M56" s="772"/>
    </row>
    <row r="57" spans="2:13" s="629" customFormat="1" ht="15.5">
      <c r="B57" s="767"/>
      <c r="C57" s="1332" t="s">
        <v>802</v>
      </c>
      <c r="D57" s="1015" t="s">
        <v>457</v>
      </c>
      <c r="E57" s="1011">
        <f>_xlfn.XLOOKUP($C57,INPUT_DATA!$DU:$DU,INPUT_DATA!$DW:$DW)</f>
        <v>351708474.08999997</v>
      </c>
      <c r="F57" s="1012">
        <f t="shared" si="0"/>
        <v>3.0823122608715545E-2</v>
      </c>
      <c r="G57" s="1013">
        <f>_xlfn.XLOOKUP($C57,INPUT_DATA!$DU:$DU,INPUT_DATA!$DX:$DX)</f>
        <v>692</v>
      </c>
      <c r="H57" s="1014">
        <f t="shared" si="1"/>
        <v>9.165805716707727E-3</v>
      </c>
      <c r="M57" s="772"/>
    </row>
    <row r="58" spans="2:13" s="629" customFormat="1" ht="15.5">
      <c r="B58" s="767"/>
      <c r="C58" s="1332" t="s">
        <v>803</v>
      </c>
      <c r="D58" s="1015" t="s">
        <v>458</v>
      </c>
      <c r="E58" s="1011">
        <f>_xlfn.XLOOKUP($C58,INPUT_DATA!$DU:$DU,INPUT_DATA!$DW:$DW)</f>
        <v>261810004.36000001</v>
      </c>
      <c r="F58" s="1012">
        <f t="shared" si="0"/>
        <v>2.2944576144934229E-2</v>
      </c>
      <c r="G58" s="1013">
        <f>_xlfn.XLOOKUP($C58,INPUT_DATA!$DU:$DU,INPUT_DATA!$DX:$DX)</f>
        <v>477</v>
      </c>
      <c r="H58" s="1014">
        <f t="shared" si="1"/>
        <v>6.3180481602161647E-3</v>
      </c>
      <c r="M58" s="772"/>
    </row>
    <row r="59" spans="2:13" s="629" customFormat="1" ht="15.5">
      <c r="B59" s="767"/>
      <c r="C59" s="1332" t="s">
        <v>804</v>
      </c>
      <c r="D59" s="1015" t="s">
        <v>459</v>
      </c>
      <c r="E59" s="1011">
        <f>_xlfn.XLOOKUP($C59,INPUT_DATA!$DU:$DU,INPUT_DATA!$DW:$DW)</f>
        <v>211769037.00999999</v>
      </c>
      <c r="F59" s="1012">
        <f t="shared" si="0"/>
        <v>1.8559072281035042E-2</v>
      </c>
      <c r="G59" s="1013">
        <f>_xlfn.XLOOKUP($C59,INPUT_DATA!$DU:$DU,INPUT_DATA!$DX:$DX)</f>
        <v>356</v>
      </c>
      <c r="H59" s="1014">
        <f t="shared" si="1"/>
        <v>4.7153566981906802E-3</v>
      </c>
      <c r="M59" s="772"/>
    </row>
    <row r="60" spans="2:13" s="629" customFormat="1" ht="15.5">
      <c r="B60" s="767"/>
      <c r="C60" s="1332" t="s">
        <v>805</v>
      </c>
      <c r="D60" s="1015" t="s">
        <v>460</v>
      </c>
      <c r="E60" s="1011">
        <f>_xlfn.XLOOKUP($C60,INPUT_DATA!$DU:$DU,INPUT_DATA!$DW:$DW)</f>
        <v>178978937.41999999</v>
      </c>
      <c r="F60" s="1012">
        <f t="shared" si="0"/>
        <v>1.5685404643001579E-2</v>
      </c>
      <c r="G60" s="1013">
        <f>_xlfn.XLOOKUP($C60,INPUT_DATA!$DU:$DU,INPUT_DATA!$DX:$DX)</f>
        <v>287</v>
      </c>
      <c r="H60" s="1014">
        <f t="shared" si="1"/>
        <v>3.8014252033166441E-3</v>
      </c>
      <c r="M60" s="772"/>
    </row>
    <row r="61" spans="2:13" s="629" customFormat="1" ht="15.5">
      <c r="B61" s="767"/>
      <c r="C61" s="1332" t="s">
        <v>806</v>
      </c>
      <c r="D61" s="1015" t="s">
        <v>461</v>
      </c>
      <c r="E61" s="1011">
        <f>_xlfn.XLOOKUP($C61,INPUT_DATA!$DU:$DU,INPUT_DATA!$DW:$DW)</f>
        <v>154703683.84</v>
      </c>
      <c r="F61" s="1012">
        <f t="shared" si="0"/>
        <v>1.3557963388166954E-2</v>
      </c>
      <c r="G61" s="1013">
        <f>_xlfn.XLOOKUP($C61,INPUT_DATA!$DU:$DU,INPUT_DATA!$DX:$DX)</f>
        <v>235</v>
      </c>
      <c r="H61" s="1014">
        <f t="shared" si="1"/>
        <v>3.1126652361651965E-3</v>
      </c>
      <c r="M61" s="772"/>
    </row>
    <row r="62" spans="2:13" s="629" customFormat="1" ht="15.5">
      <c r="B62" s="767"/>
      <c r="C62" s="1332" t="s">
        <v>807</v>
      </c>
      <c r="D62" s="1015" t="s">
        <v>462</v>
      </c>
      <c r="E62" s="1011">
        <f>_xlfn.XLOOKUP($C62,INPUT_DATA!$DU:$DU,INPUT_DATA!$DW:$DW)</f>
        <v>115032312.92</v>
      </c>
      <c r="F62" s="1012">
        <f t="shared" si="0"/>
        <v>1.0081233027640905E-2</v>
      </c>
      <c r="G62" s="1013">
        <f>_xlfn.XLOOKUP($C62,INPUT_DATA!$DU:$DU,INPUT_DATA!$DX:$DX)</f>
        <v>162</v>
      </c>
      <c r="H62" s="1014">
        <f t="shared" si="1"/>
        <v>2.1457522053564331E-3</v>
      </c>
      <c r="M62" s="772"/>
    </row>
    <row r="63" spans="2:13" s="629" customFormat="1" ht="15.5">
      <c r="B63" s="767"/>
      <c r="C63" s="1332" t="s">
        <v>808</v>
      </c>
      <c r="D63" s="1015" t="s">
        <v>463</v>
      </c>
      <c r="E63" s="1011">
        <f>_xlfn.XLOOKUP($C63,INPUT_DATA!$DU:$DU,INPUT_DATA!$DW:$DW)</f>
        <v>100340743.45</v>
      </c>
      <c r="F63" s="1012">
        <f t="shared" si="0"/>
        <v>8.7936892791999934E-3</v>
      </c>
      <c r="G63" s="1013">
        <f>_xlfn.XLOOKUP($C63,INPUT_DATA!$DU:$DU,INPUT_DATA!$DX:$DX)</f>
        <v>134</v>
      </c>
      <c r="H63" s="1014">
        <f t="shared" si="1"/>
        <v>1.7748814538133461E-3</v>
      </c>
      <c r="M63" s="772"/>
    </row>
    <row r="64" spans="2:13" s="629" customFormat="1" ht="15.5">
      <c r="B64" s="767"/>
      <c r="C64" s="1332" t="s">
        <v>809</v>
      </c>
      <c r="D64" s="1015" t="s">
        <v>464</v>
      </c>
      <c r="E64" s="1011">
        <f>_xlfn.XLOOKUP($C64,INPUT_DATA!$DU:$DU,INPUT_DATA!$DW:$DW)</f>
        <v>78416936.239999995</v>
      </c>
      <c r="F64" s="1012">
        <f t="shared" si="0"/>
        <v>6.872324718871687E-3</v>
      </c>
      <c r="G64" s="1013">
        <f>_xlfn.XLOOKUP($C64,INPUT_DATA!$DU:$DU,INPUT_DATA!$DX:$DX)</f>
        <v>101</v>
      </c>
      <c r="H64" s="1014">
        <f t="shared" si="1"/>
        <v>1.3377837823518503E-3</v>
      </c>
      <c r="M64" s="772"/>
    </row>
    <row r="65" spans="2:13" s="629" customFormat="1" ht="15.5">
      <c r="B65" s="767"/>
      <c r="C65" s="1332" t="s">
        <v>810</v>
      </c>
      <c r="D65" s="1015" t="s">
        <v>465</v>
      </c>
      <c r="E65" s="1011">
        <f>_xlfn.XLOOKUP($C65,INPUT_DATA!$DU:$DU,INPUT_DATA!$DW:$DW)</f>
        <v>88613789.209999993</v>
      </c>
      <c r="F65" s="1012">
        <f t="shared" si="0"/>
        <v>7.7659592840625393E-3</v>
      </c>
      <c r="G65" s="1013">
        <f>_xlfn.XLOOKUP($C65,INPUT_DATA!$DU:$DU,INPUT_DATA!$DX:$DX)</f>
        <v>110</v>
      </c>
      <c r="H65" s="1014">
        <f t="shared" si="1"/>
        <v>1.4569922382049855E-3</v>
      </c>
      <c r="M65" s="772"/>
    </row>
    <row r="66" spans="2:13" s="629" customFormat="1" ht="15.5">
      <c r="B66" s="767"/>
      <c r="C66" s="1332" t="s">
        <v>811</v>
      </c>
      <c r="D66" s="1015" t="s">
        <v>466</v>
      </c>
      <c r="E66" s="1011">
        <f>_xlfn.XLOOKUP($C66,INPUT_DATA!$DU:$DU,INPUT_DATA!$DW:$DW)</f>
        <v>52620986.060000002</v>
      </c>
      <c r="F66" s="1012">
        <f t="shared" si="0"/>
        <v>4.6116122431097487E-3</v>
      </c>
      <c r="G66" s="1013">
        <f>_xlfn.XLOOKUP($C66,INPUT_DATA!$DU:$DU,INPUT_DATA!$DX:$DX)</f>
        <v>60</v>
      </c>
      <c r="H66" s="1014">
        <f t="shared" si="1"/>
        <v>7.947230390209012E-4</v>
      </c>
      <c r="M66" s="772"/>
    </row>
    <row r="67" spans="2:13" s="629" customFormat="1" ht="15.5">
      <c r="B67" s="767"/>
      <c r="C67" s="1332" t="s">
        <v>812</v>
      </c>
      <c r="D67" s="1015" t="s">
        <v>467</v>
      </c>
      <c r="E67" s="1011">
        <f>_xlfn.XLOOKUP($C67,INPUT_DATA!$DU:$DU,INPUT_DATA!$DW:$DW)</f>
        <v>57224292.590000004</v>
      </c>
      <c r="F67" s="1012">
        <f t="shared" si="0"/>
        <v>5.0150380688502522E-3</v>
      </c>
      <c r="G67" s="1013">
        <f>_xlfn.XLOOKUP($C67,INPUT_DATA!$DU:$DU,INPUT_DATA!$DX:$DX)</f>
        <v>67</v>
      </c>
      <c r="H67" s="1014">
        <f t="shared" si="1"/>
        <v>8.8744072690667307E-4</v>
      </c>
      <c r="M67" s="772"/>
    </row>
    <row r="68" spans="2:13" s="629" customFormat="1" ht="15.5">
      <c r="B68" s="767"/>
      <c r="C68" s="1332" t="s">
        <v>813</v>
      </c>
      <c r="D68" s="1015" t="s">
        <v>468</v>
      </c>
      <c r="E68" s="1011">
        <f>_xlfn.XLOOKUP($C68,INPUT_DATA!$DU:$DU,INPUT_DATA!$DW:$DW)</f>
        <v>44004178.159999996</v>
      </c>
      <c r="F68" s="1012">
        <f t="shared" si="0"/>
        <v>3.8564500961508316E-3</v>
      </c>
      <c r="G68" s="1013">
        <f>_xlfn.XLOOKUP($C68,INPUT_DATA!$DU:$DU,INPUT_DATA!$DX:$DX)</f>
        <v>46</v>
      </c>
      <c r="H68" s="1014">
        <f t="shared" si="1"/>
        <v>6.0928766324935759E-4</v>
      </c>
      <c r="M68" s="772"/>
    </row>
    <row r="69" spans="2:13" s="629" customFormat="1" ht="15.5">
      <c r="B69" s="767"/>
      <c r="C69" s="1332" t="s">
        <v>814</v>
      </c>
      <c r="D69" s="1015" t="s">
        <v>469</v>
      </c>
      <c r="E69" s="1011">
        <f>_xlfn.XLOOKUP($C69,INPUT_DATA!$DU:$DU,INPUT_DATA!$DW:$DW)</f>
        <v>49991703.32</v>
      </c>
      <c r="F69" s="1012">
        <f t="shared" si="0"/>
        <v>4.3811864494814117E-3</v>
      </c>
      <c r="G69" s="1013">
        <f>_xlfn.XLOOKUP($C69,INPUT_DATA!$DU:$DU,INPUT_DATA!$DX:$DX)</f>
        <v>56</v>
      </c>
      <c r="H69" s="1014">
        <f t="shared" si="1"/>
        <v>7.4174150308617447E-4</v>
      </c>
      <c r="M69" s="772"/>
    </row>
    <row r="70" spans="2:13" s="629" customFormat="1" ht="15.5">
      <c r="B70" s="767"/>
      <c r="C70" s="1332" t="s">
        <v>815</v>
      </c>
      <c r="D70" s="1015" t="s">
        <v>470</v>
      </c>
      <c r="E70" s="1011">
        <f>_xlfn.XLOOKUP($C70,INPUT_DATA!$DU:$DU,INPUT_DATA!$DW:$DW)</f>
        <v>38392802.609999999</v>
      </c>
      <c r="F70" s="1012">
        <f t="shared" si="0"/>
        <v>3.3646788443244141E-3</v>
      </c>
      <c r="G70" s="1013">
        <f>_xlfn.XLOOKUP($C70,INPUT_DATA!$DU:$DU,INPUT_DATA!$DX:$DX)</f>
        <v>39</v>
      </c>
      <c r="H70" s="1014">
        <f t="shared" si="1"/>
        <v>5.1656997536358583E-4</v>
      </c>
      <c r="M70" s="772"/>
    </row>
    <row r="71" spans="2:13" s="629" customFormat="1" ht="15.5">
      <c r="B71" s="767"/>
      <c r="C71" s="1332" t="s">
        <v>816</v>
      </c>
      <c r="D71" s="1015" t="s">
        <v>471</v>
      </c>
      <c r="E71" s="1011">
        <f>_xlfn.XLOOKUP($C71,INPUT_DATA!$DU:$DU,INPUT_DATA!$DW:$DW)</f>
        <v>53495360.43</v>
      </c>
      <c r="F71" s="1012">
        <f t="shared" si="0"/>
        <v>4.688240901211207E-3</v>
      </c>
      <c r="G71" s="1013">
        <f>_xlfn.XLOOKUP($C71,INPUT_DATA!$DU:$DU,INPUT_DATA!$DX:$DX)</f>
        <v>49</v>
      </c>
      <c r="H71" s="1014">
        <f t="shared" si="1"/>
        <v>6.4902381520040261E-4</v>
      </c>
      <c r="M71" s="772"/>
    </row>
    <row r="72" spans="2:13" s="629" customFormat="1" ht="15.5">
      <c r="B72" s="767"/>
      <c r="C72" s="1332" t="s">
        <v>817</v>
      </c>
      <c r="D72" s="1015" t="s">
        <v>472</v>
      </c>
      <c r="E72" s="1011">
        <f>_xlfn.XLOOKUP($C72,INPUT_DATA!$DU:$DU,INPUT_DATA!$DW:$DW)</f>
        <v>31908776.800000001</v>
      </c>
      <c r="F72" s="1012">
        <f t="shared" si="0"/>
        <v>2.7964300324161639E-3</v>
      </c>
      <c r="G72" s="1013">
        <f>_xlfn.XLOOKUP($C72,INPUT_DATA!$DU:$DU,INPUT_DATA!$DX:$DX)</f>
        <v>30</v>
      </c>
      <c r="H72" s="1014">
        <f t="shared" si="1"/>
        <v>3.973615195104506E-4</v>
      </c>
      <c r="M72" s="772"/>
    </row>
    <row r="73" spans="2:13" s="629" customFormat="1" ht="15.5">
      <c r="B73" s="767"/>
      <c r="C73" s="1332" t="s">
        <v>818</v>
      </c>
      <c r="D73" s="1015" t="s">
        <v>473</v>
      </c>
      <c r="E73" s="1011">
        <f>_xlfn.XLOOKUP($C73,INPUT_DATA!$DU:$DU,INPUT_DATA!$DW:$DW)</f>
        <v>24419135.210000001</v>
      </c>
      <c r="F73" s="1012">
        <f t="shared" si="0"/>
        <v>2.1400507921342502E-3</v>
      </c>
      <c r="G73" s="1013">
        <f>_xlfn.XLOOKUP($C73,INPUT_DATA!$DU:$DU,INPUT_DATA!$DX:$DX)</f>
        <v>21</v>
      </c>
      <c r="H73" s="1014">
        <f t="shared" si="1"/>
        <v>2.7815306365731543E-4</v>
      </c>
      <c r="M73" s="772"/>
    </row>
    <row r="74" spans="2:13" s="629" customFormat="1" ht="15.5">
      <c r="B74" s="767"/>
      <c r="C74" s="1332" t="s">
        <v>819</v>
      </c>
      <c r="D74" s="1015" t="s">
        <v>474</v>
      </c>
      <c r="E74" s="1011">
        <f>_xlfn.XLOOKUP($C74,INPUT_DATA!$DU:$DU,INPUT_DATA!$DW:$DW)</f>
        <v>24219143.899999999</v>
      </c>
      <c r="F74" s="1012">
        <f t="shared" si="0"/>
        <v>2.1225238994861352E-3</v>
      </c>
      <c r="G74" s="1013">
        <f>_xlfn.XLOOKUP($C74,INPUT_DATA!$DU:$DU,INPUT_DATA!$DX:$DX)</f>
        <v>21</v>
      </c>
      <c r="H74" s="1014">
        <f t="shared" si="1"/>
        <v>2.7815306365731543E-4</v>
      </c>
      <c r="M74" s="772"/>
    </row>
    <row r="75" spans="2:13" s="629" customFormat="1" ht="15.5">
      <c r="B75" s="767"/>
      <c r="C75" s="1332" t="s">
        <v>820</v>
      </c>
      <c r="D75" s="1016" t="s">
        <v>475</v>
      </c>
      <c r="E75" s="1011">
        <f>_xlfn.XLOOKUP($C75,INPUT_DATA!$DU:$DU,INPUT_DATA!$DW:$DW)</f>
        <v>316115883.32999998</v>
      </c>
      <c r="F75" s="1012">
        <f t="shared" si="0"/>
        <v>2.770384948970454E-2</v>
      </c>
      <c r="G75" s="1013">
        <f>_xlfn.XLOOKUP($C75,INPUT_DATA!$DU:$DU,INPUT_DATA!$DX:$DX)</f>
        <v>213</v>
      </c>
      <c r="H75" s="1014">
        <f t="shared" si="1"/>
        <v>2.8212667885241993E-3</v>
      </c>
      <c r="M75" s="772"/>
    </row>
    <row r="76" spans="2:13" s="629" customFormat="1" ht="15.5">
      <c r="B76" s="767"/>
      <c r="C76" s="1009"/>
      <c r="D76" s="1017" t="s">
        <v>415</v>
      </c>
      <c r="E76" s="1018">
        <f>SUM(E45:E75)</f>
        <v>11410540020.710001</v>
      </c>
      <c r="F76" s="1019">
        <f>SUM(F45:F75)</f>
        <v>1</v>
      </c>
      <c r="G76" s="1020">
        <f>SUM(G45:G75)</f>
        <v>75498</v>
      </c>
      <c r="H76" s="1021">
        <f>SUM(H45:H75)</f>
        <v>1</v>
      </c>
      <c r="M76" s="772"/>
    </row>
    <row r="77" spans="2:13" s="629" customFormat="1" ht="15.5">
      <c r="B77" s="767"/>
      <c r="C77" s="1009"/>
      <c r="D77" s="813"/>
      <c r="G77" s="988"/>
      <c r="M77" s="772"/>
    </row>
    <row r="78" spans="2:13" s="629" customFormat="1" ht="15.5">
      <c r="B78" s="767"/>
      <c r="C78" s="1009"/>
      <c r="D78" s="813"/>
      <c r="G78" s="988"/>
      <c r="M78" s="772"/>
    </row>
    <row r="79" spans="2:13" s="629" customFormat="1" ht="15.5">
      <c r="B79" s="767"/>
      <c r="C79" s="1009"/>
      <c r="D79" s="813"/>
      <c r="G79" s="988"/>
      <c r="M79" s="772"/>
    </row>
    <row r="80" spans="2:13" s="629" customFormat="1" ht="15.5">
      <c r="B80" s="767"/>
      <c r="C80" s="1009"/>
      <c r="D80" s="813"/>
      <c r="G80" s="988"/>
      <c r="M80" s="772"/>
    </row>
    <row r="81" spans="1:13" s="629" customFormat="1" ht="15.5">
      <c r="B81" s="767"/>
      <c r="C81" s="1009"/>
      <c r="D81" s="813"/>
      <c r="G81" s="988"/>
      <c r="M81" s="772"/>
    </row>
    <row r="82" spans="1:13" s="629" customFormat="1" ht="24.65" customHeight="1">
      <c r="A82" s="813"/>
      <c r="B82" s="1004"/>
      <c r="C82" s="1190" t="s">
        <v>476</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6">
      <c r="B84" s="767"/>
      <c r="C84" s="1009"/>
      <c r="D84" s="1179" t="s">
        <v>477</v>
      </c>
      <c r="E84" s="2084" t="s">
        <v>443</v>
      </c>
      <c r="F84" s="2086"/>
      <c r="G84" s="2084" t="s">
        <v>444</v>
      </c>
      <c r="H84" s="2086"/>
      <c r="M84" s="772"/>
    </row>
    <row r="85" spans="1:13" s="629" customFormat="1" ht="15.5">
      <c r="B85" s="767"/>
      <c r="C85" s="1332" t="s">
        <v>821</v>
      </c>
      <c r="D85" s="1010" t="s">
        <v>445</v>
      </c>
      <c r="E85" s="1011">
        <f>_xlfn.XLOOKUP($C85,INPUT_DATA!$DU:$DU,INPUT_DATA!$DW:$DW)</f>
        <v>414868977.66000003</v>
      </c>
      <c r="F85" s="1012">
        <f>E85/$E$116</f>
        <v>3.6358399944877079E-2</v>
      </c>
      <c r="G85" s="1013">
        <f>_xlfn.XLOOKUP($C85,INPUT_DATA!$DU:$DU,INPUT_DATA!$DX:$DX)</f>
        <v>13773</v>
      </c>
      <c r="H85" s="1014">
        <f>G85/$G$116</f>
        <v>0.18242867360724788</v>
      </c>
      <c r="M85" s="772"/>
    </row>
    <row r="86" spans="1:13" s="629" customFormat="1" ht="15.5">
      <c r="B86" s="767"/>
      <c r="C86" s="1332" t="s">
        <v>822</v>
      </c>
      <c r="D86" s="1015" t="s">
        <v>446</v>
      </c>
      <c r="E86" s="1011">
        <f>_xlfn.XLOOKUP($C86,INPUT_DATA!$DU:$DU,INPUT_DATA!$DW:$DW)</f>
        <v>1470429785.9000001</v>
      </c>
      <c r="F86" s="1012">
        <f>E86/$E$116</f>
        <v>0.12886592424470597</v>
      </c>
      <c r="G86" s="1013">
        <f>_xlfn.XLOOKUP($C86,INPUT_DATA!$DU:$DU,INPUT_DATA!$DX:$DX)</f>
        <v>19527</v>
      </c>
      <c r="H86" s="1014">
        <f t="shared" ref="H86:H115" si="2">G86/$G$116</f>
        <v>0.25864261304935232</v>
      </c>
      <c r="M86" s="772"/>
    </row>
    <row r="87" spans="1:13" s="629" customFormat="1" ht="15.5">
      <c r="B87" s="767"/>
      <c r="C87" s="1332" t="s">
        <v>823</v>
      </c>
      <c r="D87" s="1015" t="s">
        <v>447</v>
      </c>
      <c r="E87" s="1011">
        <f>_xlfn.XLOOKUP($C87,INPUT_DATA!$DU:$DU,INPUT_DATA!$DW:$DW)</f>
        <v>2321062078.5900002</v>
      </c>
      <c r="F87" s="1012">
        <f t="shared" ref="F87:F115" si="3">E87/$E$116</f>
        <v>0.20341386773783712</v>
      </c>
      <c r="G87" s="1013">
        <f>_xlfn.XLOOKUP($C87,INPUT_DATA!$DU:$DU,INPUT_DATA!$DX:$DX)</f>
        <v>18778</v>
      </c>
      <c r="H87" s="1014">
        <f t="shared" si="2"/>
        <v>0.24872182044557473</v>
      </c>
      <c r="M87" s="772"/>
    </row>
    <row r="88" spans="1:13" s="629" customFormat="1" ht="15.5">
      <c r="B88" s="767"/>
      <c r="C88" s="1332" t="s">
        <v>824</v>
      </c>
      <c r="D88" s="1015" t="s">
        <v>448</v>
      </c>
      <c r="E88" s="1011">
        <f>_xlfn.XLOOKUP($C88,INPUT_DATA!$DU:$DU,INPUT_DATA!$DW:$DW)</f>
        <v>1381902809.4100001</v>
      </c>
      <c r="F88" s="1012">
        <f t="shared" si="3"/>
        <v>0.12110757307733576</v>
      </c>
      <c r="G88" s="1013">
        <f>_xlfn.XLOOKUP($C88,INPUT_DATA!$DU:$DU,INPUT_DATA!$DX:$DX)</f>
        <v>7976</v>
      </c>
      <c r="H88" s="1014">
        <f t="shared" si="2"/>
        <v>0.10564518265384513</v>
      </c>
      <c r="M88" s="772"/>
    </row>
    <row r="89" spans="1:13" s="629" customFormat="1" ht="15.5">
      <c r="B89" s="767"/>
      <c r="C89" s="1332" t="s">
        <v>825</v>
      </c>
      <c r="D89" s="1015" t="s">
        <v>449</v>
      </c>
      <c r="E89" s="1011">
        <f>_xlfn.XLOOKUP($C89,INPUT_DATA!$DU:$DU,INPUT_DATA!$DW:$DW)</f>
        <v>1156543564.0999999</v>
      </c>
      <c r="F89" s="1012">
        <f t="shared" si="3"/>
        <v>0.10135747843668108</v>
      </c>
      <c r="G89" s="1013">
        <f>_xlfn.XLOOKUP($C89,INPUT_DATA!$DU:$DU,INPUT_DATA!$DX:$DX)</f>
        <v>5187</v>
      </c>
      <c r="H89" s="1014">
        <f t="shared" si="2"/>
        <v>6.8703806723356908E-2</v>
      </c>
      <c r="M89" s="772"/>
    </row>
    <row r="90" spans="1:13" s="629" customFormat="1" ht="15.5">
      <c r="B90" s="767"/>
      <c r="C90" s="1332" t="s">
        <v>826</v>
      </c>
      <c r="D90" s="1015" t="s">
        <v>450</v>
      </c>
      <c r="E90" s="1011">
        <f>_xlfn.XLOOKUP($C90,INPUT_DATA!$DU:$DU,INPUT_DATA!$DW:$DW)</f>
        <v>834401181.98000002</v>
      </c>
      <c r="F90" s="1012">
        <f t="shared" si="3"/>
        <v>7.3125477012093362E-2</v>
      </c>
      <c r="G90" s="1013">
        <f>_xlfn.XLOOKUP($C90,INPUT_DATA!$DU:$DU,INPUT_DATA!$DX:$DX)</f>
        <v>3064</v>
      </c>
      <c r="H90" s="1014">
        <f t="shared" si="2"/>
        <v>4.0583856526000689E-2</v>
      </c>
      <c r="M90" s="772"/>
    </row>
    <row r="91" spans="1:13" s="629" customFormat="1" ht="15.5">
      <c r="B91" s="767"/>
      <c r="C91" s="1332" t="s">
        <v>827</v>
      </c>
      <c r="D91" s="1015" t="s">
        <v>451</v>
      </c>
      <c r="E91" s="1011">
        <f>_xlfn.XLOOKUP($C91,INPUT_DATA!$DU:$DU,INPUT_DATA!$DW:$DW)</f>
        <v>542069114.22000003</v>
      </c>
      <c r="F91" s="1012">
        <f t="shared" si="3"/>
        <v>4.7505999999662679E-2</v>
      </c>
      <c r="G91" s="1013">
        <f>_xlfn.XLOOKUP($C91,INPUT_DATA!$DU:$DU,INPUT_DATA!$DX:$DX)</f>
        <v>1680</v>
      </c>
      <c r="H91" s="1014">
        <f t="shared" si="2"/>
        <v>2.2252245092585235E-2</v>
      </c>
      <c r="M91" s="772"/>
    </row>
    <row r="92" spans="1:13" s="629" customFormat="1" ht="15.5">
      <c r="B92" s="767"/>
      <c r="C92" s="1332" t="s">
        <v>828</v>
      </c>
      <c r="D92" s="1015" t="s">
        <v>452</v>
      </c>
      <c r="E92" s="1011">
        <f>_xlfn.XLOOKUP($C92,INPUT_DATA!$DU:$DU,INPUT_DATA!$DW:$DW)</f>
        <v>375412869.11000001</v>
      </c>
      <c r="F92" s="1012">
        <f t="shared" si="3"/>
        <v>3.2900534806295768E-2</v>
      </c>
      <c r="G92" s="1013">
        <f>_xlfn.XLOOKUP($C92,INPUT_DATA!$DU:$DU,INPUT_DATA!$DX:$DX)</f>
        <v>1009</v>
      </c>
      <c r="H92" s="1014">
        <f t="shared" si="2"/>
        <v>1.3364592439534822E-2</v>
      </c>
      <c r="M92" s="772"/>
    </row>
    <row r="93" spans="1:13" s="629" customFormat="1" ht="15.5">
      <c r="B93" s="767"/>
      <c r="C93" s="1332" t="s">
        <v>829</v>
      </c>
      <c r="D93" s="1015" t="s">
        <v>453</v>
      </c>
      <c r="E93" s="1011">
        <f>_xlfn.XLOOKUP($C93,INPUT_DATA!$DU:$DU,INPUT_DATA!$DW:$DW)</f>
        <v>261643694.02000001</v>
      </c>
      <c r="F93" s="1012">
        <f t="shared" si="3"/>
        <v>2.2930000994266685E-2</v>
      </c>
      <c r="G93" s="1013">
        <f>_xlfn.XLOOKUP($C93,INPUT_DATA!$DU:$DU,INPUT_DATA!$DX:$DX)</f>
        <v>616</v>
      </c>
      <c r="H93" s="1014">
        <f t="shared" si="2"/>
        <v>8.1591565339479196E-3</v>
      </c>
      <c r="M93" s="772"/>
    </row>
    <row r="94" spans="1:13" s="629" customFormat="1" ht="15.5">
      <c r="B94" s="767"/>
      <c r="C94" s="1332" t="s">
        <v>830</v>
      </c>
      <c r="D94" s="1015" t="s">
        <v>454</v>
      </c>
      <c r="E94" s="1011">
        <f>_xlfn.XLOOKUP($C94,INPUT_DATA!$DU:$DU,INPUT_DATA!$DW:$DW)</f>
        <v>366826620</v>
      </c>
      <c r="F94" s="1012">
        <f t="shared" si="3"/>
        <v>3.2148050778860071E-2</v>
      </c>
      <c r="G94" s="1013">
        <f>_xlfn.XLOOKUP($C94,INPUT_DATA!$DU:$DU,INPUT_DATA!$DX:$DX)</f>
        <v>768</v>
      </c>
      <c r="H94" s="1014">
        <f t="shared" si="2"/>
        <v>1.0172454899467536E-2</v>
      </c>
      <c r="M94" s="772"/>
    </row>
    <row r="95" spans="1:13" s="629" customFormat="1" ht="15.5">
      <c r="B95" s="767"/>
      <c r="C95" s="1332" t="s">
        <v>831</v>
      </c>
      <c r="D95" s="1015" t="s">
        <v>455</v>
      </c>
      <c r="E95" s="1011">
        <f>_xlfn.XLOOKUP($C95,INPUT_DATA!$DU:$DU,INPUT_DATA!$DW:$DW)</f>
        <v>391902043.14999998</v>
      </c>
      <c r="F95" s="1012">
        <f t="shared" si="3"/>
        <v>3.4345617511415093E-2</v>
      </c>
      <c r="G95" s="1013">
        <f>_xlfn.XLOOKUP($C95,INPUT_DATA!$DU:$DU,INPUT_DATA!$DX:$DX)</f>
        <v>748</v>
      </c>
      <c r="H95" s="1014">
        <f t="shared" si="2"/>
        <v>9.907547219793901E-3</v>
      </c>
      <c r="M95" s="772"/>
    </row>
    <row r="96" spans="1:13" s="629" customFormat="1" ht="15.5">
      <c r="B96" s="767"/>
      <c r="C96" s="1332" t="s">
        <v>832</v>
      </c>
      <c r="D96" s="1015" t="s">
        <v>456</v>
      </c>
      <c r="E96" s="1011">
        <f>_xlfn.XLOOKUP($C96,INPUT_DATA!$DU:$DU,INPUT_DATA!$DW:$DW)</f>
        <v>306072563.13</v>
      </c>
      <c r="F96" s="1012">
        <f t="shared" si="3"/>
        <v>2.6823670271037298E-2</v>
      </c>
      <c r="G96" s="1013">
        <f>_xlfn.XLOOKUP($C96,INPUT_DATA!$DU:$DU,INPUT_DATA!$DX:$DX)</f>
        <v>532</v>
      </c>
      <c r="H96" s="1014">
        <f t="shared" si="2"/>
        <v>7.0465442793186577E-3</v>
      </c>
      <c r="M96" s="772"/>
    </row>
    <row r="97" spans="2:13" s="629" customFormat="1" ht="15.5">
      <c r="B97" s="767"/>
      <c r="C97" s="1332" t="s">
        <v>833</v>
      </c>
      <c r="D97" s="1015" t="s">
        <v>457</v>
      </c>
      <c r="E97" s="1011">
        <f>_xlfn.XLOOKUP($C97,INPUT_DATA!$DU:$DU,INPUT_DATA!$DW:$DW)</f>
        <v>259822879.05000001</v>
      </c>
      <c r="F97" s="1012">
        <f t="shared" si="3"/>
        <v>2.2770427918260183E-2</v>
      </c>
      <c r="G97" s="1013">
        <f>_xlfn.XLOOKUP($C97,INPUT_DATA!$DU:$DU,INPUT_DATA!$DX:$DX)</f>
        <v>416</v>
      </c>
      <c r="H97" s="1014">
        <f t="shared" si="2"/>
        <v>5.5100797372115819E-3</v>
      </c>
      <c r="M97" s="772"/>
    </row>
    <row r="98" spans="2:13" s="629" customFormat="1" ht="15.5">
      <c r="B98" s="767"/>
      <c r="C98" s="1332" t="s">
        <v>834</v>
      </c>
      <c r="D98" s="1015" t="s">
        <v>458</v>
      </c>
      <c r="E98" s="1011">
        <f>_xlfn.XLOOKUP($C98,INPUT_DATA!$DU:$DU,INPUT_DATA!$DW:$DW)</f>
        <v>200165781.66</v>
      </c>
      <c r="F98" s="1012">
        <f t="shared" si="3"/>
        <v>1.7542183042757089E-2</v>
      </c>
      <c r="G98" s="1013">
        <f>_xlfn.XLOOKUP($C98,INPUT_DATA!$DU:$DU,INPUT_DATA!$DX:$DX)</f>
        <v>298</v>
      </c>
      <c r="H98" s="1014">
        <f t="shared" si="2"/>
        <v>3.9471244271371431E-3</v>
      </c>
      <c r="M98" s="772"/>
    </row>
    <row r="99" spans="2:13" s="629" customFormat="1" ht="15.5">
      <c r="B99" s="767"/>
      <c r="C99" s="1332" t="s">
        <v>835</v>
      </c>
      <c r="D99" s="1015" t="s">
        <v>459</v>
      </c>
      <c r="E99" s="1011">
        <f>_xlfn.XLOOKUP($C99,INPUT_DATA!$DU:$DU,INPUT_DATA!$DW:$DW)</f>
        <v>143268781.06</v>
      </c>
      <c r="F99" s="1012">
        <f t="shared" si="3"/>
        <v>1.2555828278062989E-2</v>
      </c>
      <c r="G99" s="1013">
        <f>_xlfn.XLOOKUP($C99,INPUT_DATA!$DU:$DU,INPUT_DATA!$DX:$DX)</f>
        <v>198</v>
      </c>
      <c r="H99" s="1014">
        <f t="shared" si="2"/>
        <v>2.6225860287689738E-3</v>
      </c>
      <c r="M99" s="772"/>
    </row>
    <row r="100" spans="2:13" s="629" customFormat="1" ht="15.5">
      <c r="B100" s="767"/>
      <c r="C100" s="1332" t="s">
        <v>836</v>
      </c>
      <c r="D100" s="1015" t="s">
        <v>460</v>
      </c>
      <c r="E100" s="1011">
        <f>_xlfn.XLOOKUP($C100,INPUT_DATA!$DU:$DU,INPUT_DATA!$DW:$DW)</f>
        <v>124038412.15000001</v>
      </c>
      <c r="F100" s="1012">
        <f t="shared" si="3"/>
        <v>1.0870511993724376E-2</v>
      </c>
      <c r="G100" s="1013">
        <f>_xlfn.XLOOKUP($C100,INPUT_DATA!$DU:$DU,INPUT_DATA!$DX:$DX)</f>
        <v>160</v>
      </c>
      <c r="H100" s="1014">
        <f t="shared" si="2"/>
        <v>2.1192614373890697E-3</v>
      </c>
      <c r="M100" s="772"/>
    </row>
    <row r="101" spans="2:13" s="629" customFormat="1" ht="15.5">
      <c r="B101" s="767"/>
      <c r="C101" s="1332" t="s">
        <v>837</v>
      </c>
      <c r="D101" s="1015" t="s">
        <v>461</v>
      </c>
      <c r="E101" s="1011">
        <f>_xlfn.XLOOKUP($C101,INPUT_DATA!$DU:$DU,INPUT_DATA!$DW:$DW)</f>
        <v>87283701.75</v>
      </c>
      <c r="F101" s="1012">
        <f t="shared" si="3"/>
        <v>7.6493927186251582E-3</v>
      </c>
      <c r="G101" s="1013">
        <f>_xlfn.XLOOKUP($C101,INPUT_DATA!$DU:$DU,INPUT_DATA!$DX:$DX)</f>
        <v>106</v>
      </c>
      <c r="H101" s="1014">
        <f t="shared" si="2"/>
        <v>1.4040107022702589E-3</v>
      </c>
      <c r="M101" s="772"/>
    </row>
    <row r="102" spans="2:13" s="629" customFormat="1" ht="15.5">
      <c r="B102" s="767"/>
      <c r="C102" s="1332" t="s">
        <v>838</v>
      </c>
      <c r="D102" s="1015" t="s">
        <v>462</v>
      </c>
      <c r="E102" s="1011">
        <f>_xlfn.XLOOKUP($C102,INPUT_DATA!$DU:$DU,INPUT_DATA!$DW:$DW)</f>
        <v>97882412.099999994</v>
      </c>
      <c r="F102" s="1012">
        <f t="shared" si="3"/>
        <v>8.5782453698374107E-3</v>
      </c>
      <c r="G102" s="1013">
        <f>_xlfn.XLOOKUP($C102,INPUT_DATA!$DU:$DU,INPUT_DATA!$DX:$DX)</f>
        <v>112</v>
      </c>
      <c r="H102" s="1014">
        <f t="shared" si="2"/>
        <v>1.4834830061723489E-3</v>
      </c>
      <c r="M102" s="772"/>
    </row>
    <row r="103" spans="2:13" s="629" customFormat="1" ht="15.5">
      <c r="B103" s="767"/>
      <c r="C103" s="1332" t="s">
        <v>839</v>
      </c>
      <c r="D103" s="1015" t="s">
        <v>463</v>
      </c>
      <c r="E103" s="1011">
        <f>_xlfn.XLOOKUP($C103,INPUT_DATA!$DU:$DU,INPUT_DATA!$DW:$DW)</f>
        <v>70908940.200000003</v>
      </c>
      <c r="F103" s="1012">
        <f t="shared" si="3"/>
        <v>6.2143369263243558E-3</v>
      </c>
      <c r="G103" s="1013">
        <f>_xlfn.XLOOKUP($C103,INPUT_DATA!$DU:$DU,INPUT_DATA!$DX:$DX)</f>
        <v>77</v>
      </c>
      <c r="H103" s="1014">
        <f t="shared" si="2"/>
        <v>1.01989456674349E-3</v>
      </c>
      <c r="M103" s="772"/>
    </row>
    <row r="104" spans="2:13" s="629" customFormat="1" ht="15.5">
      <c r="B104" s="767"/>
      <c r="C104" s="1332" t="s">
        <v>840</v>
      </c>
      <c r="D104" s="1015" t="s">
        <v>464</v>
      </c>
      <c r="E104" s="1011">
        <f>_xlfn.XLOOKUP($C104,INPUT_DATA!$DU:$DU,INPUT_DATA!$DW:$DW)</f>
        <v>75114271.219999999</v>
      </c>
      <c r="F104" s="1012">
        <f t="shared" si="3"/>
        <v>6.582884866418985E-3</v>
      </c>
      <c r="G104" s="1013">
        <f>_xlfn.XLOOKUP($C104,INPUT_DATA!$DU:$DU,INPUT_DATA!$DX:$DX)</f>
        <v>77</v>
      </c>
      <c r="H104" s="1014">
        <f t="shared" si="2"/>
        <v>1.01989456674349E-3</v>
      </c>
      <c r="M104" s="772"/>
    </row>
    <row r="105" spans="2:13" s="629" customFormat="1" ht="15.5">
      <c r="B105" s="767"/>
      <c r="C105" s="1332" t="s">
        <v>841</v>
      </c>
      <c r="D105" s="1015" t="s">
        <v>465</v>
      </c>
      <c r="E105" s="1011">
        <f>_xlfn.XLOOKUP($C105,INPUT_DATA!$DU:$DU,INPUT_DATA!$DW:$DW)</f>
        <v>48041990.159999996</v>
      </c>
      <c r="F105" s="1012">
        <f t="shared" si="3"/>
        <v>4.2103169589523676E-3</v>
      </c>
      <c r="G105" s="1013">
        <f>_xlfn.XLOOKUP($C105,INPUT_DATA!$DU:$DU,INPUT_DATA!$DX:$DX)</f>
        <v>47</v>
      </c>
      <c r="H105" s="1014">
        <f t="shared" si="2"/>
        <v>6.225330472330393E-4</v>
      </c>
      <c r="M105" s="772"/>
    </row>
    <row r="106" spans="2:13" s="629" customFormat="1" ht="15.5">
      <c r="B106" s="767"/>
      <c r="C106" s="1332" t="s">
        <v>842</v>
      </c>
      <c r="D106" s="1015" t="s">
        <v>466</v>
      </c>
      <c r="E106" s="1011">
        <f>_xlfn.XLOOKUP($C106,INPUT_DATA!$DU:$DU,INPUT_DATA!$DW:$DW)</f>
        <v>40746662.619999997</v>
      </c>
      <c r="F106" s="1012">
        <f t="shared" si="3"/>
        <v>3.5709670660674505E-3</v>
      </c>
      <c r="G106" s="1013">
        <f>_xlfn.XLOOKUP($C106,INPUT_DATA!$DU:$DU,INPUT_DATA!$DX:$DX)</f>
        <v>38</v>
      </c>
      <c r="H106" s="1014">
        <f t="shared" si="2"/>
        <v>5.0332459137990412E-4</v>
      </c>
      <c r="M106" s="772"/>
    </row>
    <row r="107" spans="2:13" s="629" customFormat="1" ht="15.5">
      <c r="B107" s="767"/>
      <c r="C107" s="1332" t="s">
        <v>843</v>
      </c>
      <c r="D107" s="1015" t="s">
        <v>467</v>
      </c>
      <c r="E107" s="1011">
        <f>_xlfn.XLOOKUP($C107,INPUT_DATA!$DU:$DU,INPUT_DATA!$DW:$DW)</f>
        <v>43827508.630000003</v>
      </c>
      <c r="F107" s="1012">
        <f t="shared" si="3"/>
        <v>3.840967083981441E-3</v>
      </c>
      <c r="G107" s="1013">
        <f>_xlfn.XLOOKUP($C107,INPUT_DATA!$DU:$DU,INPUT_DATA!$DX:$DX)</f>
        <v>39</v>
      </c>
      <c r="H107" s="1014">
        <f t="shared" si="2"/>
        <v>5.1656997536358583E-4</v>
      </c>
      <c r="M107" s="772"/>
    </row>
    <row r="108" spans="2:13" s="629" customFormat="1" ht="15.5">
      <c r="B108" s="767"/>
      <c r="C108" s="1332" t="s">
        <v>844</v>
      </c>
      <c r="D108" s="1015" t="s">
        <v>468</v>
      </c>
      <c r="E108" s="1011">
        <f>_xlfn.XLOOKUP($C108,INPUT_DATA!$DU:$DU,INPUT_DATA!$DW:$DW)</f>
        <v>36349478.939999998</v>
      </c>
      <c r="F108" s="1012">
        <f t="shared" si="3"/>
        <v>3.1856054905399851E-3</v>
      </c>
      <c r="G108" s="1013">
        <f>_xlfn.XLOOKUP($C108,INPUT_DATA!$DU:$DU,INPUT_DATA!$DX:$DX)</f>
        <v>31</v>
      </c>
      <c r="H108" s="1014">
        <f t="shared" si="2"/>
        <v>4.1060690349413231E-4</v>
      </c>
      <c r="M108" s="772"/>
    </row>
    <row r="109" spans="2:13" s="629" customFormat="1" ht="15.5">
      <c r="B109" s="767"/>
      <c r="C109" s="1332" t="s">
        <v>845</v>
      </c>
      <c r="D109" s="1015" t="s">
        <v>469</v>
      </c>
      <c r="E109" s="1011">
        <f>_xlfn.XLOOKUP($C109,INPUT_DATA!$DU:$DU,INPUT_DATA!$DW:$DW)</f>
        <v>25637949.539999999</v>
      </c>
      <c r="F109" s="1012">
        <f t="shared" si="3"/>
        <v>2.2468655728359417E-3</v>
      </c>
      <c r="G109" s="1013">
        <f>_xlfn.XLOOKUP($C109,INPUT_DATA!$DU:$DU,INPUT_DATA!$DX:$DX)</f>
        <v>21</v>
      </c>
      <c r="H109" s="1014">
        <f t="shared" si="2"/>
        <v>2.7815306365731543E-4</v>
      </c>
      <c r="M109" s="772"/>
    </row>
    <row r="110" spans="2:13" s="629" customFormat="1" ht="15.5">
      <c r="B110" s="767"/>
      <c r="C110" s="1332" t="s">
        <v>846</v>
      </c>
      <c r="D110" s="1015" t="s">
        <v>470</v>
      </c>
      <c r="E110" s="1011">
        <f>_xlfn.XLOOKUP($C110,INPUT_DATA!$DU:$DU,INPUT_DATA!$DW:$DW)</f>
        <v>41978888.880000003</v>
      </c>
      <c r="F110" s="1012">
        <f t="shared" si="3"/>
        <v>3.6789572451267701E-3</v>
      </c>
      <c r="G110" s="1013">
        <f>_xlfn.XLOOKUP($C110,INPUT_DATA!$DU:$DU,INPUT_DATA!$DX:$DX)</f>
        <v>33</v>
      </c>
      <c r="H110" s="1014">
        <f t="shared" si="2"/>
        <v>4.3709767146149568E-4</v>
      </c>
      <c r="M110" s="772"/>
    </row>
    <row r="111" spans="2:13" s="629" customFormat="1" ht="15.5">
      <c r="B111" s="767"/>
      <c r="C111" s="1332" t="s">
        <v>847</v>
      </c>
      <c r="D111" s="1015" t="s">
        <v>471</v>
      </c>
      <c r="E111" s="1011">
        <f>_xlfn.XLOOKUP($C111,INPUT_DATA!$DU:$DU,INPUT_DATA!$DW:$DW)</f>
        <v>39651258.049999997</v>
      </c>
      <c r="F111" s="1012">
        <f t="shared" si="3"/>
        <v>3.4749677033719204E-3</v>
      </c>
      <c r="G111" s="1013">
        <f>_xlfn.XLOOKUP($C111,INPUT_DATA!$DU:$DU,INPUT_DATA!$DX:$DX)</f>
        <v>30</v>
      </c>
      <c r="H111" s="1014">
        <f t="shared" si="2"/>
        <v>3.973615195104506E-4</v>
      </c>
      <c r="M111" s="772"/>
    </row>
    <row r="112" spans="2:13" s="629" customFormat="1" ht="15.5">
      <c r="B112" s="767"/>
      <c r="C112" s="1332" t="s">
        <v>848</v>
      </c>
      <c r="D112" s="1015" t="s">
        <v>472</v>
      </c>
      <c r="E112" s="1011">
        <f>_xlfn.XLOOKUP($C112,INPUT_DATA!$DU:$DU,INPUT_DATA!$DW:$DW)</f>
        <v>30347584.41</v>
      </c>
      <c r="F112" s="1012">
        <f t="shared" si="3"/>
        <v>2.6596098304654727E-3</v>
      </c>
      <c r="G112" s="1013">
        <f>_xlfn.XLOOKUP($C112,INPUT_DATA!$DU:$DU,INPUT_DATA!$DX:$DX)</f>
        <v>22</v>
      </c>
      <c r="H112" s="1014">
        <f t="shared" si="2"/>
        <v>2.9139844764099714E-4</v>
      </c>
      <c r="M112" s="772"/>
    </row>
    <row r="113" spans="1:13" s="629" customFormat="1" ht="15.5">
      <c r="B113" s="767"/>
      <c r="C113" s="1332" t="s">
        <v>849</v>
      </c>
      <c r="D113" s="1015" t="s">
        <v>473</v>
      </c>
      <c r="E113" s="1011">
        <f>_xlfn.XLOOKUP($C113,INPUT_DATA!$DU:$DU,INPUT_DATA!$DW:$DW)</f>
        <v>27063480.809999999</v>
      </c>
      <c r="F113" s="1012">
        <f t="shared" si="3"/>
        <v>2.3717966687711624E-3</v>
      </c>
      <c r="G113" s="1013">
        <f>_xlfn.XLOOKUP($C113,INPUT_DATA!$DU:$DU,INPUT_DATA!$DX:$DX)</f>
        <v>19</v>
      </c>
      <c r="H113" s="1014">
        <f t="shared" si="2"/>
        <v>2.5166229568995206E-4</v>
      </c>
      <c r="M113" s="772"/>
    </row>
    <row r="114" spans="1:13" s="629" customFormat="1" ht="15.5">
      <c r="B114" s="767"/>
      <c r="C114" s="1332" t="s">
        <v>850</v>
      </c>
      <c r="D114" s="1015" t="s">
        <v>474</v>
      </c>
      <c r="E114" s="1011">
        <f>_xlfn.XLOOKUP($C114,INPUT_DATA!$DU:$DU,INPUT_DATA!$DW:$DW)</f>
        <v>29548079.989999998</v>
      </c>
      <c r="F114" s="1012">
        <f t="shared" si="3"/>
        <v>2.5895426453411128E-3</v>
      </c>
      <c r="G114" s="1013">
        <f>_xlfn.XLOOKUP($C114,INPUT_DATA!$DU:$DU,INPUT_DATA!$DX:$DX)</f>
        <v>20</v>
      </c>
      <c r="H114" s="1014">
        <f t="shared" si="2"/>
        <v>2.6490767967363372E-4</v>
      </c>
      <c r="M114" s="772"/>
    </row>
    <row r="115" spans="1:13" s="629" customFormat="1" ht="15.5">
      <c r="B115" s="767"/>
      <c r="C115" s="1332" t="s">
        <v>851</v>
      </c>
      <c r="D115" s="1016" t="s">
        <v>475</v>
      </c>
      <c r="E115" s="1011">
        <f>_xlfn.XLOOKUP($C115,INPUT_DATA!$DU:$DU,INPUT_DATA!$DW:$DW)</f>
        <v>165726658.22</v>
      </c>
      <c r="F115" s="1012">
        <f t="shared" si="3"/>
        <v>1.4523997805468284E-2</v>
      </c>
      <c r="G115" s="1013">
        <f>_xlfn.XLOOKUP($C115,INPUT_DATA!$DU:$DU,INPUT_DATA!$DX:$DX)</f>
        <v>96</v>
      </c>
      <c r="H115" s="1014">
        <f t="shared" si="2"/>
        <v>1.271556862433442E-3</v>
      </c>
      <c r="M115" s="772"/>
    </row>
    <row r="116" spans="1:13" s="629" customFormat="1" ht="15.5">
      <c r="B116" s="767"/>
      <c r="C116" s="1009"/>
      <c r="D116" s="1017" t="s">
        <v>415</v>
      </c>
      <c r="E116" s="1018">
        <f>SUM(E85:E115)</f>
        <v>11410540020.709995</v>
      </c>
      <c r="F116" s="1019">
        <f>SUM(F85:F115)</f>
        <v>1.0000000000000004</v>
      </c>
      <c r="G116" s="1020">
        <f>SUM(G85:G115)</f>
        <v>75498</v>
      </c>
      <c r="H116" s="1021">
        <f>SUM(H85:H115)</f>
        <v>1.0000000000000002</v>
      </c>
      <c r="M116" s="772"/>
    </row>
    <row r="117" spans="1:13" s="629" customFormat="1" ht="15.5">
      <c r="B117" s="767"/>
      <c r="C117" s="1009"/>
      <c r="D117" s="813"/>
      <c r="G117" s="988"/>
      <c r="M117" s="772"/>
    </row>
    <row r="118" spans="1:13" s="629" customFormat="1" ht="15.5">
      <c r="B118" s="767"/>
      <c r="C118" s="1009"/>
      <c r="D118" s="813"/>
      <c r="G118" s="988"/>
      <c r="M118" s="772"/>
    </row>
    <row r="119" spans="1:13" s="629" customFormat="1" ht="15.5">
      <c r="B119" s="767"/>
      <c r="C119" s="1009"/>
      <c r="D119" s="813"/>
      <c r="G119" s="988"/>
      <c r="M119" s="772"/>
    </row>
    <row r="120" spans="1:13" s="629" customFormat="1" ht="15.5">
      <c r="B120" s="767"/>
      <c r="C120" s="1009"/>
      <c r="D120" s="813"/>
      <c r="G120" s="988"/>
      <c r="M120" s="772"/>
    </row>
    <row r="121" spans="1:13" s="629" customFormat="1" ht="15.5">
      <c r="B121" s="767"/>
      <c r="C121" s="1009"/>
      <c r="D121" s="813"/>
      <c r="G121" s="988"/>
      <c r="M121" s="772"/>
    </row>
    <row r="122" spans="1:13" s="629" customFormat="1" ht="30" customHeight="1">
      <c r="B122" s="767"/>
      <c r="C122" s="1190" t="s">
        <v>478</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479</v>
      </c>
      <c r="E124" s="2084" t="s">
        <v>443</v>
      </c>
      <c r="F124" s="2086"/>
      <c r="G124" s="2084" t="s">
        <v>444</v>
      </c>
      <c r="H124" s="2086"/>
      <c r="M124" s="772"/>
    </row>
    <row r="125" spans="1:13" s="629" customFormat="1" ht="15.5">
      <c r="B125" s="767"/>
      <c r="C125" s="1332" t="s">
        <v>852</v>
      </c>
      <c r="D125" s="1010" t="s">
        <v>480</v>
      </c>
      <c r="E125" s="1011">
        <f>_xlfn.XLOOKUP($C125,INPUT_DATA!$DU:$DU,INPUT_DATA!$DW:$DW)</f>
        <v>1394693.57</v>
      </c>
      <c r="F125" s="1012">
        <f>E125/$E$137</f>
        <v>1.2222853322179731E-4</v>
      </c>
      <c r="G125" s="1013">
        <f>_xlfn.XLOOKUP($C125,INPUT_DATA!$DU:$DU,INPUT_DATA!$DX:$DX)</f>
        <v>26</v>
      </c>
      <c r="H125" s="1025">
        <f>G125/$G$137</f>
        <v>3.4437998357572387E-4</v>
      </c>
      <c r="M125" s="772"/>
    </row>
    <row r="126" spans="1:13" s="629" customFormat="1" ht="15.5">
      <c r="B126" s="767"/>
      <c r="C126" s="1332" t="s">
        <v>853</v>
      </c>
      <c r="D126" s="1015" t="s">
        <v>481</v>
      </c>
      <c r="E126" s="1011">
        <f>_xlfn.XLOOKUP($C126,INPUT_DATA!$DU:$DU,INPUT_DATA!$DW:$DW)</f>
        <v>12431369.199999999</v>
      </c>
      <c r="F126" s="1012">
        <f t="shared" ref="F126:F136" si="4">E126/$E$137</f>
        <v>1.0894637043853495E-3</v>
      </c>
      <c r="G126" s="1013">
        <f>_xlfn.XLOOKUP($C126,INPUT_DATA!$DU:$DU,INPUT_DATA!$DX:$DX)</f>
        <v>223</v>
      </c>
      <c r="H126" s="1025">
        <f t="shared" ref="H126:H136" si="5">G126/$G$137</f>
        <v>2.9537206283610164E-3</v>
      </c>
      <c r="M126" s="772"/>
    </row>
    <row r="127" spans="1:13" s="629" customFormat="1" ht="15.5">
      <c r="B127" s="767"/>
      <c r="C127" s="1332" t="s">
        <v>854</v>
      </c>
      <c r="D127" s="1015" t="s">
        <v>482</v>
      </c>
      <c r="E127" s="1011">
        <f>_xlfn.XLOOKUP($C127,INPUT_DATA!$DU:$DU,INPUT_DATA!$DW:$DW)</f>
        <v>49735073.369999997</v>
      </c>
      <c r="F127" s="1012">
        <f t="shared" si="4"/>
        <v>4.3586958443449127E-3</v>
      </c>
      <c r="G127" s="1013">
        <f>_xlfn.XLOOKUP($C127,INPUT_DATA!$DU:$DU,INPUT_DATA!$DX:$DX)</f>
        <v>633</v>
      </c>
      <c r="H127" s="1025">
        <f t="shared" si="5"/>
        <v>8.3843280616705072E-3</v>
      </c>
      <c r="M127" s="772"/>
    </row>
    <row r="128" spans="1:13" s="629" customFormat="1" ht="15.5">
      <c r="B128" s="767"/>
      <c r="C128" s="1332" t="s">
        <v>855</v>
      </c>
      <c r="D128" s="1015" t="s">
        <v>483</v>
      </c>
      <c r="E128" s="1011">
        <f>_xlfn.XLOOKUP($C128,INPUT_DATA!$DU:$DU,INPUT_DATA!$DW:$DW)</f>
        <v>126798484.41</v>
      </c>
      <c r="F128" s="1012">
        <f t="shared" si="4"/>
        <v>1.1112399954766573E-2</v>
      </c>
      <c r="G128" s="1013">
        <f>_xlfn.XLOOKUP($C128,INPUT_DATA!$DU:$DU,INPUT_DATA!$DX:$DX)</f>
        <v>1240</v>
      </c>
      <c r="H128" s="1025">
        <f t="shared" si="5"/>
        <v>1.6424276139765291E-2</v>
      </c>
      <c r="M128" s="772"/>
    </row>
    <row r="129" spans="1:13" s="629" customFormat="1" ht="15.5">
      <c r="B129" s="767"/>
      <c r="C129" s="1332" t="s">
        <v>856</v>
      </c>
      <c r="D129" s="1015" t="s">
        <v>484</v>
      </c>
      <c r="E129" s="1011">
        <f>_xlfn.XLOOKUP($C129,INPUT_DATA!$DU:$DU,INPUT_DATA!$DW:$DW)</f>
        <v>200597204.08000001</v>
      </c>
      <c r="F129" s="1012">
        <f t="shared" si="4"/>
        <v>1.7579992157769779E-2</v>
      </c>
      <c r="G129" s="1013">
        <f>_xlfn.XLOOKUP($C129,INPUT_DATA!$DU:$DU,INPUT_DATA!$DX:$DX)</f>
        <v>1775</v>
      </c>
      <c r="H129" s="1025">
        <f t="shared" si="5"/>
        <v>2.3510556571034995E-2</v>
      </c>
      <c r="M129" s="772"/>
    </row>
    <row r="130" spans="1:13" s="629" customFormat="1" ht="15.5">
      <c r="B130" s="767"/>
      <c r="C130" s="1332" t="s">
        <v>857</v>
      </c>
      <c r="D130" s="1015" t="s">
        <v>485</v>
      </c>
      <c r="E130" s="1011">
        <f>_xlfn.XLOOKUP($C130,INPUT_DATA!$DU:$DU,INPUT_DATA!$DW:$DW)</f>
        <v>367933127.47000003</v>
      </c>
      <c r="F130" s="1012">
        <f t="shared" si="4"/>
        <v>3.2245023180516044E-2</v>
      </c>
      <c r="G130" s="1013">
        <f>_xlfn.XLOOKUP($C130,INPUT_DATA!$DU:$DU,INPUT_DATA!$DX:$DX)</f>
        <v>2850</v>
      </c>
      <c r="H130" s="1025">
        <f t="shared" si="5"/>
        <v>3.7749344353492809E-2</v>
      </c>
      <c r="M130" s="772"/>
    </row>
    <row r="131" spans="1:13" s="629" customFormat="1" ht="15.5">
      <c r="B131" s="767"/>
      <c r="C131" s="1332" t="s">
        <v>858</v>
      </c>
      <c r="D131" s="1015" t="s">
        <v>486</v>
      </c>
      <c r="E131" s="1011">
        <f>_xlfn.XLOOKUP($C131,INPUT_DATA!$DU:$DU,INPUT_DATA!$DW:$DW)</f>
        <v>563113338.72000003</v>
      </c>
      <c r="F131" s="1012">
        <f t="shared" si="4"/>
        <v>4.9350279451976481E-2</v>
      </c>
      <c r="G131" s="1013">
        <f>_xlfn.XLOOKUP($C131,INPUT_DATA!$DU:$DU,INPUT_DATA!$DX:$DX)</f>
        <v>3867</v>
      </c>
      <c r="H131" s="1025">
        <f t="shared" si="5"/>
        <v>5.1219899864897084E-2</v>
      </c>
      <c r="M131" s="772"/>
    </row>
    <row r="132" spans="1:13" s="629" customFormat="1" ht="15.5">
      <c r="B132" s="767"/>
      <c r="C132" s="1332" t="s">
        <v>859</v>
      </c>
      <c r="D132" s="1015" t="s">
        <v>487</v>
      </c>
      <c r="E132" s="1011">
        <f>_xlfn.XLOOKUP($C132,INPUT_DATA!$DU:$DU,INPUT_DATA!$DW:$DW)</f>
        <v>848186217.65999997</v>
      </c>
      <c r="F132" s="1012">
        <f t="shared" si="4"/>
        <v>7.4333573706463638E-2</v>
      </c>
      <c r="G132" s="1013">
        <f>_xlfn.XLOOKUP($C132,INPUT_DATA!$DU:$DU,INPUT_DATA!$DX:$DX)</f>
        <v>5198</v>
      </c>
      <c r="H132" s="1025">
        <f t="shared" si="5"/>
        <v>6.8849505947177411E-2</v>
      </c>
      <c r="M132" s="772"/>
    </row>
    <row r="133" spans="1:13" s="629" customFormat="1" ht="15.5">
      <c r="B133" s="767"/>
      <c r="C133" s="1332" t="s">
        <v>860</v>
      </c>
      <c r="D133" s="1015" t="s">
        <v>488</v>
      </c>
      <c r="E133" s="1011">
        <f>_xlfn.XLOOKUP($C133,INPUT_DATA!$DU:$DU,INPUT_DATA!$DW:$DW)</f>
        <v>1352213772.8299999</v>
      </c>
      <c r="F133" s="1012">
        <f t="shared" si="4"/>
        <v>0.11850567724014352</v>
      </c>
      <c r="G133" s="1013">
        <f>_xlfn.XLOOKUP($C133,INPUT_DATA!$DU:$DU,INPUT_DATA!$DX:$DX)</f>
        <v>7789</v>
      </c>
      <c r="H133" s="1025">
        <f t="shared" si="5"/>
        <v>0.10316829584889665</v>
      </c>
      <c r="M133" s="772"/>
    </row>
    <row r="134" spans="1:13" s="629" customFormat="1" ht="15.5">
      <c r="B134" s="767"/>
      <c r="C134" s="1332" t="s">
        <v>861</v>
      </c>
      <c r="D134" s="1015" t="s">
        <v>489</v>
      </c>
      <c r="E134" s="1011">
        <f>_xlfn.XLOOKUP($C134,INPUT_DATA!$DU:$DU,INPUT_DATA!$DW:$DW)</f>
        <v>2560660679.71</v>
      </c>
      <c r="F134" s="1012">
        <f t="shared" si="4"/>
        <v>0.22441187490359177</v>
      </c>
      <c r="G134" s="1013">
        <f>_xlfn.XLOOKUP($C134,INPUT_DATA!$DU:$DU,INPUT_DATA!$DX:$DX)</f>
        <v>14130</v>
      </c>
      <c r="H134" s="1025">
        <f t="shared" si="5"/>
        <v>0.18715727568942223</v>
      </c>
      <c r="M134" s="772"/>
    </row>
    <row r="135" spans="1:13" s="629" customFormat="1" ht="15.5">
      <c r="B135" s="767"/>
      <c r="C135" s="1332" t="s">
        <v>862</v>
      </c>
      <c r="D135" s="1026" t="s">
        <v>490</v>
      </c>
      <c r="E135" s="1011">
        <f>_xlfn.XLOOKUP($C135,INPUT_DATA!$DU:$DU,INPUT_DATA!$DW:$DW)</f>
        <v>4445709976.8400002</v>
      </c>
      <c r="F135" s="1012">
        <f t="shared" si="4"/>
        <v>0.38961433628654618</v>
      </c>
      <c r="G135" s="1013">
        <f>_xlfn.XLOOKUP($C135,INPUT_DATA!$DU:$DU,INPUT_DATA!$DX:$DX)</f>
        <v>30037</v>
      </c>
      <c r="H135" s="1025">
        <f t="shared" si="5"/>
        <v>0.39785159871784681</v>
      </c>
      <c r="M135" s="772"/>
    </row>
    <row r="136" spans="1:13" s="629" customFormat="1" ht="15.5">
      <c r="B136" s="767"/>
      <c r="C136" s="1332" t="s">
        <v>863</v>
      </c>
      <c r="D136" s="1016" t="s">
        <v>1198</v>
      </c>
      <c r="E136" s="1011">
        <f>_xlfn.XLOOKUP($C136,INPUT_DATA!$DU:$DU,INPUT_DATA!$DW:$DW)</f>
        <v>881766082.85000002</v>
      </c>
      <c r="F136" s="1012">
        <f t="shared" si="4"/>
        <v>7.7276455036273881E-2</v>
      </c>
      <c r="G136" s="1013">
        <f>_xlfn.XLOOKUP($C136,INPUT_DATA!$DU:$DU,INPUT_DATA!$DX:$DX)</f>
        <v>7730</v>
      </c>
      <c r="H136" s="1025">
        <f t="shared" si="5"/>
        <v>0.10238681819385945</v>
      </c>
      <c r="M136" s="772"/>
    </row>
    <row r="137" spans="1:13" s="629" customFormat="1" ht="15.5">
      <c r="B137" s="767"/>
      <c r="C137" s="1009"/>
      <c r="D137" s="1017" t="s">
        <v>415</v>
      </c>
      <c r="E137" s="1018">
        <f>SUM(E125:E136)</f>
        <v>11410540020.710001</v>
      </c>
      <c r="F137" s="1019">
        <f>SUM(F125:F136)</f>
        <v>0.99999999999999989</v>
      </c>
      <c r="G137" s="1020">
        <f>SUM(G125:G136)</f>
        <v>75498</v>
      </c>
      <c r="H137" s="1021">
        <f>SUM(H125:H136)</f>
        <v>0.99999999999999989</v>
      </c>
      <c r="M137" s="772"/>
    </row>
    <row r="138" spans="1:13" s="629" customFormat="1" ht="15.5">
      <c r="B138" s="767"/>
      <c r="C138" s="1009"/>
      <c r="D138" s="813"/>
      <c r="G138" s="988"/>
      <c r="M138" s="772"/>
    </row>
    <row r="139" spans="1:13" s="629" customFormat="1" ht="15.5">
      <c r="B139" s="767"/>
      <c r="C139" s="1009"/>
      <c r="D139" s="813"/>
      <c r="G139" s="988"/>
      <c r="M139" s="772"/>
    </row>
    <row r="140" spans="1:13" s="629" customFormat="1" ht="15.5">
      <c r="B140" s="767"/>
      <c r="C140" s="1009"/>
      <c r="D140" s="813"/>
      <c r="G140" s="988"/>
      <c r="M140" s="772"/>
    </row>
    <row r="141" spans="1:13" s="629" customFormat="1" ht="30" customHeight="1">
      <c r="B141" s="767"/>
      <c r="C141" s="1190" t="s">
        <v>1280</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1299</v>
      </c>
      <c r="E143" s="2084" t="s">
        <v>443</v>
      </c>
      <c r="F143" s="2086"/>
      <c r="G143" s="2084" t="s">
        <v>444</v>
      </c>
      <c r="H143" s="2086"/>
      <c r="M143" s="772"/>
    </row>
    <row r="144" spans="1:13" s="629" customFormat="1" ht="15.5">
      <c r="B144" s="767"/>
      <c r="C144" s="1332" t="s">
        <v>864</v>
      </c>
      <c r="D144" s="1010" t="s">
        <v>480</v>
      </c>
      <c r="E144" s="1011">
        <f>_xlfn.XLOOKUP($C144,INPUT_DATA!$DU:$DU,INPUT_DATA!$DW:$DW)</f>
        <v>43222587.340000004</v>
      </c>
      <c r="F144" s="1012">
        <f>E144/$E$137</f>
        <v>3.7879528279600701E-3</v>
      </c>
      <c r="G144" s="1013">
        <f>_xlfn.XLOOKUP($C144,INPUT_DATA!$DU:$DU,INPUT_DATA!$DX:$DX)</f>
        <v>1873</v>
      </c>
      <c r="H144" s="1025">
        <f>G144/$G$137</f>
        <v>2.48086042014358E-2</v>
      </c>
      <c r="M144" s="772"/>
    </row>
    <row r="145" spans="2:13" s="629" customFormat="1" ht="15.5">
      <c r="B145" s="767"/>
      <c r="C145" s="1332" t="s">
        <v>865</v>
      </c>
      <c r="D145" s="1015" t="s">
        <v>481</v>
      </c>
      <c r="E145" s="1011">
        <f>_xlfn.XLOOKUP($C145,INPUT_DATA!$DU:$DU,INPUT_DATA!$DW:$DW)</f>
        <v>164749972.62</v>
      </c>
      <c r="F145" s="1012">
        <f t="shared" ref="F145:F155" si="6">E145/$E$137</f>
        <v>1.4438402768053105E-2</v>
      </c>
      <c r="G145" s="1013">
        <f>_xlfn.XLOOKUP($C145,INPUT_DATA!$DU:$DU,INPUT_DATA!$DX:$DX)</f>
        <v>3265</v>
      </c>
      <c r="H145" s="1025">
        <f t="shared" ref="H145:H155" si="7">G145/$G$137</f>
        <v>4.3246178706720706E-2</v>
      </c>
      <c r="M145" s="772"/>
    </row>
    <row r="146" spans="2:13" s="629" customFormat="1" ht="15.5">
      <c r="B146" s="767"/>
      <c r="C146" s="1332" t="s">
        <v>866</v>
      </c>
      <c r="D146" s="1015" t="s">
        <v>482</v>
      </c>
      <c r="E146" s="1011">
        <f>_xlfn.XLOOKUP($C146,INPUT_DATA!$DU:$DU,INPUT_DATA!$DW:$DW)</f>
        <v>353331909.31</v>
      </c>
      <c r="F146" s="1012">
        <f t="shared" si="6"/>
        <v>3.096539766467727E-2</v>
      </c>
      <c r="G146" s="1013">
        <f>_xlfn.XLOOKUP($C146,INPUT_DATA!$DU:$DU,INPUT_DATA!$DX:$DX)</f>
        <v>4640</v>
      </c>
      <c r="H146" s="1025">
        <f t="shared" si="7"/>
        <v>6.1458581684283024E-2</v>
      </c>
      <c r="M146" s="772"/>
    </row>
    <row r="147" spans="2:13" s="629" customFormat="1" ht="15.5">
      <c r="B147" s="767"/>
      <c r="C147" s="1332" t="s">
        <v>867</v>
      </c>
      <c r="D147" s="1015" t="s">
        <v>483</v>
      </c>
      <c r="E147" s="1011">
        <f>_xlfn.XLOOKUP($C147,INPUT_DATA!$DU:$DU,INPUT_DATA!$DW:$DW)</f>
        <v>639366980.86000001</v>
      </c>
      <c r="F147" s="1012">
        <f t="shared" si="6"/>
        <v>5.6033016815992598E-2</v>
      </c>
      <c r="G147" s="1013">
        <f>_xlfn.XLOOKUP($C147,INPUT_DATA!$DU:$DU,INPUT_DATA!$DX:$DX)</f>
        <v>6009</v>
      </c>
      <c r="H147" s="1025">
        <f t="shared" si="7"/>
        <v>7.9591512357943262E-2</v>
      </c>
      <c r="M147" s="772"/>
    </row>
    <row r="148" spans="2:13" s="629" customFormat="1" ht="15.5">
      <c r="B148" s="767"/>
      <c r="C148" s="1332" t="s">
        <v>868</v>
      </c>
      <c r="D148" s="1015" t="s">
        <v>484</v>
      </c>
      <c r="E148" s="1011">
        <f>_xlfn.XLOOKUP($C148,INPUT_DATA!$DU:$DU,INPUT_DATA!$DW:$DW)</f>
        <v>973173131.44000006</v>
      </c>
      <c r="F148" s="1012">
        <f t="shared" si="6"/>
        <v>8.5287210743198991E-2</v>
      </c>
      <c r="G148" s="1013">
        <f>_xlfn.XLOOKUP($C148,INPUT_DATA!$DU:$DU,INPUT_DATA!$DX:$DX)</f>
        <v>7344</v>
      </c>
      <c r="H148" s="1025">
        <f t="shared" si="7"/>
        <v>9.727409997615831E-2</v>
      </c>
      <c r="M148" s="772"/>
    </row>
    <row r="149" spans="2:13" s="629" customFormat="1" ht="15.5">
      <c r="B149" s="767"/>
      <c r="C149" s="1332" t="s">
        <v>869</v>
      </c>
      <c r="D149" s="1015" t="s">
        <v>485</v>
      </c>
      <c r="E149" s="1011">
        <f>_xlfn.XLOOKUP($C149,INPUT_DATA!$DU:$DU,INPUT_DATA!$DW:$DW)</f>
        <v>1258475132.77</v>
      </c>
      <c r="F149" s="1012">
        <f t="shared" si="6"/>
        <v>0.11029058488782142</v>
      </c>
      <c r="G149" s="1013">
        <f>_xlfn.XLOOKUP($C149,INPUT_DATA!$DU:$DU,INPUT_DATA!$DX:$DX)</f>
        <v>8562</v>
      </c>
      <c r="H149" s="1025">
        <f t="shared" si="7"/>
        <v>0.1134069776682826</v>
      </c>
      <c r="M149" s="772"/>
    </row>
    <row r="150" spans="2:13" s="629" customFormat="1" ht="15.5">
      <c r="B150" s="767"/>
      <c r="C150" s="1332" t="s">
        <v>870</v>
      </c>
      <c r="D150" s="1015" t="s">
        <v>486</v>
      </c>
      <c r="E150" s="1011">
        <f>_xlfn.XLOOKUP($C150,INPUT_DATA!$DU:$DU,INPUT_DATA!$DW:$DW)</f>
        <v>1564209675.3800001</v>
      </c>
      <c r="F150" s="1012">
        <f t="shared" si="6"/>
        <v>0.13708463162488166</v>
      </c>
      <c r="G150" s="1013">
        <f>_xlfn.XLOOKUP($C150,INPUT_DATA!$DU:$DU,INPUT_DATA!$DX:$DX)</f>
        <v>9312</v>
      </c>
      <c r="H150" s="1025">
        <f t="shared" si="7"/>
        <v>0.12334101565604387</v>
      </c>
      <c r="M150" s="772"/>
    </row>
    <row r="151" spans="2:13" s="629" customFormat="1" ht="15.5">
      <c r="B151" s="767"/>
      <c r="C151" s="1332" t="s">
        <v>871</v>
      </c>
      <c r="D151" s="1015" t="s">
        <v>487</v>
      </c>
      <c r="E151" s="1011">
        <f>_xlfn.XLOOKUP($C151,INPUT_DATA!$DU:$DU,INPUT_DATA!$DW:$DW)</f>
        <v>1837422717.4300001</v>
      </c>
      <c r="F151" s="1012">
        <f t="shared" si="6"/>
        <v>0.16102855027852306</v>
      </c>
      <c r="G151" s="1013">
        <f>_xlfn.XLOOKUP($C151,INPUT_DATA!$DU:$DU,INPUT_DATA!$DX:$DX)</f>
        <v>10372</v>
      </c>
      <c r="H151" s="1025">
        <f t="shared" si="7"/>
        <v>0.13738112267874647</v>
      </c>
      <c r="M151" s="772"/>
    </row>
    <row r="152" spans="2:13" s="629" customFormat="1" ht="15.5">
      <c r="B152" s="767"/>
      <c r="C152" s="1332" t="s">
        <v>872</v>
      </c>
      <c r="D152" s="1015" t="s">
        <v>488</v>
      </c>
      <c r="E152" s="1011">
        <f>_xlfn.XLOOKUP($C152,INPUT_DATA!$DU:$DU,INPUT_DATA!$DW:$DW)</f>
        <v>2069267942.9400001</v>
      </c>
      <c r="F152" s="1012">
        <f t="shared" si="6"/>
        <v>0.18134706501044667</v>
      </c>
      <c r="G152" s="1013">
        <f>_xlfn.XLOOKUP($C152,INPUT_DATA!$DU:$DU,INPUT_DATA!$DX:$DX)</f>
        <v>10989</v>
      </c>
      <c r="H152" s="1025">
        <f t="shared" si="7"/>
        <v>0.14555352459667806</v>
      </c>
      <c r="M152" s="772"/>
    </row>
    <row r="153" spans="2:13" s="629" customFormat="1" ht="15.5">
      <c r="B153" s="767"/>
      <c r="C153" s="1332" t="s">
        <v>873</v>
      </c>
      <c r="D153" s="1015" t="s">
        <v>489</v>
      </c>
      <c r="E153" s="1011">
        <f>_xlfn.XLOOKUP($C153,INPUT_DATA!$DU:$DU,INPUT_DATA!$DW:$DW)</f>
        <v>1941247151.95</v>
      </c>
      <c r="F153" s="1012">
        <f t="shared" si="6"/>
        <v>0.17012754422022608</v>
      </c>
      <c r="G153" s="1013">
        <f>_xlfn.XLOOKUP($C153,INPUT_DATA!$DU:$DU,INPUT_DATA!$DX:$DX)</f>
        <v>9996</v>
      </c>
      <c r="H153" s="1025">
        <f t="shared" si="7"/>
        <v>0.13240085830088213</v>
      </c>
      <c r="M153" s="772"/>
    </row>
    <row r="154" spans="2:13" s="629" customFormat="1" ht="15.5">
      <c r="B154" s="767"/>
      <c r="C154" s="1332" t="s">
        <v>874</v>
      </c>
      <c r="D154" s="1026" t="s">
        <v>490</v>
      </c>
      <c r="E154" s="1011">
        <f>_xlfn.XLOOKUP($C154,INPUT_DATA!$DU:$DU,INPUT_DATA!$DW:$DW)</f>
        <v>566072818.66999996</v>
      </c>
      <c r="F154" s="1012">
        <f t="shared" si="6"/>
        <v>4.9609643158218995E-2</v>
      </c>
      <c r="G154" s="1013">
        <f>_xlfn.XLOOKUP($C154,INPUT_DATA!$DU:$DU,INPUT_DATA!$DX:$DX)</f>
        <v>3136</v>
      </c>
      <c r="H154" s="1025">
        <f t="shared" si="7"/>
        <v>4.1537524172825767E-2</v>
      </c>
      <c r="M154" s="772"/>
    </row>
    <row r="155" spans="2:13" s="629" customFormat="1" ht="15.5">
      <c r="B155" s="767"/>
      <c r="C155" s="1332" t="s">
        <v>875</v>
      </c>
      <c r="D155" s="1016" t="s">
        <v>1198</v>
      </c>
      <c r="E155" s="1011">
        <f>_xlfn.XLOOKUP($C155,INPUT_DATA!$DU:$DU,INPUT_DATA!$DW:$DW)</f>
        <v>0</v>
      </c>
      <c r="F155" s="1012">
        <f t="shared" si="6"/>
        <v>0</v>
      </c>
      <c r="G155" s="1013">
        <f>_xlfn.XLOOKUP($C155,INPUT_DATA!$DU:$DU,INPUT_DATA!$DX:$DX)</f>
        <v>0</v>
      </c>
      <c r="H155" s="1025">
        <f t="shared" si="7"/>
        <v>0</v>
      </c>
      <c r="M155" s="772"/>
    </row>
    <row r="156" spans="2:13" s="629" customFormat="1" ht="15.5">
      <c r="B156" s="767"/>
      <c r="C156" s="1009"/>
      <c r="D156" s="1017" t="s">
        <v>415</v>
      </c>
      <c r="E156" s="1018">
        <f>SUM(E144:E155)</f>
        <v>11410540020.710001</v>
      </c>
      <c r="F156" s="1019">
        <f>SUM(F144:F155)</f>
        <v>1</v>
      </c>
      <c r="G156" s="1020">
        <f>SUM(G144:G155)</f>
        <v>75498</v>
      </c>
      <c r="H156" s="1021">
        <f>SUM(H144:H155)</f>
        <v>0.99999999999999989</v>
      </c>
      <c r="M156" s="772"/>
    </row>
    <row r="157" spans="2:13" s="629" customFormat="1" ht="15.5">
      <c r="B157" s="767"/>
      <c r="C157" s="1009"/>
      <c r="D157" s="813"/>
      <c r="G157" s="988"/>
      <c r="M157" s="772"/>
    </row>
    <row r="158" spans="2:13" s="629" customFormat="1" ht="15.5">
      <c r="B158" s="767"/>
      <c r="C158" s="1009"/>
      <c r="D158" s="813"/>
      <c r="G158" s="988"/>
      <c r="M158" s="772"/>
    </row>
    <row r="159" spans="2:13" s="629" customFormat="1" ht="15.5">
      <c r="B159" s="767"/>
      <c r="C159" s="1009"/>
      <c r="D159" s="813"/>
      <c r="G159" s="988"/>
      <c r="M159" s="772"/>
    </row>
    <row r="160" spans="2:13" s="629" customFormat="1" ht="15.5">
      <c r="B160" s="767"/>
      <c r="C160" s="1009"/>
      <c r="D160" s="813"/>
      <c r="G160" s="988"/>
      <c r="M160" s="772"/>
    </row>
    <row r="161" spans="1:13" s="629" customFormat="1" ht="15.5">
      <c r="B161" s="767"/>
      <c r="C161" s="1009"/>
      <c r="D161" s="813"/>
      <c r="G161" s="988"/>
      <c r="M161" s="772"/>
    </row>
    <row r="162" spans="1:13" s="629" customFormat="1" ht="15.5">
      <c r="B162" s="767"/>
      <c r="C162" s="1009"/>
      <c r="D162" s="813"/>
      <c r="G162" s="988"/>
      <c r="M162" s="772"/>
    </row>
    <row r="163" spans="1:13" s="629" customFormat="1" ht="30" customHeight="1">
      <c r="B163" s="767"/>
      <c r="C163" s="1190" t="s">
        <v>1283</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491</v>
      </c>
      <c r="E165" s="2084" t="s">
        <v>443</v>
      </c>
      <c r="F165" s="2086"/>
      <c r="G165" s="2084" t="s">
        <v>444</v>
      </c>
      <c r="H165" s="2086"/>
      <c r="M165" s="772"/>
    </row>
    <row r="166" spans="1:13" s="629" customFormat="1" ht="15.5">
      <c r="B166" s="767"/>
      <c r="C166" s="1332" t="s">
        <v>876</v>
      </c>
      <c r="D166" s="1010" t="s">
        <v>492</v>
      </c>
      <c r="E166" s="1011">
        <f>_xlfn.XLOOKUP($C166,INPUT_DATA!$DU:$DU,INPUT_DATA!$DW:$DW)</f>
        <v>925525.86</v>
      </c>
      <c r="F166" s="1012">
        <f>E166/$E$193</f>
        <v>8.1111486250447503E-5</v>
      </c>
      <c r="G166" s="1013">
        <f>_xlfn.XLOOKUP($C166,INPUT_DATA!$DU:$DU,INPUT_DATA!$DX:$DX)</f>
        <v>10</v>
      </c>
      <c r="H166" s="1025">
        <f>G166/$G$193</f>
        <v>1.3245383983681686E-4</v>
      </c>
      <c r="M166" s="772"/>
    </row>
    <row r="167" spans="1:13" s="629" customFormat="1" ht="15.5">
      <c r="B167" s="767"/>
      <c r="C167" s="1332" t="s">
        <v>877</v>
      </c>
      <c r="D167" s="1015" t="s">
        <v>493</v>
      </c>
      <c r="E167" s="1011">
        <f>_xlfn.XLOOKUP($C167,INPUT_DATA!$DU:$DU,INPUT_DATA!$DW:$DW)</f>
        <v>1771505.81</v>
      </c>
      <c r="F167" s="1012">
        <f t="shared" ref="F167:F192" si="8">E167/$E$193</f>
        <v>1.5525170647355316E-4</v>
      </c>
      <c r="G167" s="1013">
        <f>_xlfn.XLOOKUP($C167,INPUT_DATA!$DU:$DU,INPUT_DATA!$DX:$DX)</f>
        <v>46</v>
      </c>
      <c r="H167" s="1025">
        <f t="shared" ref="H167:H192" si="9">G167/$G$193</f>
        <v>6.0928766324935759E-4</v>
      </c>
      <c r="M167" s="772"/>
    </row>
    <row r="168" spans="1:13" s="629" customFormat="1" ht="15.5">
      <c r="B168" s="767"/>
      <c r="C168" s="1332" t="s">
        <v>878</v>
      </c>
      <c r="D168" s="1015" t="s">
        <v>494</v>
      </c>
      <c r="E168" s="1011">
        <f>_xlfn.XLOOKUP($C168,INPUT_DATA!$DU:$DU,INPUT_DATA!$DW:$DW)</f>
        <v>3183231.2</v>
      </c>
      <c r="F168" s="1012">
        <f t="shared" si="8"/>
        <v>2.7897287895423638E-4</v>
      </c>
      <c r="G168" s="1013">
        <f>_xlfn.XLOOKUP($C168,INPUT_DATA!$DU:$DU,INPUT_DATA!$DX:$DX)</f>
        <v>90</v>
      </c>
      <c r="H168" s="1025">
        <f t="shared" si="9"/>
        <v>1.1920845585313517E-3</v>
      </c>
      <c r="M168" s="772"/>
    </row>
    <row r="169" spans="1:13" s="629" customFormat="1" ht="15.5">
      <c r="B169" s="767"/>
      <c r="C169" s="1332" t="s">
        <v>879</v>
      </c>
      <c r="D169" s="1015" t="s">
        <v>495</v>
      </c>
      <c r="E169" s="1011">
        <f>_xlfn.XLOOKUP($C169,INPUT_DATA!$DU:$DU,INPUT_DATA!$DW:$DW)</f>
        <v>14010318.74</v>
      </c>
      <c r="F169" s="1012">
        <f t="shared" si="8"/>
        <v>1.2278401122621219E-3</v>
      </c>
      <c r="G169" s="1013">
        <f>_xlfn.XLOOKUP($C169,INPUT_DATA!$DU:$DU,INPUT_DATA!$DX:$DX)</f>
        <v>323</v>
      </c>
      <c r="H169" s="1025">
        <f t="shared" si="9"/>
        <v>4.2782590267291852E-3</v>
      </c>
      <c r="M169" s="772"/>
    </row>
    <row r="170" spans="1:13" s="629" customFormat="1" ht="15.5">
      <c r="B170" s="767"/>
      <c r="C170" s="1332" t="s">
        <v>880</v>
      </c>
      <c r="D170" s="1015" t="s">
        <v>496</v>
      </c>
      <c r="E170" s="1011">
        <f>_xlfn.XLOOKUP($C170,INPUT_DATA!$DU:$DU,INPUT_DATA!$DW:$DW)</f>
        <v>12198847.33</v>
      </c>
      <c r="F170" s="1012">
        <f t="shared" si="8"/>
        <v>1.0690858897001573E-3</v>
      </c>
      <c r="G170" s="1013">
        <f>_xlfn.XLOOKUP($C170,INPUT_DATA!$DU:$DU,INPUT_DATA!$DX:$DX)</f>
        <v>259</v>
      </c>
      <c r="H170" s="1025">
        <f t="shared" si="9"/>
        <v>3.4305544517735571E-3</v>
      </c>
      <c r="M170" s="772"/>
    </row>
    <row r="171" spans="1:13" s="629" customFormat="1" ht="15.5">
      <c r="B171" s="767"/>
      <c r="C171" s="1332" t="s">
        <v>881</v>
      </c>
      <c r="D171" s="1015" t="s">
        <v>497</v>
      </c>
      <c r="E171" s="1011">
        <f>_xlfn.XLOOKUP($C171,INPUT_DATA!$DU:$DU,INPUT_DATA!$DW:$DW)</f>
        <v>17569555.289999999</v>
      </c>
      <c r="F171" s="1012">
        <f t="shared" si="8"/>
        <v>1.5397654500235271E-3</v>
      </c>
      <c r="G171" s="1013">
        <f>_xlfn.XLOOKUP($C171,INPUT_DATA!$DU:$DU,INPUT_DATA!$DX:$DX)</f>
        <v>402</v>
      </c>
      <c r="H171" s="1025">
        <f t="shared" si="9"/>
        <v>5.3246443614400384E-3</v>
      </c>
      <c r="M171" s="772"/>
    </row>
    <row r="172" spans="1:13" s="629" customFormat="1" ht="15.5">
      <c r="B172" s="767"/>
      <c r="C172" s="1332" t="s">
        <v>882</v>
      </c>
      <c r="D172" s="1015" t="s">
        <v>498</v>
      </c>
      <c r="E172" s="1011">
        <f>_xlfn.XLOOKUP($C172,INPUT_DATA!$DU:$DU,INPUT_DATA!$DW:$DW)</f>
        <v>161147120.34999999</v>
      </c>
      <c r="F172" s="1012">
        <f t="shared" si="8"/>
        <v>1.4122655023997096E-2</v>
      </c>
      <c r="G172" s="1013">
        <f>_xlfn.XLOOKUP($C172,INPUT_DATA!$DU:$DU,INPUT_DATA!$DX:$DX)</f>
        <v>2552</v>
      </c>
      <c r="H172" s="1025">
        <f t="shared" si="9"/>
        <v>3.3802219926355667E-2</v>
      </c>
      <c r="M172" s="772"/>
    </row>
    <row r="173" spans="1:13" s="629" customFormat="1" ht="15.5">
      <c r="B173" s="767"/>
      <c r="C173" s="1332" t="s">
        <v>883</v>
      </c>
      <c r="D173" s="1015" t="s">
        <v>499</v>
      </c>
      <c r="E173" s="1011">
        <f>_xlfn.XLOOKUP($C173,INPUT_DATA!$DU:$DU,INPUT_DATA!$DW:$DW)</f>
        <v>39029881.509999998</v>
      </c>
      <c r="F173" s="1012">
        <f t="shared" si="8"/>
        <v>3.420511337689646E-3</v>
      </c>
      <c r="G173" s="1013">
        <f>_xlfn.XLOOKUP($C173,INPUT_DATA!$DU:$DU,INPUT_DATA!$DX:$DX)</f>
        <v>645</v>
      </c>
      <c r="H173" s="1025">
        <f t="shared" si="9"/>
        <v>8.5432726694746886E-3</v>
      </c>
      <c r="M173" s="772"/>
    </row>
    <row r="174" spans="1:13" s="629" customFormat="1" ht="15.5">
      <c r="B174" s="767"/>
      <c r="C174" s="1332" t="s">
        <v>884</v>
      </c>
      <c r="D174" s="1015" t="s">
        <v>500</v>
      </c>
      <c r="E174" s="1011">
        <f>_xlfn.XLOOKUP($C174,INPUT_DATA!$DU:$DU,INPUT_DATA!$DW:$DW)</f>
        <v>179311206.03999999</v>
      </c>
      <c r="F174" s="1012">
        <f t="shared" si="8"/>
        <v>1.5714524090406957E-2</v>
      </c>
      <c r="G174" s="1013">
        <f>_xlfn.XLOOKUP($C174,INPUT_DATA!$DU:$DU,INPUT_DATA!$DX:$DX)</f>
        <v>2463</v>
      </c>
      <c r="H174" s="1025">
        <f t="shared" si="9"/>
        <v>3.2623380751807998E-2</v>
      </c>
      <c r="M174" s="772"/>
    </row>
    <row r="175" spans="1:13" s="629" customFormat="1" ht="15.5">
      <c r="B175" s="767"/>
      <c r="C175" s="1332" t="s">
        <v>885</v>
      </c>
      <c r="D175" s="1015" t="s">
        <v>501</v>
      </c>
      <c r="E175" s="1011">
        <f>_xlfn.XLOOKUP($C175,INPUT_DATA!$DU:$DU,INPUT_DATA!$DW:$DW)</f>
        <v>81752223.700000003</v>
      </c>
      <c r="F175" s="1012">
        <f t="shared" si="8"/>
        <v>7.1646235455658236E-3</v>
      </c>
      <c r="G175" s="1013">
        <f>_xlfn.XLOOKUP($C175,INPUT_DATA!$DU:$DU,INPUT_DATA!$DX:$DX)</f>
        <v>986</v>
      </c>
      <c r="H175" s="1025">
        <f t="shared" si="9"/>
        <v>1.3059948607910144E-2</v>
      </c>
      <c r="M175" s="772"/>
    </row>
    <row r="176" spans="1:13" s="629" customFormat="1" ht="15.5">
      <c r="B176" s="767"/>
      <c r="C176" s="1332" t="s">
        <v>886</v>
      </c>
      <c r="D176" s="1015" t="s">
        <v>502</v>
      </c>
      <c r="E176" s="1011">
        <f>_xlfn.XLOOKUP($C176,INPUT_DATA!$DU:$DU,INPUT_DATA!$DW:$DW)</f>
        <v>115230113.87</v>
      </c>
      <c r="F176" s="1012">
        <f t="shared" si="8"/>
        <v>1.0098567960925484E-2</v>
      </c>
      <c r="G176" s="1013">
        <f>_xlfn.XLOOKUP($C176,INPUT_DATA!$DU:$DU,INPUT_DATA!$DX:$DX)</f>
        <v>1286</v>
      </c>
      <c r="H176" s="1025">
        <f t="shared" si="9"/>
        <v>1.7033563803014649E-2</v>
      </c>
      <c r="M176" s="772"/>
    </row>
    <row r="177" spans="2:13" s="629" customFormat="1" ht="15.5">
      <c r="B177" s="767"/>
      <c r="C177" s="1332" t="s">
        <v>887</v>
      </c>
      <c r="D177" s="1015" t="s">
        <v>503</v>
      </c>
      <c r="E177" s="1011">
        <f>_xlfn.XLOOKUP($C177,INPUT_DATA!$DU:$DU,INPUT_DATA!$DW:$DW)</f>
        <v>877757343.84000003</v>
      </c>
      <c r="F177" s="1012">
        <f t="shared" si="8"/>
        <v>7.6925136080052345E-2</v>
      </c>
      <c r="G177" s="1013">
        <f>_xlfn.XLOOKUP($C177,INPUT_DATA!$DU:$DU,INPUT_DATA!$DX:$DX)</f>
        <v>9204</v>
      </c>
      <c r="H177" s="1025">
        <f t="shared" si="9"/>
        <v>0.12191051418580624</v>
      </c>
      <c r="M177" s="772"/>
    </row>
    <row r="178" spans="2:13" s="629" customFormat="1" ht="15.5">
      <c r="B178" s="767"/>
      <c r="C178" s="1332" t="s">
        <v>888</v>
      </c>
      <c r="D178" s="1015" t="s">
        <v>504</v>
      </c>
      <c r="E178" s="1011">
        <f>_xlfn.XLOOKUP($C178,INPUT_DATA!$DU:$DU,INPUT_DATA!$DW:$DW)</f>
        <v>162324596.56</v>
      </c>
      <c r="F178" s="1012">
        <f t="shared" si="8"/>
        <v>1.4225847003330494E-2</v>
      </c>
      <c r="G178" s="1013">
        <f>_xlfn.XLOOKUP($C178,INPUT_DATA!$DU:$DU,INPUT_DATA!$DX:$DX)</f>
        <v>1470</v>
      </c>
      <c r="H178" s="1025">
        <f t="shared" si="9"/>
        <v>1.9470714456012079E-2</v>
      </c>
      <c r="M178" s="772"/>
    </row>
    <row r="179" spans="2:13" s="629" customFormat="1" ht="15.5">
      <c r="B179" s="767"/>
      <c r="C179" s="1332" t="s">
        <v>889</v>
      </c>
      <c r="D179" s="1015" t="s">
        <v>505</v>
      </c>
      <c r="E179" s="1011">
        <f>_xlfn.XLOOKUP($C179,INPUT_DATA!$DU:$DU,INPUT_DATA!$DW:$DW)</f>
        <v>350361807.22000003</v>
      </c>
      <c r="F179" s="1012">
        <f t="shared" si="8"/>
        <v>3.0705103052449521E-2</v>
      </c>
      <c r="G179" s="1013">
        <f>_xlfn.XLOOKUP($C179,INPUT_DATA!$DU:$DU,INPUT_DATA!$DX:$DX)</f>
        <v>2988</v>
      </c>
      <c r="H179" s="1025">
        <f t="shared" si="9"/>
        <v>3.9577207343240883E-2</v>
      </c>
      <c r="M179" s="772"/>
    </row>
    <row r="180" spans="2:13" s="629" customFormat="1" ht="15.5">
      <c r="B180" s="767"/>
      <c r="C180" s="1332" t="s">
        <v>890</v>
      </c>
      <c r="D180" s="1015" t="s">
        <v>506</v>
      </c>
      <c r="E180" s="1011">
        <f>_xlfn.XLOOKUP($C180,INPUT_DATA!$DU:$DU,INPUT_DATA!$DW:$DW)</f>
        <v>248476036.97999999</v>
      </c>
      <c r="F180" s="1012">
        <f t="shared" si="8"/>
        <v>2.1776010296534507E-2</v>
      </c>
      <c r="G180" s="1013">
        <f>_xlfn.XLOOKUP($C180,INPUT_DATA!$DU:$DU,INPUT_DATA!$DX:$DX)</f>
        <v>1758</v>
      </c>
      <c r="H180" s="1025">
        <f t="shared" si="9"/>
        <v>2.3285385043312404E-2</v>
      </c>
      <c r="M180" s="772"/>
    </row>
    <row r="181" spans="2:13" s="629" customFormat="1" ht="15.5">
      <c r="B181" s="767"/>
      <c r="C181" s="1332" t="s">
        <v>891</v>
      </c>
      <c r="D181" s="1015" t="s">
        <v>507</v>
      </c>
      <c r="E181" s="1011">
        <f>_xlfn.XLOOKUP($C181,INPUT_DATA!$DU:$DU,INPUT_DATA!$DW:$DW)</f>
        <v>220855911.84</v>
      </c>
      <c r="F181" s="1012">
        <f t="shared" si="8"/>
        <v>1.935543028105147E-2</v>
      </c>
      <c r="G181" s="1013">
        <f>_xlfn.XLOOKUP($C181,INPUT_DATA!$DU:$DU,INPUT_DATA!$DX:$DX)</f>
        <v>1446</v>
      </c>
      <c r="H181" s="1025">
        <f t="shared" si="9"/>
        <v>1.915282524040372E-2</v>
      </c>
      <c r="M181" s="772"/>
    </row>
    <row r="182" spans="2:13" s="629" customFormat="1" ht="15.5">
      <c r="B182" s="767"/>
      <c r="C182" s="1332" t="s">
        <v>892</v>
      </c>
      <c r="D182" s="1015" t="s">
        <v>508</v>
      </c>
      <c r="E182" s="1011">
        <f>_xlfn.XLOOKUP($C182,INPUT_DATA!$DU:$DU,INPUT_DATA!$DW:$DW)</f>
        <v>2849424226.5700002</v>
      </c>
      <c r="F182" s="1012">
        <f t="shared" si="8"/>
        <v>0.24971861291387856</v>
      </c>
      <c r="G182" s="1013">
        <f>_xlfn.XLOOKUP($C182,INPUT_DATA!$DU:$DU,INPUT_DATA!$DX:$DX)</f>
        <v>19217</v>
      </c>
      <c r="H182" s="1025">
        <f t="shared" si="9"/>
        <v>0.254536544014411</v>
      </c>
      <c r="M182" s="772"/>
    </row>
    <row r="183" spans="2:13" s="629" customFormat="1" ht="15.5">
      <c r="B183" s="767"/>
      <c r="C183" s="1332" t="s">
        <v>893</v>
      </c>
      <c r="D183" s="1015" t="s">
        <v>509</v>
      </c>
      <c r="E183" s="1011">
        <f>_xlfn.XLOOKUP($C183,INPUT_DATA!$DU:$DU,INPUT_DATA!$DW:$DW)</f>
        <v>312621495.83999997</v>
      </c>
      <c r="F183" s="1012">
        <f t="shared" si="8"/>
        <v>2.7397607411445517E-2</v>
      </c>
      <c r="G183" s="1013">
        <f>_xlfn.XLOOKUP($C183,INPUT_DATA!$DU:$DU,INPUT_DATA!$DX:$DX)</f>
        <v>1875</v>
      </c>
      <c r="H183" s="1025">
        <f t="shared" si="9"/>
        <v>2.4835094969403164E-2</v>
      </c>
      <c r="M183" s="772"/>
    </row>
    <row r="184" spans="2:13" s="629" customFormat="1" ht="15.5">
      <c r="B184" s="767"/>
      <c r="C184" s="1332" t="s">
        <v>894</v>
      </c>
      <c r="D184" s="1015" t="s">
        <v>510</v>
      </c>
      <c r="E184" s="1011">
        <f>_xlfn.XLOOKUP($C184,INPUT_DATA!$DU:$DU,INPUT_DATA!$DW:$DW)</f>
        <v>491631155.00999999</v>
      </c>
      <c r="F184" s="1012">
        <f t="shared" si="8"/>
        <v>4.3085704455502992E-2</v>
      </c>
      <c r="G184" s="1013">
        <f>_xlfn.XLOOKUP($C184,INPUT_DATA!$DU:$DU,INPUT_DATA!$DX:$DX)</f>
        <v>2715</v>
      </c>
      <c r="H184" s="1025">
        <f t="shared" si="9"/>
        <v>3.5961217515695781E-2</v>
      </c>
      <c r="M184" s="772"/>
    </row>
    <row r="185" spans="2:13" s="629" customFormat="1" ht="15.5">
      <c r="B185" s="767"/>
      <c r="C185" s="1332" t="s">
        <v>895</v>
      </c>
      <c r="D185" s="1015" t="s">
        <v>511</v>
      </c>
      <c r="E185" s="1011">
        <f>_xlfn.XLOOKUP($C185,INPUT_DATA!$DU:$DU,INPUT_DATA!$DW:$DW)</f>
        <v>215803058.80000001</v>
      </c>
      <c r="F185" s="1012">
        <f t="shared" si="8"/>
        <v>1.8912606976384985E-2</v>
      </c>
      <c r="G185" s="1013">
        <f>_xlfn.XLOOKUP($C185,INPUT_DATA!$DU:$DU,INPUT_DATA!$DX:$DX)</f>
        <v>1136</v>
      </c>
      <c r="H185" s="1025">
        <f t="shared" si="9"/>
        <v>1.5046756205462397E-2</v>
      </c>
      <c r="M185" s="772"/>
    </row>
    <row r="186" spans="2:13" s="629" customFormat="1" ht="15.5">
      <c r="B186" s="767"/>
      <c r="C186" s="1332" t="s">
        <v>896</v>
      </c>
      <c r="D186" s="1015" t="s">
        <v>512</v>
      </c>
      <c r="E186" s="1011">
        <f>_xlfn.XLOOKUP($C186,INPUT_DATA!$DU:$DU,INPUT_DATA!$DW:$DW)</f>
        <v>165441587.56999999</v>
      </c>
      <c r="F186" s="1012">
        <f t="shared" si="8"/>
        <v>1.449901470655424E-2</v>
      </c>
      <c r="G186" s="1013">
        <f>_xlfn.XLOOKUP($C186,INPUT_DATA!$DU:$DU,INPUT_DATA!$DX:$DX)</f>
        <v>805</v>
      </c>
      <c r="H186" s="1025">
        <f t="shared" si="9"/>
        <v>1.0662534106863759E-2</v>
      </c>
      <c r="M186" s="772"/>
    </row>
    <row r="187" spans="2:13" s="629" customFormat="1" ht="15.5">
      <c r="B187" s="767"/>
      <c r="C187" s="1332" t="s">
        <v>897</v>
      </c>
      <c r="D187" s="1015" t="s">
        <v>513</v>
      </c>
      <c r="E187" s="1011">
        <f>_xlfn.XLOOKUP($C187,INPUT_DATA!$DU:$DU,INPUT_DATA!$DW:$DW)</f>
        <v>4292740550.8099999</v>
      </c>
      <c r="F187" s="1012">
        <f t="shared" si="8"/>
        <v>0.37620836025453003</v>
      </c>
      <c r="G187" s="1013">
        <f>_xlfn.XLOOKUP($C187,INPUT_DATA!$DU:$DU,INPUT_DATA!$DX:$DX)</f>
        <v>20724</v>
      </c>
      <c r="H187" s="1025">
        <f t="shared" si="9"/>
        <v>0.27449733767781925</v>
      </c>
      <c r="M187" s="772"/>
    </row>
    <row r="188" spans="2:13" s="629" customFormat="1" ht="15.5">
      <c r="B188" s="767"/>
      <c r="C188" s="1332" t="s">
        <v>898</v>
      </c>
      <c r="D188" s="1015" t="s">
        <v>514</v>
      </c>
      <c r="E188" s="1011">
        <f>_xlfn.XLOOKUP($C188,INPUT_DATA!$DU:$DU,INPUT_DATA!$DW:$DW)</f>
        <v>183533562.41</v>
      </c>
      <c r="F188" s="1012">
        <f t="shared" si="8"/>
        <v>1.608456410274086E-2</v>
      </c>
      <c r="G188" s="1013">
        <f>_xlfn.XLOOKUP($C188,INPUT_DATA!$DU:$DU,INPUT_DATA!$DX:$DX)</f>
        <v>970</v>
      </c>
      <c r="H188" s="1025">
        <f t="shared" si="9"/>
        <v>1.2848022464171237E-2</v>
      </c>
      <c r="M188" s="772"/>
    </row>
    <row r="189" spans="2:13" s="629" customFormat="1" ht="15.5">
      <c r="B189" s="767"/>
      <c r="C189" s="1332" t="s">
        <v>899</v>
      </c>
      <c r="D189" s="1015" t="s">
        <v>515</v>
      </c>
      <c r="E189" s="1011">
        <f>_xlfn.XLOOKUP($C189,INPUT_DATA!$DU:$DU,INPUT_DATA!$DW:$DW)</f>
        <v>353712229.87</v>
      </c>
      <c r="F189" s="1012">
        <f t="shared" si="8"/>
        <v>3.0998728301028379E-2</v>
      </c>
      <c r="G189" s="1013">
        <f>_xlfn.XLOOKUP($C189,INPUT_DATA!$DU:$DU,INPUT_DATA!$DX:$DX)</f>
        <v>1645</v>
      </c>
      <c r="H189" s="1025">
        <f t="shared" si="9"/>
        <v>2.1788656653156376E-2</v>
      </c>
      <c r="M189" s="772"/>
    </row>
    <row r="190" spans="2:13" s="629" customFormat="1" ht="15.5">
      <c r="B190" s="767"/>
      <c r="C190" s="1332" t="s">
        <v>900</v>
      </c>
      <c r="D190" s="1015" t="s">
        <v>516</v>
      </c>
      <c r="E190" s="1011">
        <f>_xlfn.XLOOKUP($C190,INPUT_DATA!$DU:$DU,INPUT_DATA!$DW:$DW)</f>
        <v>30120786.629999999</v>
      </c>
      <c r="F190" s="1012">
        <f t="shared" si="8"/>
        <v>2.6397336651316342E-3</v>
      </c>
      <c r="G190" s="1013">
        <f>_xlfn.XLOOKUP($C190,INPUT_DATA!$DU:$DU,INPUT_DATA!$DX:$DX)</f>
        <v>179</v>
      </c>
      <c r="H190" s="1025">
        <f t="shared" si="9"/>
        <v>2.370923733079022E-3</v>
      </c>
      <c r="M190" s="772"/>
    </row>
    <row r="191" spans="2:13" s="629" customFormat="1" ht="16.899999999999999" customHeight="1">
      <c r="B191" s="767"/>
      <c r="C191" s="1332" t="s">
        <v>901</v>
      </c>
      <c r="D191" s="1015" t="s">
        <v>517</v>
      </c>
      <c r="E191" s="1011">
        <f>_xlfn.XLOOKUP($C191,INPUT_DATA!$DU:$DU,INPUT_DATA!$DW:$DW)</f>
        <v>3260791.82</v>
      </c>
      <c r="F191" s="1012">
        <f t="shared" si="8"/>
        <v>2.8577015759829945E-4</v>
      </c>
      <c r="G191" s="1013">
        <f>_xlfn.XLOOKUP($C191,INPUT_DATA!$DU:$DU,INPUT_DATA!$DX:$DX)</f>
        <v>28</v>
      </c>
      <c r="H191" s="1025">
        <f t="shared" si="9"/>
        <v>3.7087075154308724E-4</v>
      </c>
      <c r="M191" s="772"/>
    </row>
    <row r="192" spans="2:13" s="629" customFormat="1" ht="15.5">
      <c r="B192" s="767"/>
      <c r="C192" s="1332" t="s">
        <v>902</v>
      </c>
      <c r="D192" s="1016" t="s">
        <v>518</v>
      </c>
      <c r="E192" s="1011">
        <f>_xlfn.XLOOKUP($C192,INPUT_DATA!$DU:$DU,INPUT_DATA!$DW:$DW)</f>
        <v>26345349.239999998</v>
      </c>
      <c r="F192" s="1012">
        <f t="shared" si="8"/>
        <v>2.3088608595371904E-3</v>
      </c>
      <c r="G192" s="1013">
        <f>_xlfn.XLOOKUP($C192,INPUT_DATA!$DU:$DU,INPUT_DATA!$DX:$DX)</f>
        <v>276</v>
      </c>
      <c r="H192" s="1025">
        <f t="shared" si="9"/>
        <v>3.6557259794961455E-3</v>
      </c>
      <c r="M192" s="772"/>
    </row>
    <row r="193" spans="1:13" s="629" customFormat="1" ht="15.5">
      <c r="B193" s="767"/>
      <c r="C193" s="1009"/>
      <c r="D193" s="1017" t="s">
        <v>415</v>
      </c>
      <c r="E193" s="1018">
        <f>SUM(E166:E192)</f>
        <v>11410540020.709999</v>
      </c>
      <c r="F193" s="1019">
        <f>SUM(F166:F192)</f>
        <v>1.0000000000000002</v>
      </c>
      <c r="G193" s="1020">
        <f>SUM(G166:G192)</f>
        <v>75498</v>
      </c>
      <c r="H193" s="1019">
        <f>SUM(H166:H192)</f>
        <v>1</v>
      </c>
      <c r="M193" s="772"/>
    </row>
    <row r="194" spans="1:13" s="629" customFormat="1" ht="15.5">
      <c r="B194" s="767"/>
      <c r="C194" s="1009"/>
      <c r="D194" s="813"/>
      <c r="G194" s="988"/>
      <c r="M194" s="772"/>
    </row>
    <row r="195" spans="1:13" s="629" customFormat="1" ht="15.5">
      <c r="B195" s="767"/>
      <c r="C195" s="1009"/>
      <c r="D195" s="813"/>
      <c r="G195" s="988"/>
      <c r="M195" s="772"/>
    </row>
    <row r="196" spans="1:13" s="629" customFormat="1" ht="15.5">
      <c r="B196" s="767"/>
      <c r="C196" s="1009"/>
      <c r="D196" s="813"/>
      <c r="G196" s="988"/>
      <c r="M196" s="772"/>
    </row>
    <row r="197" spans="1:13" s="629" customFormat="1" ht="15.5">
      <c r="B197" s="767"/>
      <c r="C197" s="1009"/>
      <c r="D197" s="813"/>
      <c r="G197" s="988"/>
      <c r="M197" s="772"/>
    </row>
    <row r="198" spans="1:13" s="629" customFormat="1" ht="24.65" customHeight="1">
      <c r="A198" s="813"/>
      <c r="B198" s="1004"/>
      <c r="C198" s="1190" t="s">
        <v>1284</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519</v>
      </c>
      <c r="E200" s="2084" t="s">
        <v>443</v>
      </c>
      <c r="F200" s="2086"/>
      <c r="G200" s="2084" t="s">
        <v>444</v>
      </c>
      <c r="H200" s="2086"/>
      <c r="M200" s="772"/>
    </row>
    <row r="201" spans="1:13" s="629" customFormat="1" ht="15.5">
      <c r="B201" s="767"/>
      <c r="C201" s="1332" t="s">
        <v>903</v>
      </c>
      <c r="D201" s="1010" t="s">
        <v>520</v>
      </c>
      <c r="E201" s="1011">
        <f>_xlfn.XLOOKUP($C201,INPUT_DATA!$DU:$DU,INPUT_DATA!$DW:$DW)</f>
        <v>7340880.5</v>
      </c>
      <c r="F201" s="1012">
        <f t="shared" ref="F201:F226" si="10">E201/$E$227</f>
        <v>6.4334207554387311E-4</v>
      </c>
      <c r="G201" s="1013">
        <f>_xlfn.XLOOKUP($C201,INPUT_DATA!$DU:$DU,INPUT_DATA!$DX:$DX)</f>
        <v>850</v>
      </c>
      <c r="H201" s="1025">
        <f t="shared" ref="H201:H226" si="11">G201/$G$227</f>
        <v>1.1258576386129433E-2</v>
      </c>
      <c r="M201" s="772"/>
    </row>
    <row r="202" spans="1:13" s="629" customFormat="1" ht="15.5">
      <c r="B202" s="767"/>
      <c r="C202" s="1332" t="s">
        <v>904</v>
      </c>
      <c r="D202" s="1015" t="s">
        <v>521</v>
      </c>
      <c r="E202" s="1011">
        <f>_xlfn.XLOOKUP($C202,INPUT_DATA!$DU:$DU,INPUT_DATA!$DW:$DW)</f>
        <v>26838058.989999998</v>
      </c>
      <c r="F202" s="1012">
        <f t="shared" si="10"/>
        <v>2.3520410901928593E-3</v>
      </c>
      <c r="G202" s="1013">
        <f>_xlfn.XLOOKUP($C202,INPUT_DATA!$DU:$DU,INPUT_DATA!$DX:$DX)</f>
        <v>1387</v>
      </c>
      <c r="H202" s="1025">
        <f t="shared" si="11"/>
        <v>1.8371347585366501E-2</v>
      </c>
      <c r="M202" s="772"/>
    </row>
    <row r="203" spans="1:13" s="629" customFormat="1" ht="15.5">
      <c r="B203" s="767"/>
      <c r="C203" s="1332" t="s">
        <v>905</v>
      </c>
      <c r="D203" s="1015" t="s">
        <v>522</v>
      </c>
      <c r="E203" s="1011">
        <f>_xlfn.XLOOKUP($C203,INPUT_DATA!$DU:$DU,INPUT_DATA!$DW:$DW)</f>
        <v>49624377.659999996</v>
      </c>
      <c r="F203" s="1012">
        <f t="shared" si="10"/>
        <v>4.3489946636997307E-3</v>
      </c>
      <c r="G203" s="1013">
        <f>_xlfn.XLOOKUP($C203,INPUT_DATA!$DU:$DU,INPUT_DATA!$DX:$DX)</f>
        <v>1632</v>
      </c>
      <c r="H203" s="1025">
        <f t="shared" si="11"/>
        <v>2.1616466661368513E-2</v>
      </c>
      <c r="M203" s="772"/>
    </row>
    <row r="204" spans="1:13" s="629" customFormat="1" ht="15.5">
      <c r="B204" s="767"/>
      <c r="C204" s="1332" t="s">
        <v>906</v>
      </c>
      <c r="D204" s="1015" t="s">
        <v>523</v>
      </c>
      <c r="E204" s="1011">
        <f>_xlfn.XLOOKUP($C204,INPUT_DATA!$DU:$DU,INPUT_DATA!$DW:$DW)</f>
        <v>79440044.329999998</v>
      </c>
      <c r="F204" s="1012">
        <f t="shared" si="10"/>
        <v>6.9619881430517073E-3</v>
      </c>
      <c r="G204" s="1013">
        <f>_xlfn.XLOOKUP($C204,INPUT_DATA!$DU:$DU,INPUT_DATA!$DX:$DX)</f>
        <v>1880</v>
      </c>
      <c r="H204" s="1025">
        <f t="shared" si="11"/>
        <v>2.4901321889321572E-2</v>
      </c>
      <c r="M204" s="772"/>
    </row>
    <row r="205" spans="1:13" s="629" customFormat="1" ht="15.5">
      <c r="B205" s="767"/>
      <c r="C205" s="1332" t="s">
        <v>907</v>
      </c>
      <c r="D205" s="1015" t="s">
        <v>524</v>
      </c>
      <c r="E205" s="1011">
        <f>_xlfn.XLOOKUP($C205,INPUT_DATA!$DU:$DU,INPUT_DATA!$DW:$DW)</f>
        <v>120249838.06</v>
      </c>
      <c r="F205" s="1012">
        <f t="shared" si="10"/>
        <v>1.0538487910453661E-2</v>
      </c>
      <c r="G205" s="1013">
        <f>_xlfn.XLOOKUP($C205,INPUT_DATA!$DU:$DU,INPUT_DATA!$DX:$DX)</f>
        <v>2312</v>
      </c>
      <c r="H205" s="1025">
        <f t="shared" si="11"/>
        <v>3.062332777027206E-2</v>
      </c>
      <c r="M205" s="772"/>
    </row>
    <row r="206" spans="1:13" s="629" customFormat="1" ht="15.5">
      <c r="B206" s="767"/>
      <c r="C206" s="1332" t="s">
        <v>908</v>
      </c>
      <c r="D206" s="1015" t="s">
        <v>493</v>
      </c>
      <c r="E206" s="1011">
        <f>_xlfn.XLOOKUP($C206,INPUT_DATA!$DU:$DU,INPUT_DATA!$DW:$DW)</f>
        <v>167193120.63</v>
      </c>
      <c r="F206" s="1012">
        <f t="shared" si="10"/>
        <v>1.4652516035748213E-2</v>
      </c>
      <c r="G206" s="1013">
        <f>_xlfn.XLOOKUP($C206,INPUT_DATA!$DU:$DU,INPUT_DATA!$DX:$DX)</f>
        <v>2671</v>
      </c>
      <c r="H206" s="1025">
        <f t="shared" si="11"/>
        <v>3.5378420620413784E-2</v>
      </c>
      <c r="M206" s="772"/>
    </row>
    <row r="207" spans="1:13" s="629" customFormat="1" ht="15.5">
      <c r="B207" s="767"/>
      <c r="C207" s="1332" t="s">
        <v>909</v>
      </c>
      <c r="D207" s="1015" t="s">
        <v>494</v>
      </c>
      <c r="E207" s="1011">
        <f>_xlfn.XLOOKUP($C207,INPUT_DATA!$DU:$DU,INPUT_DATA!$DW:$DW)</f>
        <v>203923256.37</v>
      </c>
      <c r="F207" s="1012">
        <f t="shared" si="10"/>
        <v>1.7871481630131584E-2</v>
      </c>
      <c r="G207" s="1013">
        <f>_xlfn.XLOOKUP($C207,INPUT_DATA!$DU:$DU,INPUT_DATA!$DX:$DX)</f>
        <v>2879</v>
      </c>
      <c r="H207" s="1025">
        <f t="shared" si="11"/>
        <v>3.8133460489019576E-2</v>
      </c>
      <c r="M207" s="772"/>
    </row>
    <row r="208" spans="1:13" s="629" customFormat="1" ht="15.5">
      <c r="B208" s="767"/>
      <c r="C208" s="1332" t="s">
        <v>910</v>
      </c>
      <c r="D208" s="1015" t="s">
        <v>495</v>
      </c>
      <c r="E208" s="1011">
        <f>_xlfn.XLOOKUP($C208,INPUT_DATA!$DU:$DU,INPUT_DATA!$DW:$DW)</f>
        <v>252973088.81</v>
      </c>
      <c r="F208" s="1012">
        <f t="shared" si="10"/>
        <v>2.2170124144068271E-2</v>
      </c>
      <c r="G208" s="1013">
        <f>_xlfn.XLOOKUP($C208,INPUT_DATA!$DU:$DU,INPUT_DATA!$DX:$DX)</f>
        <v>2970</v>
      </c>
      <c r="H208" s="1025">
        <f t="shared" si="11"/>
        <v>3.9338790431534612E-2</v>
      </c>
      <c r="M208" s="772"/>
    </row>
    <row r="209" spans="2:13" s="629" customFormat="1" ht="15.5">
      <c r="B209" s="767"/>
      <c r="C209" s="1332" t="s">
        <v>911</v>
      </c>
      <c r="D209" s="1015" t="s">
        <v>496</v>
      </c>
      <c r="E209" s="1011">
        <f>_xlfn.XLOOKUP($C209,INPUT_DATA!$DU:$DU,INPUT_DATA!$DW:$DW)</f>
        <v>313425674.89999998</v>
      </c>
      <c r="F209" s="1012">
        <f t="shared" si="10"/>
        <v>2.7468084273937602E-2</v>
      </c>
      <c r="G209" s="1013">
        <f>_xlfn.XLOOKUP($C209,INPUT_DATA!$DU:$DU,INPUT_DATA!$DX:$DX)</f>
        <v>3339</v>
      </c>
      <c r="H209" s="1025">
        <f t="shared" si="11"/>
        <v>4.4226337121513151E-2</v>
      </c>
      <c r="M209" s="772"/>
    </row>
    <row r="210" spans="2:13" s="629" customFormat="1" ht="15.5">
      <c r="B210" s="767"/>
      <c r="C210" s="1332" t="s">
        <v>912</v>
      </c>
      <c r="D210" s="1015" t="s">
        <v>497</v>
      </c>
      <c r="E210" s="1011">
        <f>_xlfn.XLOOKUP($C210,INPUT_DATA!$DU:$DU,INPUT_DATA!$DW:$DW)</f>
        <v>391862097.94</v>
      </c>
      <c r="F210" s="1012">
        <f t="shared" si="10"/>
        <v>3.4342116782271025E-2</v>
      </c>
      <c r="G210" s="1013">
        <f>_xlfn.XLOOKUP($C210,INPUT_DATA!$DU:$DU,INPUT_DATA!$DX:$DX)</f>
        <v>3674</v>
      </c>
      <c r="H210" s="1025">
        <f t="shared" si="11"/>
        <v>4.8663540756046515E-2</v>
      </c>
      <c r="M210" s="772"/>
    </row>
    <row r="211" spans="2:13" s="629" customFormat="1" ht="15.5">
      <c r="B211" s="767"/>
      <c r="C211" s="1332" t="s">
        <v>913</v>
      </c>
      <c r="D211" s="1015" t="s">
        <v>498</v>
      </c>
      <c r="E211" s="1011">
        <f>_xlfn.XLOOKUP($C211,INPUT_DATA!$DU:$DU,INPUT_DATA!$DW:$DW)</f>
        <v>405995058.66000003</v>
      </c>
      <c r="F211" s="1012">
        <f t="shared" si="10"/>
        <v>3.5580705025627504E-2</v>
      </c>
      <c r="G211" s="1013">
        <f>_xlfn.XLOOKUP($C211,INPUT_DATA!$DU:$DU,INPUT_DATA!$DX:$DX)</f>
        <v>3522</v>
      </c>
      <c r="H211" s="1025">
        <f t="shared" si="11"/>
        <v>4.6650242390526904E-2</v>
      </c>
      <c r="M211" s="772"/>
    </row>
    <row r="212" spans="2:13" s="629" customFormat="1" ht="15.5">
      <c r="B212" s="767"/>
      <c r="C212" s="1332" t="s">
        <v>914</v>
      </c>
      <c r="D212" s="1015" t="s">
        <v>499</v>
      </c>
      <c r="E212" s="1011">
        <f>_xlfn.XLOOKUP($C212,INPUT_DATA!$DU:$DU,INPUT_DATA!$DW:$DW)</f>
        <v>473057390.13999999</v>
      </c>
      <c r="F212" s="1012">
        <f t="shared" si="10"/>
        <v>4.1457931814042656E-2</v>
      </c>
      <c r="G212" s="1013">
        <f>_xlfn.XLOOKUP($C212,INPUT_DATA!$DU:$DU,INPUT_DATA!$DX:$DX)</f>
        <v>3669</v>
      </c>
      <c r="H212" s="1025">
        <f t="shared" si="11"/>
        <v>4.8597313836128107E-2</v>
      </c>
      <c r="M212" s="772"/>
    </row>
    <row r="213" spans="2:13" s="629" customFormat="1" ht="15.5">
      <c r="B213" s="767"/>
      <c r="C213" s="1332" t="s">
        <v>1199</v>
      </c>
      <c r="D213" s="1015" t="s">
        <v>500</v>
      </c>
      <c r="E213" s="1011">
        <f>_xlfn.XLOOKUP($C213,INPUT_DATA!$DU:$DU,INPUT_DATA!$DW:$DW)</f>
        <v>495474903.19999999</v>
      </c>
      <c r="F213" s="1012">
        <f t="shared" si="10"/>
        <v>4.3422563901508497E-2</v>
      </c>
      <c r="G213" s="1013">
        <f>_xlfn.XLOOKUP($C213,INPUT_DATA!$DU:$DU,INPUT_DATA!$DX:$DX)</f>
        <v>3522</v>
      </c>
      <c r="H213" s="1025">
        <f t="shared" si="11"/>
        <v>4.6650242390526904E-2</v>
      </c>
      <c r="M213" s="772"/>
    </row>
    <row r="214" spans="2:13" s="629" customFormat="1" ht="15.5">
      <c r="B214" s="767"/>
      <c r="C214" s="1332" t="s">
        <v>1200</v>
      </c>
      <c r="D214" s="1015" t="s">
        <v>501</v>
      </c>
      <c r="E214" s="1011">
        <f>_xlfn.XLOOKUP($C214,INPUT_DATA!$DU:$DU,INPUT_DATA!$DW:$DW)</f>
        <v>567750048.50999999</v>
      </c>
      <c r="F214" s="1012">
        <f t="shared" si="10"/>
        <v>4.9756632681673275E-2</v>
      </c>
      <c r="G214" s="1013">
        <f>_xlfn.XLOOKUP($C214,INPUT_DATA!$DU:$DU,INPUT_DATA!$DX:$DX)</f>
        <v>3789</v>
      </c>
      <c r="H214" s="1025">
        <f t="shared" si="11"/>
        <v>5.0186759914169911E-2</v>
      </c>
      <c r="M214" s="772"/>
    </row>
    <row r="215" spans="2:13" s="629" customFormat="1" ht="15.5">
      <c r="B215" s="767"/>
      <c r="C215" s="1332" t="s">
        <v>1201</v>
      </c>
      <c r="D215" s="1015" t="s">
        <v>502</v>
      </c>
      <c r="E215" s="1011">
        <f>_xlfn.XLOOKUP($C215,INPUT_DATA!$DU:$DU,INPUT_DATA!$DW:$DW)</f>
        <v>649540526.57000005</v>
      </c>
      <c r="F215" s="1012">
        <f t="shared" si="10"/>
        <v>5.692460877321244E-2</v>
      </c>
      <c r="G215" s="1013">
        <f>_xlfn.XLOOKUP($C215,INPUT_DATA!$DU:$DU,INPUT_DATA!$DX:$DX)</f>
        <v>3918</v>
      </c>
      <c r="H215" s="1025">
        <f t="shared" si="11"/>
        <v>5.189541444806485E-2</v>
      </c>
      <c r="M215" s="772"/>
    </row>
    <row r="216" spans="2:13" s="629" customFormat="1" ht="15.5">
      <c r="B216" s="767"/>
      <c r="C216" s="1332" t="s">
        <v>1202</v>
      </c>
      <c r="D216" s="1015" t="s">
        <v>503</v>
      </c>
      <c r="E216" s="1011">
        <f>_xlfn.XLOOKUP($C216,INPUT_DATA!$DU:$DU,INPUT_DATA!$DW:$DW)</f>
        <v>659330386.05999994</v>
      </c>
      <c r="F216" s="1012">
        <f t="shared" si="10"/>
        <v>5.778257513345756E-2</v>
      </c>
      <c r="G216" s="1013">
        <f>_xlfn.XLOOKUP($C216,INPUT_DATA!$DU:$DU,INPUT_DATA!$DX:$DX)</f>
        <v>3771</v>
      </c>
      <c r="H216" s="1025">
        <f t="shared" si="11"/>
        <v>4.994834300246364E-2</v>
      </c>
      <c r="M216" s="772"/>
    </row>
    <row r="217" spans="2:13" s="629" customFormat="1" ht="15.5">
      <c r="B217" s="767"/>
      <c r="C217" s="1332" t="s">
        <v>1203</v>
      </c>
      <c r="D217" s="1015" t="s">
        <v>504</v>
      </c>
      <c r="E217" s="1011">
        <f>_xlfn.XLOOKUP($C217,INPUT_DATA!$DU:$DU,INPUT_DATA!$DW:$DW)</f>
        <v>719556183.25999999</v>
      </c>
      <c r="F217" s="1012">
        <f t="shared" si="10"/>
        <v>6.3060659877097303E-2</v>
      </c>
      <c r="G217" s="1013">
        <f>_xlfn.XLOOKUP($C217,INPUT_DATA!$DU:$DU,INPUT_DATA!$DX:$DX)</f>
        <v>3883</v>
      </c>
      <c r="H217" s="1025">
        <f t="shared" si="11"/>
        <v>5.1431826008635988E-2</v>
      </c>
      <c r="M217" s="772"/>
    </row>
    <row r="218" spans="2:13" s="629" customFormat="1" ht="15.5">
      <c r="B218" s="767"/>
      <c r="C218" s="1332" t="s">
        <v>1204</v>
      </c>
      <c r="D218" s="1015" t="s">
        <v>505</v>
      </c>
      <c r="E218" s="1011">
        <f>_xlfn.XLOOKUP($C218,INPUT_DATA!$DU:$DU,INPUT_DATA!$DW:$DW)</f>
        <v>654328443.59000003</v>
      </c>
      <c r="F218" s="1012">
        <f t="shared" si="10"/>
        <v>5.7344213543127798E-2</v>
      </c>
      <c r="G218" s="1013">
        <f>_xlfn.XLOOKUP($C218,INPUT_DATA!$DU:$DU,INPUT_DATA!$DX:$DX)</f>
        <v>3481</v>
      </c>
      <c r="H218" s="1025">
        <f t="shared" si="11"/>
        <v>4.6107181647195954E-2</v>
      </c>
      <c r="M218" s="772"/>
    </row>
    <row r="219" spans="2:13" s="629" customFormat="1" ht="15.5">
      <c r="B219" s="767"/>
      <c r="C219" s="1332" t="s">
        <v>1205</v>
      </c>
      <c r="D219" s="1015" t="s">
        <v>506</v>
      </c>
      <c r="E219" s="1011">
        <f>_xlfn.XLOOKUP($C219,INPUT_DATA!$DU:$DU,INPUT_DATA!$DW:$DW)</f>
        <v>720492853.52999997</v>
      </c>
      <c r="F219" s="1012">
        <f t="shared" si="10"/>
        <v>6.3142748040172836E-2</v>
      </c>
      <c r="G219" s="1013">
        <f>_xlfn.XLOOKUP($C219,INPUT_DATA!$DU:$DU,INPUT_DATA!$DX:$DX)</f>
        <v>3766</v>
      </c>
      <c r="H219" s="1025">
        <f t="shared" si="11"/>
        <v>4.9882116082545232E-2</v>
      </c>
      <c r="M219" s="772"/>
    </row>
    <row r="220" spans="2:13" s="629" customFormat="1" ht="15.5">
      <c r="B220" s="767"/>
      <c r="C220" s="1332" t="s">
        <v>1206</v>
      </c>
      <c r="D220" s="1015" t="s">
        <v>507</v>
      </c>
      <c r="E220" s="1011">
        <f>_xlfn.XLOOKUP($C220,INPUT_DATA!$DU:$DU,INPUT_DATA!$DW:$DW)</f>
        <v>707399269.63</v>
      </c>
      <c r="F220" s="1012">
        <f t="shared" si="10"/>
        <v>6.1995248984366952E-2</v>
      </c>
      <c r="G220" s="1013">
        <f>_xlfn.XLOOKUP($C220,INPUT_DATA!$DU:$DU,INPUT_DATA!$DX:$DX)</f>
        <v>3439</v>
      </c>
      <c r="H220" s="1025">
        <f t="shared" si="11"/>
        <v>4.5550875519881323E-2</v>
      </c>
      <c r="M220" s="772"/>
    </row>
    <row r="221" spans="2:13" s="629" customFormat="1" ht="15.5">
      <c r="B221" s="767"/>
      <c r="C221" s="1332" t="s">
        <v>1207</v>
      </c>
      <c r="D221" s="1015" t="s">
        <v>508</v>
      </c>
      <c r="E221" s="1011">
        <f>_xlfn.XLOOKUP($C221,INPUT_DATA!$DU:$DU,INPUT_DATA!$DW:$DW)</f>
        <v>691925984.88999999</v>
      </c>
      <c r="F221" s="1012">
        <f t="shared" si="10"/>
        <v>6.0639197061152429E-2</v>
      </c>
      <c r="G221" s="1013">
        <f>_xlfn.XLOOKUP($C221,INPUT_DATA!$DU:$DU,INPUT_DATA!$DX:$DX)</f>
        <v>2951</v>
      </c>
      <c r="H221" s="1025">
        <f t="shared" si="11"/>
        <v>3.9087128135844661E-2</v>
      </c>
      <c r="M221" s="772"/>
    </row>
    <row r="222" spans="2:13" s="629" customFormat="1" ht="15.5">
      <c r="B222" s="767"/>
      <c r="C222" s="1332" t="s">
        <v>1208</v>
      </c>
      <c r="D222" s="1015" t="s">
        <v>509</v>
      </c>
      <c r="E222" s="1011">
        <f>_xlfn.XLOOKUP($C222,INPUT_DATA!$DU:$DU,INPUT_DATA!$DW:$DW)</f>
        <v>1084539713.8499999</v>
      </c>
      <c r="F222" s="1012">
        <f t="shared" si="10"/>
        <v>9.504718548653901E-2</v>
      </c>
      <c r="G222" s="1013">
        <f>_xlfn.XLOOKUP($C222,INPUT_DATA!$DU:$DU,INPUT_DATA!$DX:$DX)</f>
        <v>4109</v>
      </c>
      <c r="H222" s="1025">
        <f t="shared" si="11"/>
        <v>5.4425282788948051E-2</v>
      </c>
      <c r="M222" s="772"/>
    </row>
    <row r="223" spans="2:13" s="629" customFormat="1" ht="15.5">
      <c r="B223" s="767"/>
      <c r="C223" s="1332" t="s">
        <v>1209</v>
      </c>
      <c r="D223" s="1015" t="s">
        <v>510</v>
      </c>
      <c r="E223" s="1011">
        <f>_xlfn.XLOOKUP($C223,INPUT_DATA!$DU:$DU,INPUT_DATA!$DW:$DW)</f>
        <v>658243362.14999998</v>
      </c>
      <c r="F223" s="1012">
        <f t="shared" si="10"/>
        <v>5.7687310237315312E-2</v>
      </c>
      <c r="G223" s="1013">
        <f>_xlfn.XLOOKUP($C223,INPUT_DATA!$DU:$DU,INPUT_DATA!$DX:$DX)</f>
        <v>2793</v>
      </c>
      <c r="H223" s="1025">
        <f t="shared" si="11"/>
        <v>3.6994357466422954E-2</v>
      </c>
      <c r="M223" s="772"/>
    </row>
    <row r="224" spans="2:13" s="629" customFormat="1" ht="15.5">
      <c r="B224" s="767"/>
      <c r="C224" s="1332" t="s">
        <v>1210</v>
      </c>
      <c r="D224" s="1015" t="s">
        <v>511</v>
      </c>
      <c r="E224" s="1011">
        <f>_xlfn.XLOOKUP($C224,INPUT_DATA!$DU:$DU,INPUT_DATA!$DW:$DW)</f>
        <v>560138531.13999999</v>
      </c>
      <c r="F224" s="1012">
        <f t="shared" si="10"/>
        <v>4.9089572458740335E-2</v>
      </c>
      <c r="G224" s="1013">
        <f>_xlfn.XLOOKUP($C224,INPUT_DATA!$DU:$DU,INPUT_DATA!$DX:$DX)</f>
        <v>2436</v>
      </c>
      <c r="H224" s="1025">
        <f t="shared" si="11"/>
        <v>3.2265755384248591E-2</v>
      </c>
      <c r="M224" s="772"/>
    </row>
    <row r="225" spans="1:13" s="629" customFormat="1" ht="15.5">
      <c r="B225" s="767"/>
      <c r="C225" s="1332" t="s">
        <v>1211</v>
      </c>
      <c r="D225" s="1015" t="s">
        <v>512</v>
      </c>
      <c r="E225" s="1011">
        <f>_xlfn.XLOOKUP($C225,INPUT_DATA!$DU:$DU,INPUT_DATA!$DW:$DW)</f>
        <v>748392057.22000003</v>
      </c>
      <c r="F225" s="1012">
        <f t="shared" si="10"/>
        <v>6.5587786017285515E-2</v>
      </c>
      <c r="G225" s="1013">
        <f>_xlfn.XLOOKUP($C225,INPUT_DATA!$DU:$DU,INPUT_DATA!$DX:$DX)</f>
        <v>2850</v>
      </c>
      <c r="H225" s="1025">
        <f t="shared" si="11"/>
        <v>3.7749344353492809E-2</v>
      </c>
      <c r="M225" s="772"/>
    </row>
    <row r="226" spans="1:13" s="629" customFormat="1" ht="15.5">
      <c r="B226" s="767"/>
      <c r="C226" s="1332" t="s">
        <v>1212</v>
      </c>
      <c r="D226" s="1015" t="s">
        <v>1213</v>
      </c>
      <c r="E226" s="1011">
        <f>_xlfn.XLOOKUP($C226,INPUT_DATA!$DU:$DU,INPUT_DATA!$DW:$DW)</f>
        <v>1504870.12</v>
      </c>
      <c r="F226" s="1012">
        <f t="shared" si="10"/>
        <v>1.3188421558214407E-4</v>
      </c>
      <c r="G226" s="1013">
        <f>_xlfn.XLOOKUP($C226,INPUT_DATA!$DU:$DU,INPUT_DATA!$DX:$DX)</f>
        <v>5</v>
      </c>
      <c r="H226" s="1025">
        <f t="shared" si="11"/>
        <v>6.6226919918408429E-5</v>
      </c>
      <c r="M226" s="772"/>
    </row>
    <row r="227" spans="1:13" s="629" customFormat="1" ht="15.5">
      <c r="B227" s="767"/>
      <c r="C227" s="1009"/>
      <c r="D227" s="1017" t="s">
        <v>415</v>
      </c>
      <c r="E227" s="1018">
        <f>SUM(E201:E226)</f>
        <v>11410540020.709999</v>
      </c>
      <c r="F227" s="1019">
        <f>SUM(F201:F226)</f>
        <v>1</v>
      </c>
      <c r="G227" s="1020">
        <f>SUM(G201:G226)</f>
        <v>75498</v>
      </c>
      <c r="H227" s="1019">
        <f>SUM(H201:H226)</f>
        <v>1</v>
      </c>
      <c r="M227" s="772"/>
    </row>
    <row r="228" spans="1:13" s="629" customFormat="1" ht="15.5">
      <c r="B228" s="767"/>
      <c r="C228" s="1009"/>
      <c r="D228" s="813"/>
      <c r="G228" s="988"/>
      <c r="M228" s="772"/>
    </row>
    <row r="229" spans="1:13" s="629" customFormat="1" ht="15.5">
      <c r="B229" s="767"/>
      <c r="C229" s="1009"/>
      <c r="D229" s="813"/>
      <c r="G229" s="988"/>
      <c r="M229" s="772"/>
    </row>
    <row r="230" spans="1:13" s="629" customFormat="1" ht="15.5">
      <c r="B230" s="767"/>
      <c r="C230" s="1009"/>
      <c r="D230" s="813"/>
      <c r="G230" s="988"/>
      <c r="M230" s="772"/>
    </row>
    <row r="231" spans="1:13" s="629" customFormat="1" ht="30" customHeight="1">
      <c r="B231" s="767"/>
      <c r="C231" s="1190" t="s">
        <v>1285</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525</v>
      </c>
      <c r="E233" s="2084" t="s">
        <v>443</v>
      </c>
      <c r="F233" s="2086"/>
      <c r="G233" s="2084" t="s">
        <v>444</v>
      </c>
      <c r="H233" s="2086"/>
      <c r="M233" s="772"/>
    </row>
    <row r="234" spans="1:13" s="629" customFormat="1" ht="15.5">
      <c r="B234" s="767"/>
      <c r="C234" s="1332" t="s">
        <v>915</v>
      </c>
      <c r="D234" s="1027">
        <v>2010</v>
      </c>
      <c r="E234" s="1011">
        <f>_xlfn.XLOOKUP($C234,INPUT_DATA!$DU:$DU,INPUT_DATA!$DW:$DW)</f>
        <v>91965074.480000004</v>
      </c>
      <c r="F234" s="1012">
        <f>E234/$E$250</f>
        <v>8.0596601311668375E-3</v>
      </c>
      <c r="G234" s="1013">
        <f>_xlfn.XLOOKUP($C234,INPUT_DATA!$DU:$DU,INPUT_DATA!$DX:$DX)</f>
        <v>1706</v>
      </c>
      <c r="H234" s="1025">
        <f>G234/$G$250</f>
        <v>2.2596625076160958E-2</v>
      </c>
      <c r="M234" s="772"/>
    </row>
    <row r="235" spans="1:13" s="629" customFormat="1" ht="15.5">
      <c r="B235" s="767"/>
      <c r="C235" s="1332" t="s">
        <v>916</v>
      </c>
      <c r="D235" s="1028">
        <v>2011</v>
      </c>
      <c r="E235" s="1011">
        <f>_xlfn.XLOOKUP($C235,INPUT_DATA!$DU:$DU,INPUT_DATA!$DW:$DW)</f>
        <v>80874876.840000004</v>
      </c>
      <c r="F235" s="1012">
        <f t="shared" ref="F235:F245" si="12">E235/$E$250</f>
        <v>7.0877343835798329E-3</v>
      </c>
      <c r="G235" s="1013">
        <f>_xlfn.XLOOKUP($C235,INPUT_DATA!$DU:$DU,INPUT_DATA!$DX:$DX)</f>
        <v>1526</v>
      </c>
      <c r="H235" s="1025">
        <f t="shared" ref="H235:H245" si="13">G235/$G$250</f>
        <v>2.0212455959098253E-2</v>
      </c>
      <c r="M235" s="772"/>
    </row>
    <row r="236" spans="1:13" s="629" customFormat="1" ht="15.5">
      <c r="B236" s="767"/>
      <c r="C236" s="1332" t="s">
        <v>1214</v>
      </c>
      <c r="D236" s="1028">
        <v>2012</v>
      </c>
      <c r="E236" s="1011">
        <f>_xlfn.XLOOKUP($C236,INPUT_DATA!$DU:$DU,INPUT_DATA!$DW:$DW)</f>
        <v>95514247.909999996</v>
      </c>
      <c r="F236" s="1012">
        <f t="shared" si="12"/>
        <v>8.3707035544893348E-3</v>
      </c>
      <c r="G236" s="1013">
        <f>_xlfn.XLOOKUP($C236,INPUT_DATA!$DU:$DU,INPUT_DATA!$DX:$DX)</f>
        <v>1791</v>
      </c>
      <c r="H236" s="1025">
        <f t="shared" si="13"/>
        <v>2.3722482714773903E-2</v>
      </c>
      <c r="M236" s="772"/>
    </row>
    <row r="237" spans="1:13" s="629" customFormat="1" ht="15.5">
      <c r="B237" s="767"/>
      <c r="C237" s="1332" t="s">
        <v>1215</v>
      </c>
      <c r="D237" s="1028">
        <v>2013</v>
      </c>
      <c r="E237" s="1011">
        <f>_xlfn.XLOOKUP($C237,INPUT_DATA!$DU:$DU,INPUT_DATA!$DW:$DW)</f>
        <v>99569917.579999998</v>
      </c>
      <c r="F237" s="1012">
        <f t="shared" si="12"/>
        <v>8.7261354326159616E-3</v>
      </c>
      <c r="G237" s="1013">
        <f>_xlfn.XLOOKUP($C237,INPUT_DATA!$DU:$DU,INPUT_DATA!$DX:$DX)</f>
        <v>1651</v>
      </c>
      <c r="H237" s="1025">
        <f t="shared" si="13"/>
        <v>2.1868128957058464E-2</v>
      </c>
      <c r="M237" s="772"/>
    </row>
    <row r="238" spans="1:13" s="629" customFormat="1" ht="15.5">
      <c r="B238" s="767"/>
      <c r="C238" s="1332" t="s">
        <v>1216</v>
      </c>
      <c r="D238" s="1028">
        <v>2014</v>
      </c>
      <c r="E238" s="1011">
        <f>_xlfn.XLOOKUP($C238,INPUT_DATA!$DU:$DU,INPUT_DATA!$DW:$DW)</f>
        <v>139217732.06999999</v>
      </c>
      <c r="F238" s="1012">
        <f t="shared" si="12"/>
        <v>1.2200801348342971E-2</v>
      </c>
      <c r="G238" s="1013">
        <f>_xlfn.XLOOKUP($C238,INPUT_DATA!$DU:$DU,INPUT_DATA!$DX:$DX)</f>
        <v>2107</v>
      </c>
      <c r="H238" s="1025">
        <f t="shared" si="13"/>
        <v>2.7908024053617315E-2</v>
      </c>
      <c r="M238" s="772"/>
    </row>
    <row r="239" spans="1:13" s="629" customFormat="1" ht="15.5">
      <c r="B239" s="767"/>
      <c r="C239" s="1332" t="s">
        <v>1217</v>
      </c>
      <c r="D239" s="1028">
        <v>2015</v>
      </c>
      <c r="E239" s="1011">
        <f>_xlfn.XLOOKUP($C239,INPUT_DATA!$DU:$DU,INPUT_DATA!$DW:$DW)</f>
        <v>325990899.44</v>
      </c>
      <c r="F239" s="1012">
        <f t="shared" si="12"/>
        <v>2.8569278828901198E-2</v>
      </c>
      <c r="G239" s="1013">
        <f>_xlfn.XLOOKUP($C239,INPUT_DATA!$DU:$DU,INPUT_DATA!$DX:$DX)</f>
        <v>4037</v>
      </c>
      <c r="H239" s="1025">
        <f t="shared" si="13"/>
        <v>5.3471615142122973E-2</v>
      </c>
      <c r="M239" s="772"/>
    </row>
    <row r="240" spans="1:13" s="629" customFormat="1" ht="15.5">
      <c r="B240" s="767"/>
      <c r="C240" s="1332" t="s">
        <v>1218</v>
      </c>
      <c r="D240" s="1028">
        <v>2016</v>
      </c>
      <c r="E240" s="1011">
        <f>_xlfn.XLOOKUP($C240,INPUT_DATA!$DU:$DU,INPUT_DATA!$DW:$DW)</f>
        <v>351977220.29000002</v>
      </c>
      <c r="F240" s="1012">
        <f t="shared" si="12"/>
        <v>3.0846675061054551E-2</v>
      </c>
      <c r="G240" s="1013">
        <f>_xlfn.XLOOKUP($C240,INPUT_DATA!$DU:$DU,INPUT_DATA!$DX:$DX)</f>
        <v>4108</v>
      </c>
      <c r="H240" s="1025">
        <f t="shared" si="13"/>
        <v>5.4412037404964371E-2</v>
      </c>
      <c r="M240" s="772"/>
    </row>
    <row r="241" spans="1:13" s="629" customFormat="1" ht="15.5">
      <c r="B241" s="767"/>
      <c r="C241" s="1332" t="s">
        <v>1219</v>
      </c>
      <c r="D241" s="1028">
        <v>2017</v>
      </c>
      <c r="E241" s="1011">
        <f>_xlfn.XLOOKUP($C241,INPUT_DATA!$DU:$DU,INPUT_DATA!$DW:$DW)</f>
        <v>585359969.84000003</v>
      </c>
      <c r="F241" s="1012">
        <f t="shared" si="12"/>
        <v>5.1299935741654507E-2</v>
      </c>
      <c r="G241" s="1013">
        <f>_xlfn.XLOOKUP($C241,INPUT_DATA!$DU:$DU,INPUT_DATA!$DX:$DX)</f>
        <v>5663</v>
      </c>
      <c r="H241" s="1025">
        <f t="shared" si="13"/>
        <v>7.5008609499589388E-2</v>
      </c>
      <c r="M241" s="772"/>
    </row>
    <row r="242" spans="1:13" s="629" customFormat="1" ht="15.5">
      <c r="B242" s="767"/>
      <c r="C242" s="1332" t="s">
        <v>1220</v>
      </c>
      <c r="D242" s="1028">
        <v>2018</v>
      </c>
      <c r="E242" s="1011">
        <f>_xlfn.XLOOKUP($C242,INPUT_DATA!$DU:$DU,INPUT_DATA!$DW:$DW)</f>
        <v>678955959.85000002</v>
      </c>
      <c r="F242" s="1012">
        <f t="shared" si="12"/>
        <v>5.9502526490218935E-2</v>
      </c>
      <c r="G242" s="1013">
        <f>_xlfn.XLOOKUP($C242,INPUT_DATA!$DU:$DU,INPUT_DATA!$DX:$DX)</f>
        <v>5600</v>
      </c>
      <c r="H242" s="1025">
        <f t="shared" si="13"/>
        <v>7.4174150308617445E-2</v>
      </c>
      <c r="M242" s="772"/>
    </row>
    <row r="243" spans="1:13" s="629" customFormat="1" ht="15.5">
      <c r="B243" s="767"/>
      <c r="C243" s="1332" t="s">
        <v>1221</v>
      </c>
      <c r="D243" s="1028">
        <v>2019</v>
      </c>
      <c r="E243" s="1011">
        <f>_xlfn.XLOOKUP($C243,INPUT_DATA!$DU:$DU,INPUT_DATA!$DW:$DW)</f>
        <v>1182009566.4000001</v>
      </c>
      <c r="F243" s="1012">
        <f t="shared" si="12"/>
        <v>0.10358927485067897</v>
      </c>
      <c r="G243" s="1013">
        <f>_xlfn.XLOOKUP($C243,INPUT_DATA!$DU:$DU,INPUT_DATA!$DX:$DX)</f>
        <v>8102</v>
      </c>
      <c r="H243" s="1025">
        <f t="shared" si="13"/>
        <v>0.10731410103578903</v>
      </c>
      <c r="M243" s="772"/>
    </row>
    <row r="244" spans="1:13" s="629" customFormat="1" ht="15.5">
      <c r="B244" s="767"/>
      <c r="C244" s="1332" t="s">
        <v>1222</v>
      </c>
      <c r="D244" s="1028">
        <v>2020</v>
      </c>
      <c r="E244" s="1011">
        <f>_xlfn.XLOOKUP($C244,INPUT_DATA!$DU:$DU,INPUT_DATA!$DW:$DW)</f>
        <v>1129799060.6900001</v>
      </c>
      <c r="F244" s="1012">
        <f t="shared" si="12"/>
        <v>9.9013636395773361E-2</v>
      </c>
      <c r="G244" s="1013">
        <f>_xlfn.XLOOKUP($C244,INPUT_DATA!$DU:$DU,INPUT_DATA!$DX:$DX)</f>
        <v>6825</v>
      </c>
      <c r="H244" s="1025">
        <f t="shared" si="13"/>
        <v>9.039974568862752E-2</v>
      </c>
      <c r="M244" s="772"/>
    </row>
    <row r="245" spans="1:13" s="629" customFormat="1" ht="15.5">
      <c r="B245" s="767"/>
      <c r="C245" s="1332" t="s">
        <v>1223</v>
      </c>
      <c r="D245" s="1028">
        <v>2021</v>
      </c>
      <c r="E245" s="1011">
        <f>_xlfn.XLOOKUP($C245,INPUT_DATA!$DU:$DU,INPUT_DATA!$DW:$DW)</f>
        <v>1974906695.9300001</v>
      </c>
      <c r="F245" s="1012">
        <f t="shared" si="12"/>
        <v>0.17307740846143715</v>
      </c>
      <c r="G245" s="1013">
        <f>_xlfn.XLOOKUP($C245,INPUT_DATA!$DU:$DU,INPUT_DATA!$DX:$DX)</f>
        <v>9852</v>
      </c>
      <c r="H245" s="1025">
        <f t="shared" si="13"/>
        <v>0.13049352300723199</v>
      </c>
      <c r="M245" s="772"/>
    </row>
    <row r="246" spans="1:13" s="629" customFormat="1" ht="15.5">
      <c r="B246" s="767"/>
      <c r="C246" s="1332" t="s">
        <v>1224</v>
      </c>
      <c r="D246" s="1028">
        <v>2022</v>
      </c>
      <c r="E246" s="1011">
        <f>_xlfn.XLOOKUP($C246,INPUT_DATA!$DU:$DU,INPUT_DATA!$DW:$DW)</f>
        <v>2107386570.0599999</v>
      </c>
      <c r="F246" s="1012">
        <f>E246/$E$250</f>
        <v>0.18468771558884309</v>
      </c>
      <c r="G246" s="1013">
        <f>_xlfn.XLOOKUP($C246,INPUT_DATA!$DU:$DU,INPUT_DATA!$DX:$DX)</f>
        <v>9716</v>
      </c>
      <c r="H246" s="1025">
        <f>G246/$G$250</f>
        <v>0.12869215078545126</v>
      </c>
      <c r="M246" s="772"/>
    </row>
    <row r="247" spans="1:13" s="629" customFormat="1" ht="15.5">
      <c r="B247" s="767"/>
      <c r="C247" s="1332" t="s">
        <v>1281</v>
      </c>
      <c r="D247" s="1028">
        <v>2023</v>
      </c>
      <c r="E247" s="1011">
        <f>_xlfn.XLOOKUP($C247,INPUT_DATA!$DU:$DU,INPUT_DATA!$DW:$DW)</f>
        <v>757390901.96000004</v>
      </c>
      <c r="F247" s="1012">
        <f>E247/$E$250</f>
        <v>6.6376429212407495E-2</v>
      </c>
      <c r="G247" s="1013">
        <f>_xlfn.XLOOKUP($C247,INPUT_DATA!$DU:$DU,INPUT_DATA!$DX:$DX)</f>
        <v>4206</v>
      </c>
      <c r="H247" s="1025">
        <f>G247/$G$250</f>
        <v>5.5710085035365176E-2</v>
      </c>
      <c r="M247" s="772"/>
    </row>
    <row r="248" spans="1:13" s="629" customFormat="1" ht="15.5">
      <c r="B248" s="767"/>
      <c r="C248" s="1332" t="s">
        <v>1282</v>
      </c>
      <c r="D248" s="1028">
        <v>2024</v>
      </c>
      <c r="E248" s="1011">
        <f>_xlfn.XLOOKUP($C248,INPUT_DATA!$DU:$DU,INPUT_DATA!$DW:$DW)</f>
        <v>810198612.04999995</v>
      </c>
      <c r="F248" s="1012">
        <f>E248/$E$250</f>
        <v>7.1004405626683642E-2</v>
      </c>
      <c r="G248" s="1013">
        <f>_xlfn.XLOOKUP($C248,INPUT_DATA!$DU:$DU,INPUT_DATA!$DX:$DX)</f>
        <v>4366</v>
      </c>
      <c r="H248" s="1025">
        <f>G248/$G$250</f>
        <v>5.7829346472754242E-2</v>
      </c>
      <c r="M248" s="772"/>
    </row>
    <row r="249" spans="1:13" s="629" customFormat="1" ht="15.5">
      <c r="B249" s="767"/>
      <c r="C249" s="1332" t="s">
        <v>2052</v>
      </c>
      <c r="D249" s="1028">
        <v>2025</v>
      </c>
      <c r="E249" s="1011">
        <f>_xlfn.XLOOKUP($C249,INPUT_DATA!$DU:$DU,INPUT_DATA!$DW:$DW)</f>
        <v>999422715.32000005</v>
      </c>
      <c r="F249" s="1012">
        <f>E249/$E$250</f>
        <v>8.7587678892152285E-2</v>
      </c>
      <c r="G249" s="1013">
        <f>_xlfn.XLOOKUP($C249,INPUT_DATA!$DU:$DU,INPUT_DATA!$DX:$DX)</f>
        <v>4242</v>
      </c>
      <c r="H249" s="1025">
        <f>G249/$G$250</f>
        <v>5.6186918858777718E-2</v>
      </c>
      <c r="M249" s="772"/>
    </row>
    <row r="250" spans="1:13" s="629" customFormat="1" ht="15.5">
      <c r="B250" s="767"/>
      <c r="C250" s="1009"/>
      <c r="D250" s="1017" t="s">
        <v>415</v>
      </c>
      <c r="E250" s="1018">
        <f>SUM(E234:E249)</f>
        <v>11410540020.709999</v>
      </c>
      <c r="F250" s="1019">
        <f>SUM(F234:F249)</f>
        <v>1.0000000000000002</v>
      </c>
      <c r="G250" s="1020">
        <f>SUM(G234:G249)</f>
        <v>75498</v>
      </c>
      <c r="H250" s="1019">
        <f>SUM(H234:H249)</f>
        <v>1</v>
      </c>
      <c r="M250" s="772"/>
    </row>
    <row r="251" spans="1:13" s="629" customFormat="1" ht="15.5">
      <c r="B251" s="767"/>
      <c r="C251" s="1009"/>
      <c r="D251" s="813"/>
      <c r="G251" s="988"/>
      <c r="M251" s="772"/>
    </row>
    <row r="252" spans="1:13" s="629" customFormat="1" ht="15.5">
      <c r="B252" s="767"/>
      <c r="C252" s="1009"/>
      <c r="D252" s="813"/>
      <c r="G252" s="988"/>
      <c r="M252" s="772"/>
    </row>
    <row r="253" spans="1:13" s="629" customFormat="1" ht="15.5">
      <c r="B253" s="767"/>
      <c r="C253" s="1009"/>
      <c r="D253" s="813"/>
      <c r="G253" s="988"/>
      <c r="M253" s="772"/>
    </row>
    <row r="254" spans="1:13" s="629" customFormat="1" ht="15.5">
      <c r="B254" s="767"/>
      <c r="C254" s="1009"/>
      <c r="D254" s="813"/>
      <c r="G254" s="988"/>
      <c r="M254" s="772"/>
    </row>
    <row r="255" spans="1:13" s="629" customFormat="1" ht="24.65" customHeight="1">
      <c r="A255" s="813"/>
      <c r="B255" s="1004"/>
      <c r="C255" s="1190" t="s">
        <v>1286</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526</v>
      </c>
      <c r="E257" s="2084" t="s">
        <v>443</v>
      </c>
      <c r="F257" s="2086"/>
      <c r="G257" s="2084" t="s">
        <v>444</v>
      </c>
      <c r="H257" s="2086"/>
      <c r="M257" s="772"/>
    </row>
    <row r="258" spans="1:13" s="629" customFormat="1" ht="15.5">
      <c r="B258" s="767"/>
      <c r="C258" s="1332" t="s">
        <v>917</v>
      </c>
      <c r="D258" s="1010" t="s">
        <v>148</v>
      </c>
      <c r="E258" s="1011">
        <f>_xlfn.XLOOKUP($C258,INPUT_DATA!$DU:$DU,INPUT_DATA!$DW:$DW)</f>
        <v>11410540020.709999</v>
      </c>
      <c r="F258" s="1012">
        <f>E258/$E$259</f>
        <v>1</v>
      </c>
      <c r="G258" s="1013">
        <f>_xlfn.XLOOKUP($C258,INPUT_DATA!$DU:$DU,INPUT_DATA!$DX:$DX)</f>
        <v>75498</v>
      </c>
      <c r="H258" s="1025">
        <f>G258/$G$259</f>
        <v>1</v>
      </c>
      <c r="M258" s="772"/>
    </row>
    <row r="259" spans="1:13" s="629" customFormat="1" ht="15.5">
      <c r="B259" s="767"/>
      <c r="C259" s="1009"/>
      <c r="D259" s="1017" t="s">
        <v>415</v>
      </c>
      <c r="E259" s="1018">
        <f>SUM(E258:E258)</f>
        <v>11410540020.709999</v>
      </c>
      <c r="F259" s="1019">
        <f>SUM(F258:F258)</f>
        <v>1</v>
      </c>
      <c r="G259" s="1020">
        <f>SUM(G258:G258)</f>
        <v>75498</v>
      </c>
      <c r="H259" s="1019">
        <f>SUM(H258:H258)</f>
        <v>1</v>
      </c>
      <c r="M259" s="772"/>
    </row>
    <row r="260" spans="1:13" s="629" customFormat="1" ht="15.5">
      <c r="B260" s="767"/>
      <c r="C260" s="1009"/>
      <c r="D260" s="1029"/>
      <c r="E260" s="1030"/>
      <c r="F260" s="1031"/>
      <c r="G260" s="1032"/>
      <c r="H260" s="1031"/>
      <c r="M260" s="772"/>
    </row>
    <row r="261" spans="1:13" s="629" customFormat="1" ht="15.5">
      <c r="B261" s="767"/>
      <c r="C261" s="1009"/>
      <c r="D261" s="1029"/>
      <c r="E261" s="1030"/>
      <c r="F261" s="1031"/>
      <c r="G261" s="1032"/>
      <c r="H261" s="1031"/>
      <c r="M261" s="772"/>
    </row>
    <row r="262" spans="1:13" s="629" customFormat="1" ht="15.5">
      <c r="B262" s="767"/>
      <c r="C262" s="1009"/>
      <c r="D262" s="1029"/>
      <c r="E262" s="1030"/>
      <c r="F262" s="1031"/>
      <c r="G262" s="1032"/>
      <c r="H262" s="1031"/>
      <c r="M262" s="772"/>
    </row>
    <row r="263" spans="1:13" s="629" customFormat="1" ht="24.65" customHeight="1">
      <c r="A263" s="813"/>
      <c r="B263" s="1004"/>
      <c r="C263" s="1190" t="s">
        <v>1287</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527</v>
      </c>
      <c r="E265" s="2084" t="s">
        <v>443</v>
      </c>
      <c r="F265" s="2086"/>
      <c r="G265" s="2084" t="s">
        <v>444</v>
      </c>
      <c r="H265" s="2086"/>
      <c r="M265" s="772"/>
    </row>
    <row r="266" spans="1:13" s="629" customFormat="1" ht="15.5">
      <c r="B266" s="767"/>
      <c r="C266" s="1332" t="s">
        <v>918</v>
      </c>
      <c r="D266" s="1010" t="s">
        <v>1118</v>
      </c>
      <c r="E266" s="1011">
        <f>_xlfn.XLOOKUP($C266,INPUT_DATA!$DU:$DU,INPUT_DATA!$DW:$DW)</f>
        <v>2816476534.6399999</v>
      </c>
      <c r="F266" s="1012">
        <f t="shared" ref="F266:F275" si="14">E266/$E$276</f>
        <v>0.24683113415562513</v>
      </c>
      <c r="G266" s="1013">
        <f>_xlfn.XLOOKUP($C266,INPUT_DATA!$DU:$DU,INPUT_DATA!$DX:$DX)</f>
        <v>19030</v>
      </c>
      <c r="H266" s="1025">
        <f>G266/$G$276</f>
        <v>0.2520596572094625</v>
      </c>
      <c r="M266" s="772"/>
    </row>
    <row r="267" spans="1:13" s="629" customFormat="1" ht="15.5">
      <c r="B267" s="767"/>
      <c r="C267" s="1332" t="s">
        <v>919</v>
      </c>
      <c r="D267" s="1015" t="s">
        <v>1119</v>
      </c>
      <c r="E267" s="1011">
        <f>_xlfn.XLOOKUP($C267,INPUT_DATA!$DU:$DU,INPUT_DATA!$DW:$DW)</f>
        <v>3854385474.4899998</v>
      </c>
      <c r="F267" s="1012">
        <f t="shared" si="14"/>
        <v>0.33779167922765563</v>
      </c>
      <c r="G267" s="1013">
        <f>_xlfn.XLOOKUP($C267,INPUT_DATA!$DU:$DU,INPUT_DATA!$DX:$DX)</f>
        <v>24116</v>
      </c>
      <c r="H267" s="1025">
        <f t="shared" ref="H267:H275" si="15">G267/$G$276</f>
        <v>0.31942568015046757</v>
      </c>
      <c r="M267" s="772"/>
    </row>
    <row r="268" spans="1:13" s="629" customFormat="1" ht="15.5">
      <c r="B268" s="767"/>
      <c r="C268" s="1332" t="s">
        <v>920</v>
      </c>
      <c r="D268" s="1015" t="s">
        <v>1120</v>
      </c>
      <c r="E268" s="1011">
        <f>_xlfn.XLOOKUP($C268,INPUT_DATA!$DU:$DU,INPUT_DATA!$DW:$DW)</f>
        <v>1657345179.26</v>
      </c>
      <c r="F268" s="1012">
        <f t="shared" si="14"/>
        <v>0.14524686616513655</v>
      </c>
      <c r="G268" s="1013">
        <f>_xlfn.XLOOKUP($C268,INPUT_DATA!$DU:$DU,INPUT_DATA!$DX:$DX)</f>
        <v>12891</v>
      </c>
      <c r="H268" s="1025">
        <f t="shared" si="15"/>
        <v>0.17074624493364063</v>
      </c>
      <c r="M268" s="772"/>
    </row>
    <row r="269" spans="1:13" s="629" customFormat="1" ht="15.5">
      <c r="B269" s="767"/>
      <c r="C269" s="1332" t="s">
        <v>921</v>
      </c>
      <c r="D269" s="1015" t="s">
        <v>1121</v>
      </c>
      <c r="E269" s="1011">
        <f>_xlfn.XLOOKUP($C269,INPUT_DATA!$DU:$DU,INPUT_DATA!$DW:$DW)</f>
        <v>658176716.50999999</v>
      </c>
      <c r="F269" s="1012">
        <f t="shared" si="14"/>
        <v>5.7681469528647784E-2</v>
      </c>
      <c r="G269" s="1013">
        <f>_xlfn.XLOOKUP($C269,INPUT_DATA!$DU:$DU,INPUT_DATA!$DX:$DX)</f>
        <v>5524</v>
      </c>
      <c r="H269" s="1025">
        <f t="shared" si="15"/>
        <v>7.316750112585764E-2</v>
      </c>
      <c r="M269" s="772"/>
    </row>
    <row r="270" spans="1:13" s="629" customFormat="1" ht="15.5">
      <c r="B270" s="767"/>
      <c r="C270" s="1332" t="s">
        <v>922</v>
      </c>
      <c r="D270" s="1015" t="s">
        <v>1122</v>
      </c>
      <c r="E270" s="1011">
        <f>_xlfn.XLOOKUP($C270,INPUT_DATA!$DU:$DU,INPUT_DATA!$DW:$DW)</f>
        <v>865086929.58000004</v>
      </c>
      <c r="F270" s="1012">
        <f t="shared" si="14"/>
        <v>7.5814722879887983E-2</v>
      </c>
      <c r="G270" s="1013">
        <f>_xlfn.XLOOKUP($C270,INPUT_DATA!$DU:$DU,INPUT_DATA!$DX:$DX)</f>
        <v>4923</v>
      </c>
      <c r="H270" s="1025">
        <f t="shared" si="15"/>
        <v>6.5207025351664949E-2</v>
      </c>
      <c r="M270" s="772"/>
    </row>
    <row r="271" spans="1:13" s="629" customFormat="1" ht="15.5">
      <c r="B271" s="767"/>
      <c r="C271" s="1332" t="s">
        <v>923</v>
      </c>
      <c r="D271" s="1015" t="s">
        <v>1123</v>
      </c>
      <c r="E271" s="1011">
        <f>_xlfn.XLOOKUP($C271,INPUT_DATA!$DU:$DU,INPUT_DATA!$DW:$DW)</f>
        <v>769344393.45000005</v>
      </c>
      <c r="F271" s="1012">
        <f t="shared" si="14"/>
        <v>6.7424012540479999E-2</v>
      </c>
      <c r="G271" s="1013">
        <f>_xlfn.XLOOKUP($C271,INPUT_DATA!$DU:$DU,INPUT_DATA!$DX:$DX)</f>
        <v>4219</v>
      </c>
      <c r="H271" s="1025">
        <f t="shared" si="15"/>
        <v>5.5882275027153039E-2</v>
      </c>
      <c r="M271" s="772"/>
    </row>
    <row r="272" spans="1:13" s="629" customFormat="1" ht="15.5">
      <c r="B272" s="767"/>
      <c r="C272" s="1332" t="s">
        <v>924</v>
      </c>
      <c r="D272" s="1015" t="s">
        <v>1124</v>
      </c>
      <c r="E272" s="1011">
        <f>_xlfn.XLOOKUP($C272,INPUT_DATA!$DU:$DU,INPUT_DATA!$DW:$DW)</f>
        <v>549559702.62</v>
      </c>
      <c r="F272" s="1012">
        <f t="shared" si="14"/>
        <v>4.8162462216736049E-2</v>
      </c>
      <c r="G272" s="1013">
        <f>_xlfn.XLOOKUP($C272,INPUT_DATA!$DU:$DU,INPUT_DATA!$DX:$DX)</f>
        <v>3033</v>
      </c>
      <c r="H272" s="1025">
        <f t="shared" si="15"/>
        <v>4.0173249622506554E-2</v>
      </c>
      <c r="M272" s="772"/>
    </row>
    <row r="273" spans="1:13" s="629" customFormat="1" ht="15.5">
      <c r="B273" s="767"/>
      <c r="C273" s="1332" t="s">
        <v>925</v>
      </c>
      <c r="D273" s="1015" t="s">
        <v>1125</v>
      </c>
      <c r="E273" s="1011">
        <f>_xlfn.XLOOKUP($C273,INPUT_DATA!$DU:$DU,INPUT_DATA!$DW:$DW)</f>
        <v>188240281.90000001</v>
      </c>
      <c r="F273" s="1012">
        <f t="shared" si="14"/>
        <v>1.649705286150752E-2</v>
      </c>
      <c r="G273" s="1013">
        <f>_xlfn.XLOOKUP($C273,INPUT_DATA!$DU:$DU,INPUT_DATA!$DX:$DX)</f>
        <v>1360</v>
      </c>
      <c r="H273" s="1025">
        <f t="shared" si="15"/>
        <v>1.8013722217807095E-2</v>
      </c>
      <c r="M273" s="772"/>
    </row>
    <row r="274" spans="1:13" s="629" customFormat="1" ht="15.5">
      <c r="B274" s="767"/>
      <c r="C274" s="1332" t="s">
        <v>926</v>
      </c>
      <c r="D274" s="1015" t="s">
        <v>1126</v>
      </c>
      <c r="E274" s="1011">
        <f>_xlfn.XLOOKUP($C274,INPUT_DATA!$DU:$DU,INPUT_DATA!$DW:$DW)</f>
        <v>51485459.25</v>
      </c>
      <c r="F274" s="1012">
        <f t="shared" si="14"/>
        <v>4.5120966366670179E-3</v>
      </c>
      <c r="G274" s="1013">
        <f>_xlfn.XLOOKUP($C274,INPUT_DATA!$DU:$DU,INPUT_DATA!$DX:$DX)</f>
        <v>396</v>
      </c>
      <c r="H274" s="1025">
        <f t="shared" si="15"/>
        <v>5.2451720575379477E-3</v>
      </c>
      <c r="M274" s="772"/>
    </row>
    <row r="275" spans="1:13" s="629" customFormat="1" ht="15.5">
      <c r="B275" s="767"/>
      <c r="C275" s="1332" t="s">
        <v>927</v>
      </c>
      <c r="D275" s="1015" t="s">
        <v>1127</v>
      </c>
      <c r="E275" s="1011">
        <f>_xlfn.XLOOKUP($C275,INPUT_DATA!$DU:$DU,INPUT_DATA!$DW:$DW)</f>
        <v>439349.01</v>
      </c>
      <c r="F275" s="1012">
        <f t="shared" si="14"/>
        <v>3.850378765620089E-5</v>
      </c>
      <c r="G275" s="1013">
        <f>_xlfn.XLOOKUP($C275,INPUT_DATA!$DU:$DU,INPUT_DATA!$DX:$DX)</f>
        <v>6</v>
      </c>
      <c r="H275" s="1025">
        <f t="shared" si="15"/>
        <v>7.9472303902090126E-5</v>
      </c>
      <c r="M275" s="772"/>
    </row>
    <row r="276" spans="1:13" s="629" customFormat="1" ht="15.5">
      <c r="B276" s="767"/>
      <c r="C276" s="1009"/>
      <c r="D276" s="1017" t="s">
        <v>415</v>
      </c>
      <c r="E276" s="1018">
        <f>SUM(E266:E275)</f>
        <v>11410540020.710001</v>
      </c>
      <c r="F276" s="1019">
        <f>SUM(F266:F275)</f>
        <v>0.99999999999999978</v>
      </c>
      <c r="G276" s="1020">
        <f>SUM(G266:G275)</f>
        <v>75498</v>
      </c>
      <c r="H276" s="1019">
        <f>SUM(H266:H275)</f>
        <v>0.99999999999999989</v>
      </c>
      <c r="M276" s="772"/>
    </row>
    <row r="277" spans="1:13" s="629" customFormat="1" ht="15.5">
      <c r="B277" s="767"/>
      <c r="C277" s="1009"/>
      <c r="D277" s="813"/>
      <c r="E277" s="1035"/>
      <c r="F277" s="1035"/>
      <c r="G277" s="1036"/>
      <c r="H277" s="1035"/>
      <c r="M277" s="772"/>
    </row>
    <row r="278" spans="1:13" s="629" customFormat="1" ht="15.5">
      <c r="B278" s="767"/>
      <c r="C278" s="1009"/>
      <c r="D278" s="813"/>
      <c r="E278" s="1035"/>
      <c r="F278" s="1035"/>
      <c r="G278" s="1036"/>
      <c r="H278" s="1035"/>
      <c r="M278" s="772"/>
    </row>
    <row r="279" spans="1:13" s="629" customFormat="1" ht="24.65" customHeight="1">
      <c r="A279" s="813"/>
      <c r="B279" s="1004"/>
      <c r="C279" s="1190" t="s">
        <v>1289</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1298</v>
      </c>
      <c r="E281" s="2084" t="s">
        <v>443</v>
      </c>
      <c r="F281" s="2086"/>
      <c r="G281" s="2084" t="s">
        <v>444</v>
      </c>
      <c r="H281" s="2086"/>
      <c r="M281" s="772"/>
    </row>
    <row r="282" spans="1:13" s="629" customFormat="1" ht="15.5">
      <c r="B282" s="767"/>
      <c r="C282" s="1332" t="s">
        <v>928</v>
      </c>
      <c r="D282" s="1010" t="s">
        <v>1225</v>
      </c>
      <c r="E282" s="1011">
        <f>_xlfn.XLOOKUP($C282,INPUT_DATA!$DU:$DU,INPUT_DATA!$DW:$DW)</f>
        <v>57300824.579999998</v>
      </c>
      <c r="F282" s="1012">
        <f t="shared" ref="F282:F292" si="16">E282/$E$276</f>
        <v>5.0217452001394894E-3</v>
      </c>
      <c r="G282" s="1013">
        <f>_xlfn.XLOOKUP($C282,INPUT_DATA!$DU:$DU,INPUT_DATA!$DX:$DX)</f>
        <v>661</v>
      </c>
      <c r="H282" s="1025">
        <f>G282/$G$293</f>
        <v>8.7551988132135959E-3</v>
      </c>
      <c r="M282" s="772"/>
    </row>
    <row r="283" spans="1:13" s="629" customFormat="1" ht="15.5">
      <c r="B283" s="767"/>
      <c r="C283" s="1332" t="s">
        <v>929</v>
      </c>
      <c r="D283" s="1015" t="s">
        <v>1226</v>
      </c>
      <c r="E283" s="1011">
        <f>_xlfn.XLOOKUP($C283,INPUT_DATA!$DU:$DU,INPUT_DATA!$DW:$DW)</f>
        <v>177088072.19999999</v>
      </c>
      <c r="F283" s="1012">
        <f t="shared" si="16"/>
        <v>1.551969248419331E-2</v>
      </c>
      <c r="G283" s="1013">
        <f>_xlfn.XLOOKUP($C283,INPUT_DATA!$DU:$DU,INPUT_DATA!$DX:$DX)</f>
        <v>1666</v>
      </c>
      <c r="H283" s="1025">
        <f t="shared" ref="H283:H291" si="17">G283/$G$293</f>
        <v>2.2066809716813691E-2</v>
      </c>
      <c r="M283" s="772"/>
    </row>
    <row r="284" spans="1:13" s="629" customFormat="1" ht="15.5">
      <c r="B284" s="767"/>
      <c r="C284" s="1332" t="s">
        <v>930</v>
      </c>
      <c r="D284" s="1015" t="s">
        <v>1227</v>
      </c>
      <c r="E284" s="1011">
        <f>_xlfn.XLOOKUP($C284,INPUT_DATA!$DU:$DU,INPUT_DATA!$DW:$DW)</f>
        <v>446210623.55000001</v>
      </c>
      <c r="F284" s="1012">
        <f t="shared" si="16"/>
        <v>3.9105127604840154E-2</v>
      </c>
      <c r="G284" s="1013">
        <f>_xlfn.XLOOKUP($C284,INPUT_DATA!$DU:$DU,INPUT_DATA!$DX:$DX)</f>
        <v>3787</v>
      </c>
      <c r="H284" s="1025">
        <f t="shared" si="17"/>
        <v>5.016026914620255E-2</v>
      </c>
      <c r="M284" s="772"/>
    </row>
    <row r="285" spans="1:13" s="629" customFormat="1" ht="15.5">
      <c r="B285" s="767"/>
      <c r="C285" s="1332" t="s">
        <v>931</v>
      </c>
      <c r="D285" s="1015" t="s">
        <v>1228</v>
      </c>
      <c r="E285" s="1011">
        <f>_xlfn.XLOOKUP($C285,INPUT_DATA!$DU:$DU,INPUT_DATA!$DW:$DW)</f>
        <v>1071824363.5599999</v>
      </c>
      <c r="F285" s="1012">
        <f t="shared" si="16"/>
        <v>9.3932834170394289E-2</v>
      </c>
      <c r="G285" s="1013">
        <f>_xlfn.XLOOKUP($C285,INPUT_DATA!$DU:$DU,INPUT_DATA!$DX:$DX)</f>
        <v>8458</v>
      </c>
      <c r="H285" s="1025">
        <f t="shared" si="17"/>
        <v>0.11202945773397971</v>
      </c>
      <c r="M285" s="772"/>
    </row>
    <row r="286" spans="1:13" s="629" customFormat="1" ht="15.5">
      <c r="B286" s="767"/>
      <c r="C286" s="1332" t="s">
        <v>1229</v>
      </c>
      <c r="D286" s="1015" t="s">
        <v>1230</v>
      </c>
      <c r="E286" s="1011">
        <f>_xlfn.XLOOKUP($C286,INPUT_DATA!$DU:$DU,INPUT_DATA!$DW:$DW)</f>
        <v>2130224341.6099999</v>
      </c>
      <c r="F286" s="1012">
        <f t="shared" si="16"/>
        <v>0.18668917840379745</v>
      </c>
      <c r="G286" s="1013">
        <f>_xlfn.XLOOKUP($C286,INPUT_DATA!$DU:$DU,INPUT_DATA!$DX:$DX)</f>
        <v>15112</v>
      </c>
      <c r="H286" s="1025">
        <f t="shared" si="17"/>
        <v>0.20016424276139766</v>
      </c>
      <c r="M286" s="772"/>
    </row>
    <row r="287" spans="1:13" s="629" customFormat="1" ht="15.5">
      <c r="B287" s="767"/>
      <c r="C287" s="1332" t="s">
        <v>1231</v>
      </c>
      <c r="D287" s="1015" t="s">
        <v>1232</v>
      </c>
      <c r="E287" s="1011">
        <f>_xlfn.XLOOKUP($C287,INPUT_DATA!$DU:$DU,INPUT_DATA!$DW:$DW)</f>
        <v>4031551077.96</v>
      </c>
      <c r="F287" s="1012">
        <f t="shared" si="16"/>
        <v>0.35331816641830976</v>
      </c>
      <c r="G287" s="1013">
        <f>_xlfn.XLOOKUP($C287,INPUT_DATA!$DU:$DU,INPUT_DATA!$DX:$DX)</f>
        <v>24572</v>
      </c>
      <c r="H287" s="1025">
        <f t="shared" si="17"/>
        <v>0.32546557524702641</v>
      </c>
      <c r="M287" s="772"/>
    </row>
    <row r="288" spans="1:13" s="629" customFormat="1" ht="15.5">
      <c r="B288" s="767"/>
      <c r="C288" s="1332" t="s">
        <v>1233</v>
      </c>
      <c r="D288" s="1015" t="s">
        <v>1234</v>
      </c>
      <c r="E288" s="1011">
        <f>_xlfn.XLOOKUP($C288,INPUT_DATA!$DU:$DU,INPUT_DATA!$DW:$DW)</f>
        <v>1759965710.8099999</v>
      </c>
      <c r="F288" s="1012">
        <f t="shared" si="16"/>
        <v>0.15424035213194837</v>
      </c>
      <c r="G288" s="1013">
        <f>_xlfn.XLOOKUP($C288,INPUT_DATA!$DU:$DU,INPUT_DATA!$DX:$DX)</f>
        <v>10864</v>
      </c>
      <c r="H288" s="1025">
        <f t="shared" si="17"/>
        <v>0.14389785159871785</v>
      </c>
      <c r="M288" s="772"/>
    </row>
    <row r="289" spans="1:13" s="629" customFormat="1" ht="15.5">
      <c r="B289" s="767"/>
      <c r="C289" s="1332" t="s">
        <v>1235</v>
      </c>
      <c r="D289" s="1015" t="s">
        <v>1236</v>
      </c>
      <c r="E289" s="1011">
        <f>_xlfn.XLOOKUP($C289,INPUT_DATA!$DU:$DU,INPUT_DATA!$DW:$DW)</f>
        <v>881806183.45000005</v>
      </c>
      <c r="F289" s="1012">
        <f t="shared" si="16"/>
        <v>7.7279969383528893E-2</v>
      </c>
      <c r="G289" s="1013">
        <f>_xlfn.XLOOKUP($C289,INPUT_DATA!$DU:$DU,INPUT_DATA!$DX:$DX)</f>
        <v>5039</v>
      </c>
      <c r="H289" s="1025">
        <f t="shared" si="17"/>
        <v>6.6743489893772018E-2</v>
      </c>
      <c r="M289" s="772"/>
    </row>
    <row r="290" spans="1:13" s="629" customFormat="1" ht="15.5">
      <c r="B290" s="767"/>
      <c r="C290" s="1332" t="s">
        <v>1237</v>
      </c>
      <c r="D290" s="1015" t="s">
        <v>1238</v>
      </c>
      <c r="E290" s="1011">
        <f>_xlfn.XLOOKUP($C290,INPUT_DATA!$DU:$DU,INPUT_DATA!$DW:$DW)</f>
        <v>482186386.44999999</v>
      </c>
      <c r="F290" s="1012">
        <f t="shared" si="16"/>
        <v>4.2257981267743432E-2</v>
      </c>
      <c r="G290" s="1013">
        <f>_xlfn.XLOOKUP($C290,INPUT_DATA!$DU:$DU,INPUT_DATA!$DX:$DX)</f>
        <v>2953</v>
      </c>
      <c r="H290" s="1025">
        <f t="shared" si="17"/>
        <v>3.9113618903812021E-2</v>
      </c>
      <c r="M290" s="772"/>
    </row>
    <row r="291" spans="1:13" s="629" customFormat="1" ht="15.5">
      <c r="B291" s="767"/>
      <c r="C291" s="1332" t="s">
        <v>1239</v>
      </c>
      <c r="D291" s="1015" t="s">
        <v>1240</v>
      </c>
      <c r="E291" s="1011">
        <f>_xlfn.XLOOKUP($C291,INPUT_DATA!$DU:$DU,INPUT_DATA!$DW:$DW)</f>
        <v>226239084.44999999</v>
      </c>
      <c r="F291" s="1012">
        <f t="shared" si="16"/>
        <v>1.9827202221750995E-2</v>
      </c>
      <c r="G291" s="1013">
        <f>_xlfn.XLOOKUP($C291,INPUT_DATA!$DU:$DU,INPUT_DATA!$DX:$DX)</f>
        <v>1426</v>
      </c>
      <c r="H291" s="1025">
        <f t="shared" si="17"/>
        <v>1.8887917560730084E-2</v>
      </c>
      <c r="M291" s="772"/>
    </row>
    <row r="292" spans="1:13" s="629" customFormat="1" ht="15.5">
      <c r="B292" s="767"/>
      <c r="C292" s="1332" t="s">
        <v>1241</v>
      </c>
      <c r="D292" s="1015" t="s">
        <v>1242</v>
      </c>
      <c r="E292" s="1011">
        <f>_xlfn.XLOOKUP($C292,INPUT_DATA!$DU:$DU,INPUT_DATA!$DW:$DW)</f>
        <v>146143352.09</v>
      </c>
      <c r="F292" s="1012">
        <f t="shared" si="16"/>
        <v>1.2807750713353747E-2</v>
      </c>
      <c r="G292" s="1013">
        <f>_xlfn.XLOOKUP($C292,INPUT_DATA!$DU:$DU,INPUT_DATA!$DX:$DX)</f>
        <v>960</v>
      </c>
      <c r="H292" s="1025">
        <f>G292/$G$293</f>
        <v>1.2715568624334419E-2</v>
      </c>
      <c r="M292" s="772"/>
    </row>
    <row r="293" spans="1:13" s="629" customFormat="1" ht="15.5">
      <c r="B293" s="767"/>
      <c r="C293" s="1009"/>
      <c r="D293" s="1017" t="s">
        <v>415</v>
      </c>
      <c r="E293" s="1018">
        <f>SUM(E282:E292)</f>
        <v>11410540020.710003</v>
      </c>
      <c r="F293" s="1019">
        <f>SUM(F282:F292)</f>
        <v>1</v>
      </c>
      <c r="G293" s="1020">
        <f>SUM(G282:G292)</f>
        <v>75498</v>
      </c>
      <c r="H293" s="1019">
        <f>SUM(H282:H292)</f>
        <v>1</v>
      </c>
      <c r="M293" s="772"/>
    </row>
    <row r="294" spans="1:13" s="629" customFormat="1" ht="15.5">
      <c r="B294" s="767"/>
      <c r="C294" s="1009"/>
      <c r="D294" s="813"/>
      <c r="E294" s="1035"/>
      <c r="F294" s="1035"/>
      <c r="G294" s="1036"/>
      <c r="H294" s="1035"/>
      <c r="M294" s="772"/>
    </row>
    <row r="295" spans="1:13" s="629" customFormat="1" ht="15.5">
      <c r="B295" s="767"/>
      <c r="C295" s="1009"/>
      <c r="D295" s="813"/>
      <c r="E295" s="1035"/>
      <c r="F295" s="1035"/>
      <c r="G295" s="1036"/>
      <c r="H295" s="1035"/>
      <c r="M295" s="772"/>
    </row>
    <row r="296" spans="1:13" s="629" customFormat="1" ht="15.5">
      <c r="B296" s="767"/>
      <c r="C296" s="1009"/>
      <c r="D296" s="813"/>
      <c r="E296" s="1035"/>
      <c r="F296" s="1035"/>
      <c r="G296" s="1036"/>
      <c r="H296" s="1035"/>
      <c r="M296" s="772"/>
    </row>
    <row r="297" spans="1:13" s="629" customFormat="1" ht="30" customHeight="1">
      <c r="B297" s="767"/>
      <c r="C297" s="1190" t="s">
        <v>1288</v>
      </c>
      <c r="D297" s="813"/>
      <c r="E297" s="1035"/>
      <c r="F297" s="1035"/>
      <c r="G297" s="1036" t="s">
        <v>528</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529</v>
      </c>
      <c r="E299" s="2084" t="s">
        <v>443</v>
      </c>
      <c r="F299" s="2086"/>
      <c r="G299" s="2084" t="s">
        <v>444</v>
      </c>
      <c r="H299" s="2086"/>
      <c r="M299" s="772"/>
    </row>
    <row r="300" spans="1:13" s="629" customFormat="1" ht="15.5">
      <c r="B300" s="767"/>
      <c r="C300" s="1332" t="s">
        <v>932</v>
      </c>
      <c r="D300" s="1010" t="s">
        <v>530</v>
      </c>
      <c r="E300" s="1011">
        <f>_xlfn.XLOOKUP($C300,INPUT_DATA!$DU:$DU,INPUT_DATA!$DW:$DW)</f>
        <v>4306623477.8900003</v>
      </c>
      <c r="F300" s="1012">
        <f>E300/$E$313</f>
        <v>0.3774250359819542</v>
      </c>
      <c r="G300" s="1013">
        <f>_xlfn.XLOOKUP($C300,INPUT_DATA!$DU:$DU,INPUT_DATA!$DX:$DX)</f>
        <v>23913</v>
      </c>
      <c r="H300" s="1025">
        <f>G300/$G$313</f>
        <v>0.31673686720178018</v>
      </c>
      <c r="M300" s="772"/>
    </row>
    <row r="301" spans="1:13" s="629" customFormat="1" ht="15.5">
      <c r="B301" s="767"/>
      <c r="C301" s="1332" t="s">
        <v>933</v>
      </c>
      <c r="D301" s="1015" t="s">
        <v>531</v>
      </c>
      <c r="E301" s="1011">
        <f>_xlfn.XLOOKUP($C301,INPUT_DATA!$DU:$DU,INPUT_DATA!$DW:$DW)</f>
        <v>342761213.75999999</v>
      </c>
      <c r="F301" s="1012">
        <f t="shared" ref="F301:F312" si="18">E301/$E$313</f>
        <v>3.0039000182102885E-2</v>
      </c>
      <c r="G301" s="1013">
        <f>_xlfn.XLOOKUP($C301,INPUT_DATA!$DU:$DU,INPUT_DATA!$DX:$DX)</f>
        <v>2930</v>
      </c>
      <c r="H301" s="1025">
        <f t="shared" ref="H301:H312" si="19">G301/$G$313</f>
        <v>3.8808975072187342E-2</v>
      </c>
      <c r="M301" s="772"/>
    </row>
    <row r="302" spans="1:13" s="629" customFormat="1" ht="15.5">
      <c r="B302" s="767"/>
      <c r="C302" s="1332" t="s">
        <v>934</v>
      </c>
      <c r="D302" s="1015" t="s">
        <v>532</v>
      </c>
      <c r="E302" s="1011">
        <f>_xlfn.XLOOKUP($C302,INPUT_DATA!$DU:$DU,INPUT_DATA!$DW:$DW)</f>
        <v>1350017583.6700001</v>
      </c>
      <c r="F302" s="1012">
        <f t="shared" si="18"/>
        <v>0.11831320701910106</v>
      </c>
      <c r="G302" s="1013">
        <f>_xlfn.XLOOKUP($C302,INPUT_DATA!$DU:$DU,INPUT_DATA!$DX:$DX)</f>
        <v>10623</v>
      </c>
      <c r="H302" s="1025">
        <f t="shared" si="19"/>
        <v>0.14070571405865057</v>
      </c>
      <c r="M302" s="772"/>
    </row>
    <row r="303" spans="1:13" s="629" customFormat="1" ht="15.5">
      <c r="B303" s="767"/>
      <c r="C303" s="1332" t="s">
        <v>935</v>
      </c>
      <c r="D303" s="1015" t="s">
        <v>533</v>
      </c>
      <c r="E303" s="1011">
        <f>_xlfn.XLOOKUP($C303,INPUT_DATA!$DU:$DU,INPUT_DATA!$DW:$DW)</f>
        <v>497110700.99000001</v>
      </c>
      <c r="F303" s="1012">
        <f t="shared" si="18"/>
        <v>4.3565922391731654E-2</v>
      </c>
      <c r="G303" s="1013">
        <f>_xlfn.XLOOKUP($C303,INPUT_DATA!$DU:$DU,INPUT_DATA!$DX:$DX)</f>
        <v>4120</v>
      </c>
      <c r="H303" s="1025">
        <f t="shared" si="19"/>
        <v>5.4570982012768547E-2</v>
      </c>
      <c r="M303" s="772"/>
    </row>
    <row r="304" spans="1:13" s="629" customFormat="1" ht="15.5">
      <c r="B304" s="767"/>
      <c r="C304" s="1332" t="s">
        <v>936</v>
      </c>
      <c r="D304" s="1015" t="s">
        <v>534</v>
      </c>
      <c r="E304" s="1011">
        <f>_xlfn.XLOOKUP($C304,INPUT_DATA!$DU:$DU,INPUT_DATA!$DW:$DW)</f>
        <v>145071156.41</v>
      </c>
      <c r="F304" s="1012">
        <f t="shared" si="18"/>
        <v>1.2713785337652512E-2</v>
      </c>
      <c r="G304" s="1013">
        <f>_xlfn.XLOOKUP($C304,INPUT_DATA!$DU:$DU,INPUT_DATA!$DX:$DX)</f>
        <v>1340</v>
      </c>
      <c r="H304" s="1025">
        <f t="shared" si="19"/>
        <v>1.774881453813346E-2</v>
      </c>
      <c r="M304" s="772"/>
    </row>
    <row r="305" spans="1:13" s="629" customFormat="1" ht="15.5">
      <c r="B305" s="767"/>
      <c r="C305" s="1332" t="s">
        <v>937</v>
      </c>
      <c r="D305" s="1015" t="s">
        <v>535</v>
      </c>
      <c r="E305" s="1011">
        <f>_xlfn.XLOOKUP($C305,INPUT_DATA!$DU:$DU,INPUT_DATA!$DW:$DW)</f>
        <v>368144365.22000003</v>
      </c>
      <c r="F305" s="1012">
        <f t="shared" si="18"/>
        <v>3.2263535691722058E-2</v>
      </c>
      <c r="G305" s="1013">
        <f>_xlfn.XLOOKUP($C305,INPUT_DATA!$DU:$DU,INPUT_DATA!$DX:$DX)</f>
        <v>2807</v>
      </c>
      <c r="H305" s="1025">
        <f t="shared" si="19"/>
        <v>3.7179792842194498E-2</v>
      </c>
      <c r="M305" s="772"/>
    </row>
    <row r="306" spans="1:13" s="629" customFormat="1" ht="15.5">
      <c r="B306" s="767"/>
      <c r="C306" s="1332" t="s">
        <v>938</v>
      </c>
      <c r="D306" s="1015" t="s">
        <v>536</v>
      </c>
      <c r="E306" s="1011">
        <f>_xlfn.XLOOKUP($C306,INPUT_DATA!$DU:$DU,INPUT_DATA!$DW:$DW)</f>
        <v>290097867.87</v>
      </c>
      <c r="F306" s="1012">
        <f t="shared" si="18"/>
        <v>2.5423675596726855E-2</v>
      </c>
      <c r="G306" s="1013">
        <f>_xlfn.XLOOKUP($C306,INPUT_DATA!$DU:$DU,INPUT_DATA!$DX:$DX)</f>
        <v>2038</v>
      </c>
      <c r="H306" s="1025">
        <f t="shared" si="19"/>
        <v>2.6994092558743278E-2</v>
      </c>
      <c r="M306" s="772"/>
    </row>
    <row r="307" spans="1:13" s="629" customFormat="1" ht="15.5">
      <c r="B307" s="767"/>
      <c r="C307" s="1332" t="s">
        <v>939</v>
      </c>
      <c r="D307" s="1015" t="s">
        <v>537</v>
      </c>
      <c r="E307" s="1011">
        <f>_xlfn.XLOOKUP($C307,INPUT_DATA!$DU:$DU,INPUT_DATA!$DW:$DW)</f>
        <v>818286368.02999997</v>
      </c>
      <c r="F307" s="1012">
        <f t="shared" si="18"/>
        <v>7.1713202578039204E-2</v>
      </c>
      <c r="G307" s="1013">
        <f>_xlfn.XLOOKUP($C307,INPUT_DATA!$DU:$DU,INPUT_DATA!$DX:$DX)</f>
        <v>5604</v>
      </c>
      <c r="H307" s="1025">
        <f t="shared" si="19"/>
        <v>7.422713184455218E-2</v>
      </c>
      <c r="M307" s="772"/>
    </row>
    <row r="308" spans="1:13" s="629" customFormat="1" ht="15.5">
      <c r="B308" s="767"/>
      <c r="C308" s="1332" t="s">
        <v>940</v>
      </c>
      <c r="D308" s="1015" t="s">
        <v>538</v>
      </c>
      <c r="E308" s="1011">
        <f>_xlfn.XLOOKUP($C308,INPUT_DATA!$DU:$DU,INPUT_DATA!$DW:$DW)</f>
        <v>1095544537.0899999</v>
      </c>
      <c r="F308" s="1012">
        <f t="shared" si="18"/>
        <v>9.6011629169311788E-2</v>
      </c>
      <c r="G308" s="1013">
        <f>_xlfn.XLOOKUP($C308,INPUT_DATA!$DU:$DU,INPUT_DATA!$DX:$DX)</f>
        <v>7099</v>
      </c>
      <c r="H308" s="1025">
        <f t="shared" si="19"/>
        <v>9.4028980900156295E-2</v>
      </c>
      <c r="M308" s="772"/>
    </row>
    <row r="309" spans="1:13" s="629" customFormat="1" ht="15.5">
      <c r="B309" s="767"/>
      <c r="C309" s="1332" t="s">
        <v>941</v>
      </c>
      <c r="D309" s="1015" t="s">
        <v>539</v>
      </c>
      <c r="E309" s="1011">
        <f>_xlfn.XLOOKUP($C309,INPUT_DATA!$DU:$DU,INPUT_DATA!$DW:$DW)</f>
        <v>1236458773.6700001</v>
      </c>
      <c r="F309" s="1012">
        <f t="shared" si="18"/>
        <v>0.10836110923986432</v>
      </c>
      <c r="G309" s="1013">
        <f>_xlfn.XLOOKUP($C309,INPUT_DATA!$DU:$DU,INPUT_DATA!$DX:$DX)</f>
        <v>7377</v>
      </c>
      <c r="H309" s="1025">
        <f t="shared" si="19"/>
        <v>9.7711197647619805E-2</v>
      </c>
      <c r="M309" s="772"/>
    </row>
    <row r="310" spans="1:13" s="629" customFormat="1" ht="15.5">
      <c r="B310" s="767"/>
      <c r="C310" s="1332" t="s">
        <v>942</v>
      </c>
      <c r="D310" s="1015" t="s">
        <v>540</v>
      </c>
      <c r="E310" s="1011">
        <f>_xlfn.XLOOKUP($C310,INPUT_DATA!$DU:$DU,INPUT_DATA!$DW:$DW)</f>
        <v>90202179.959999993</v>
      </c>
      <c r="F310" s="1012">
        <f t="shared" si="18"/>
        <v>7.9051631032610245E-3</v>
      </c>
      <c r="G310" s="1013">
        <f>_xlfn.XLOOKUP($C310,INPUT_DATA!$DU:$DU,INPUT_DATA!$DX:$DX)</f>
        <v>591</v>
      </c>
      <c r="H310" s="1025">
        <f t="shared" si="19"/>
        <v>7.8280219343558766E-3</v>
      </c>
      <c r="M310" s="772"/>
    </row>
    <row r="311" spans="1:13" s="629" customFormat="1" ht="15.5">
      <c r="B311" s="767"/>
      <c r="C311" s="1332" t="s">
        <v>943</v>
      </c>
      <c r="D311" s="1015" t="s">
        <v>541</v>
      </c>
      <c r="E311" s="1011">
        <f>_xlfn.XLOOKUP($C311,INPUT_DATA!$DU:$DU,INPUT_DATA!$DW:$DW)</f>
        <v>169916560.53999999</v>
      </c>
      <c r="F311" s="1012">
        <f t="shared" si="18"/>
        <v>1.4891193600969223E-2</v>
      </c>
      <c r="G311" s="1013">
        <f>_xlfn.XLOOKUP($C311,INPUT_DATA!$DU:$DU,INPUT_DATA!$DX:$DX)</f>
        <v>1605</v>
      </c>
      <c r="H311" s="1025">
        <f t="shared" si="19"/>
        <v>2.1258841293809106E-2</v>
      </c>
      <c r="M311" s="772"/>
    </row>
    <row r="312" spans="1:13" s="629" customFormat="1" ht="15.5">
      <c r="B312" s="767"/>
      <c r="C312" s="1332" t="s">
        <v>944</v>
      </c>
      <c r="D312" s="1016" t="s">
        <v>542</v>
      </c>
      <c r="E312" s="1011">
        <f>_xlfn.XLOOKUP($C312,INPUT_DATA!$DU:$DU,INPUT_DATA!$DW:$DW)</f>
        <v>700305235.61000001</v>
      </c>
      <c r="F312" s="1012">
        <f t="shared" si="18"/>
        <v>6.1373540107563178E-2</v>
      </c>
      <c r="G312" s="1013">
        <f>_xlfn.XLOOKUP($C312,INPUT_DATA!$DU:$DU,INPUT_DATA!$DX:$DX)</f>
        <v>5451</v>
      </c>
      <c r="H312" s="1025">
        <f t="shared" si="19"/>
        <v>7.2200588095048882E-2</v>
      </c>
      <c r="M312" s="772"/>
    </row>
    <row r="313" spans="1:13" s="629" customFormat="1" ht="15.5">
      <c r="B313" s="767"/>
      <c r="C313" s="1009"/>
      <c r="D313" s="1017" t="s">
        <v>415</v>
      </c>
      <c r="E313" s="1018">
        <f>SUM(E300:E312)</f>
        <v>11410540020.710001</v>
      </c>
      <c r="F313" s="1019">
        <f>SUM(F300:F312)</f>
        <v>0.99999999999999989</v>
      </c>
      <c r="G313" s="1020">
        <f>SUM(G300:G312)</f>
        <v>75498</v>
      </c>
      <c r="H313" s="1019">
        <f>SUM(H300:H312)</f>
        <v>1</v>
      </c>
      <c r="M313" s="772"/>
    </row>
    <row r="314" spans="1:13" s="629" customFormat="1" ht="15.5">
      <c r="B314" s="767"/>
      <c r="C314" s="1009"/>
      <c r="D314" s="813"/>
      <c r="E314" s="1035"/>
      <c r="F314" s="1035"/>
      <c r="G314" s="1036"/>
      <c r="H314" s="1035"/>
      <c r="M314" s="772"/>
    </row>
    <row r="315" spans="1:13" s="629" customFormat="1" ht="15.5">
      <c r="B315" s="767"/>
      <c r="C315" s="1009"/>
      <c r="D315" s="813"/>
      <c r="E315" s="1035"/>
      <c r="F315" s="1035"/>
      <c r="G315" s="1036"/>
      <c r="H315" s="1035"/>
      <c r="M315" s="772"/>
    </row>
    <row r="316" spans="1:13" s="629" customFormat="1" ht="15.5">
      <c r="B316" s="767"/>
      <c r="C316" s="1009"/>
      <c r="D316" s="813"/>
      <c r="E316" s="1035"/>
      <c r="F316" s="1035"/>
      <c r="G316" s="1036"/>
      <c r="H316" s="1035"/>
      <c r="M316" s="772"/>
    </row>
    <row r="317" spans="1:13" s="629" customFormat="1" ht="15.5">
      <c r="B317" s="767"/>
      <c r="C317" s="1009"/>
      <c r="D317" s="813"/>
      <c r="E317" s="1035"/>
      <c r="F317" s="1035"/>
      <c r="G317" s="1036"/>
      <c r="H317" s="1035"/>
      <c r="M317" s="772"/>
    </row>
    <row r="318" spans="1:13" s="629" customFormat="1" ht="24.65" customHeight="1">
      <c r="A318" s="813"/>
      <c r="B318" s="1004"/>
      <c r="C318" s="1190" t="s">
        <v>1290</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543</v>
      </c>
      <c r="E320" s="2084" t="s">
        <v>443</v>
      </c>
      <c r="F320" s="2086"/>
      <c r="G320" s="2084" t="s">
        <v>444</v>
      </c>
      <c r="H320" s="2086"/>
      <c r="M320" s="772"/>
    </row>
    <row r="321" spans="1:13" s="629" customFormat="1" ht="15.5">
      <c r="B321" s="767"/>
      <c r="C321" s="1332" t="s">
        <v>945</v>
      </c>
      <c r="D321" s="1010" t="s">
        <v>544</v>
      </c>
      <c r="E321" s="1011">
        <f>_xlfn.XLOOKUP($C321,INPUT_DATA!$DU:$DU,INPUT_DATA!$DW:$DW)</f>
        <v>2034244193.72</v>
      </c>
      <c r="F321" s="1012">
        <f>E321/$E$324</f>
        <v>0.17827764418054448</v>
      </c>
      <c r="G321" s="1013">
        <f>_xlfn.XLOOKUP($C321,INPUT_DATA!$DU:$DU,INPUT_DATA!$DX:$DX)</f>
        <v>15611</v>
      </c>
      <c r="H321" s="1025">
        <f>G321/$G$324</f>
        <v>0.2067736893692548</v>
      </c>
      <c r="M321" s="772"/>
    </row>
    <row r="322" spans="1:13" s="629" customFormat="1" ht="15.5">
      <c r="B322" s="767"/>
      <c r="C322" s="1332" t="s">
        <v>946</v>
      </c>
      <c r="D322" s="1015" t="s">
        <v>545</v>
      </c>
      <c r="E322" s="1011">
        <f>_xlfn.XLOOKUP($C322,INPUT_DATA!$DU:$DU,INPUT_DATA!$DW:$DW)</f>
        <v>1426679699.4200001</v>
      </c>
      <c r="F322" s="1012">
        <f>E322/$E$324</f>
        <v>0.12503174230409717</v>
      </c>
      <c r="G322" s="1013">
        <f>_xlfn.XLOOKUP($C322,INPUT_DATA!$DU:$DU,INPUT_DATA!$DX:$DX)</f>
        <v>10634</v>
      </c>
      <c r="H322" s="1025">
        <f>G322/$G$324</f>
        <v>0.14085141328247106</v>
      </c>
      <c r="M322" s="772"/>
    </row>
    <row r="323" spans="1:13" s="629" customFormat="1" ht="15.5">
      <c r="B323" s="767"/>
      <c r="C323" s="1332" t="s">
        <v>947</v>
      </c>
      <c r="D323" s="1015" t="s">
        <v>546</v>
      </c>
      <c r="E323" s="1011">
        <f>_xlfn.XLOOKUP($C323,INPUT_DATA!$DU:$DU,INPUT_DATA!$DW:$DW)</f>
        <v>7949616127.5699997</v>
      </c>
      <c r="F323" s="1012">
        <f>E323/$E$324</f>
        <v>0.69669061351535844</v>
      </c>
      <c r="G323" s="1013">
        <f>_xlfn.XLOOKUP($C323,INPUT_DATA!$DU:$DU,INPUT_DATA!$DX:$DX)</f>
        <v>49253</v>
      </c>
      <c r="H323" s="1025">
        <f>G323/$G$324</f>
        <v>0.65237489734827414</v>
      </c>
      <c r="M323" s="772"/>
    </row>
    <row r="324" spans="1:13" s="629" customFormat="1" ht="15.5">
      <c r="B324" s="767"/>
      <c r="C324" s="1009"/>
      <c r="D324" s="1017" t="s">
        <v>415</v>
      </c>
      <c r="E324" s="1018">
        <f>SUM(E321:E323)</f>
        <v>11410540020.709999</v>
      </c>
      <c r="F324" s="1019">
        <f>SUM(F321:F323)</f>
        <v>1</v>
      </c>
      <c r="G324" s="1020">
        <f>SUM(G321:G323)</f>
        <v>75498</v>
      </c>
      <c r="H324" s="1019">
        <f>SUM(H321:H323)</f>
        <v>1</v>
      </c>
      <c r="M324" s="772"/>
    </row>
    <row r="325" spans="1:13" s="629" customFormat="1" ht="15.5">
      <c r="B325" s="767"/>
      <c r="C325" s="1009"/>
      <c r="D325" s="813"/>
      <c r="E325" s="1035"/>
      <c r="F325" s="1035"/>
      <c r="G325" s="1036"/>
      <c r="H325" s="1035"/>
      <c r="M325" s="772"/>
    </row>
    <row r="326" spans="1:13" s="629" customFormat="1" ht="15.5">
      <c r="B326" s="767"/>
      <c r="C326" s="1009"/>
      <c r="D326" s="813"/>
      <c r="E326" s="1035"/>
      <c r="F326" s="1035"/>
      <c r="G326" s="1036"/>
      <c r="H326" s="1035"/>
      <c r="M326" s="772"/>
    </row>
    <row r="327" spans="1:13" s="629" customFormat="1" ht="24.65" customHeight="1">
      <c r="A327" s="813"/>
      <c r="B327" s="1004"/>
      <c r="C327" s="1190" t="s">
        <v>1292</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1297</v>
      </c>
      <c r="E329" s="2084" t="s">
        <v>443</v>
      </c>
      <c r="F329" s="2086"/>
      <c r="G329" s="2084" t="s">
        <v>444</v>
      </c>
      <c r="H329" s="2086"/>
      <c r="M329" s="772"/>
    </row>
    <row r="330" spans="1:13" s="629" customFormat="1" ht="15.5">
      <c r="B330" s="767"/>
      <c r="C330" s="1332" t="s">
        <v>948</v>
      </c>
      <c r="D330" s="1010" t="s">
        <v>1243</v>
      </c>
      <c r="E330" s="1011">
        <f>_xlfn.XLOOKUP($C330,INPUT_DATA!$DU:$DU,INPUT_DATA!$DW:$DW)</f>
        <v>1213964199.98</v>
      </c>
      <c r="F330" s="1012">
        <f>E330/$E$332</f>
        <v>0.1063897236920136</v>
      </c>
      <c r="G330" s="1013">
        <f>_xlfn.XLOOKUP($C330,INPUT_DATA!$DU:$DU,INPUT_DATA!$DX:$DX)</f>
        <v>8732</v>
      </c>
      <c r="H330" s="1025">
        <f>G330/$G$332</f>
        <v>0.11565869294550848</v>
      </c>
      <c r="M330" s="772"/>
    </row>
    <row r="331" spans="1:13" s="629" customFormat="1" ht="15.5">
      <c r="B331" s="767"/>
      <c r="C331" s="1332" t="s">
        <v>949</v>
      </c>
      <c r="D331" s="1015" t="s">
        <v>1293</v>
      </c>
      <c r="E331" s="1011">
        <f>_xlfn.XLOOKUP($C331,INPUT_DATA!$DU:$DU,INPUT_DATA!$DW:$DW)</f>
        <v>10196575820.73</v>
      </c>
      <c r="F331" s="1012">
        <f>E331/$E$332</f>
        <v>0.8936102763079864</v>
      </c>
      <c r="G331" s="1013">
        <f>_xlfn.XLOOKUP($C331,INPUT_DATA!$DU:$DU,INPUT_DATA!$DX:$DX)</f>
        <v>66766</v>
      </c>
      <c r="H331" s="1025">
        <f>G331/$G$332</f>
        <v>0.88434130705449154</v>
      </c>
      <c r="M331" s="772"/>
    </row>
    <row r="332" spans="1:13" s="629" customFormat="1" ht="15.5">
      <c r="B332" s="767"/>
      <c r="C332" s="1009"/>
      <c r="D332" s="1017" t="s">
        <v>415</v>
      </c>
      <c r="E332" s="1018">
        <f>SUM(E330:E331)</f>
        <v>11410540020.709999</v>
      </c>
      <c r="F332" s="1019">
        <f>SUM(F330:F331)</f>
        <v>1</v>
      </c>
      <c r="G332" s="1020">
        <f>SUM(G330:G331)</f>
        <v>75498</v>
      </c>
      <c r="H332" s="1019">
        <f>SUM(H330:H331)</f>
        <v>1</v>
      </c>
      <c r="M332" s="772"/>
    </row>
    <row r="333" spans="1:13" s="629" customFormat="1" ht="15.5">
      <c r="B333" s="767"/>
      <c r="C333" s="1009"/>
      <c r="D333" s="813"/>
      <c r="E333" s="1035"/>
      <c r="F333" s="1035"/>
      <c r="G333" s="1036"/>
      <c r="H333" s="1035"/>
      <c r="M333" s="772"/>
    </row>
    <row r="334" spans="1:13" s="629" customFormat="1" ht="15.5">
      <c r="B334" s="767"/>
      <c r="C334" s="1009"/>
      <c r="D334" s="813"/>
      <c r="E334" s="1035"/>
      <c r="F334" s="1035"/>
      <c r="G334" s="1036"/>
      <c r="H334" s="1035"/>
      <c r="M334" s="772"/>
    </row>
    <row r="335" spans="1:13" s="629" customFormat="1" ht="15.5">
      <c r="B335" s="767"/>
      <c r="C335" s="1009"/>
      <c r="D335" s="813"/>
      <c r="E335" s="1035"/>
      <c r="F335" s="1035"/>
      <c r="G335" s="1036"/>
      <c r="H335" s="1035"/>
      <c r="M335" s="772"/>
    </row>
    <row r="336" spans="1:13" s="629" customFormat="1" ht="15.5">
      <c r="B336" s="767"/>
      <c r="C336" s="1009"/>
      <c r="D336" s="813"/>
      <c r="E336" s="1035"/>
      <c r="F336" s="1035"/>
      <c r="G336" s="1036"/>
      <c r="H336" s="1035"/>
      <c r="M336" s="772"/>
    </row>
    <row r="337" spans="1:13" s="629" customFormat="1" ht="24.65" customHeight="1">
      <c r="A337" s="813"/>
      <c r="B337" s="1004"/>
      <c r="C337" s="1190" t="s">
        <v>1291</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548</v>
      </c>
      <c r="E339" s="2084" t="s">
        <v>443</v>
      </c>
      <c r="F339" s="2086"/>
      <c r="G339" s="2084" t="s">
        <v>444</v>
      </c>
      <c r="H339" s="2086"/>
      <c r="M339" s="772"/>
    </row>
    <row r="340" spans="1:13" s="629" customFormat="1" ht="15.5">
      <c r="B340" s="767"/>
      <c r="C340" s="1332" t="s">
        <v>1244</v>
      </c>
      <c r="D340" s="1010" t="s">
        <v>549</v>
      </c>
      <c r="E340" s="1011">
        <f>_xlfn.XLOOKUP($C340,INPUT_DATA!$DU:$DU,INPUT_DATA!$DW:$DW)</f>
        <v>2554951.19</v>
      </c>
      <c r="F340" s="1014">
        <f>E340/$F$17</f>
        <v>2.2391150509641031E-4</v>
      </c>
      <c r="G340" s="1013">
        <f>_xlfn.XLOOKUP($C340,INPUT_DATA!$DU:$DU,INPUT_DATA!$DX:$DX)</f>
        <v>2</v>
      </c>
      <c r="H340" s="1025">
        <f>G340/$F$16</f>
        <v>2.6490767967363373E-5</v>
      </c>
      <c r="M340" s="772"/>
    </row>
    <row r="341" spans="1:13" s="629" customFormat="1" ht="15.5">
      <c r="B341" s="767"/>
      <c r="C341" s="1332" t="s">
        <v>1245</v>
      </c>
      <c r="D341" s="1015" t="s">
        <v>550</v>
      </c>
      <c r="E341" s="1011">
        <f>_xlfn.XLOOKUP($C341,INPUT_DATA!$DU:$DU,INPUT_DATA!$DW:$DW)</f>
        <v>2523503.19</v>
      </c>
      <c r="F341" s="1014">
        <f t="shared" ref="F341:F359" si="20">E341/$F$17</f>
        <v>2.2115545674611994E-4</v>
      </c>
      <c r="G341" s="1013">
        <f>_xlfn.XLOOKUP($C341,INPUT_DATA!$DU:$DU,INPUT_DATA!$DX:$DX)</f>
        <v>2</v>
      </c>
      <c r="H341" s="1025">
        <f t="shared" ref="H341:H359" si="21">G341/$F$16</f>
        <v>2.6490767967363373E-5</v>
      </c>
      <c r="M341" s="772"/>
    </row>
    <row r="342" spans="1:13" s="629" customFormat="1" ht="15.5">
      <c r="B342" s="767"/>
      <c r="C342" s="1332" t="s">
        <v>1246</v>
      </c>
      <c r="D342" s="1015" t="s">
        <v>551</v>
      </c>
      <c r="E342" s="1011">
        <f>_xlfn.XLOOKUP($C342,INPUT_DATA!$DU:$DU,INPUT_DATA!$DW:$DW)</f>
        <v>2387568.08</v>
      </c>
      <c r="F342" s="1014">
        <f t="shared" si="20"/>
        <v>2.0924233872074348E-4</v>
      </c>
      <c r="G342" s="1013">
        <f>_xlfn.XLOOKUP($C342,INPUT_DATA!$DU:$DU,INPUT_DATA!$DX:$DX)</f>
        <v>1</v>
      </c>
      <c r="H342" s="1025">
        <f t="shared" si="21"/>
        <v>1.3245383983681686E-5</v>
      </c>
      <c r="M342" s="772"/>
    </row>
    <row r="343" spans="1:13" s="629" customFormat="1" ht="15.5">
      <c r="B343" s="767"/>
      <c r="C343" s="1332" t="s">
        <v>1247</v>
      </c>
      <c r="D343" s="1015" t="s">
        <v>552</v>
      </c>
      <c r="E343" s="1011">
        <f>_xlfn.XLOOKUP($C343,INPUT_DATA!$DU:$DU,INPUT_DATA!$DW:$DW)</f>
        <v>2349926.87</v>
      </c>
      <c r="F343" s="1014">
        <f t="shared" si="20"/>
        <v>2.0594352815334863E-4</v>
      </c>
      <c r="G343" s="1013">
        <f>_xlfn.XLOOKUP($C343,INPUT_DATA!$DU:$DU,INPUT_DATA!$DX:$DX)</f>
        <v>1</v>
      </c>
      <c r="H343" s="1025">
        <f t="shared" si="21"/>
        <v>1.3245383983681686E-5</v>
      </c>
      <c r="M343" s="772"/>
    </row>
    <row r="344" spans="1:13" s="629" customFormat="1" ht="15.5">
      <c r="B344" s="767"/>
      <c r="C344" s="1332" t="s">
        <v>1248</v>
      </c>
      <c r="D344" s="1015" t="s">
        <v>553</v>
      </c>
      <c r="E344" s="1011">
        <f>_xlfn.XLOOKUP($C344,INPUT_DATA!$DU:$DU,INPUT_DATA!$DW:$DW)</f>
        <v>2297080.9300000002</v>
      </c>
      <c r="F344" s="1014">
        <f t="shared" si="20"/>
        <v>2.0131220133585488E-4</v>
      </c>
      <c r="G344" s="1013">
        <f>_xlfn.XLOOKUP($C344,INPUT_DATA!$DU:$DU,INPUT_DATA!$DX:$DX)</f>
        <v>1</v>
      </c>
      <c r="H344" s="1025">
        <f t="shared" si="21"/>
        <v>1.3245383983681686E-5</v>
      </c>
      <c r="M344" s="772"/>
    </row>
    <row r="345" spans="1:13" s="629" customFormat="1" ht="15.5">
      <c r="B345" s="767"/>
      <c r="C345" s="1332" t="s">
        <v>1249</v>
      </c>
      <c r="D345" s="1015" t="s">
        <v>554</v>
      </c>
      <c r="E345" s="1011">
        <f>_xlfn.XLOOKUP($C345,INPUT_DATA!$DU:$DU,INPUT_DATA!$DW:$DW)</f>
        <v>2288612.86</v>
      </c>
      <c r="F345" s="1014">
        <f t="shared" si="20"/>
        <v>2.0057007432130246E-4</v>
      </c>
      <c r="G345" s="1013">
        <f>_xlfn.XLOOKUP($C345,INPUT_DATA!$DU:$DU,INPUT_DATA!$DX:$DX)</f>
        <v>1</v>
      </c>
      <c r="H345" s="1025">
        <f t="shared" si="21"/>
        <v>1.3245383983681686E-5</v>
      </c>
      <c r="M345" s="772"/>
    </row>
    <row r="346" spans="1:13" s="629" customFormat="1" ht="15.5">
      <c r="B346" s="767"/>
      <c r="C346" s="1332" t="s">
        <v>1250</v>
      </c>
      <c r="D346" s="1015" t="s">
        <v>555</v>
      </c>
      <c r="E346" s="1011">
        <f>_xlfn.XLOOKUP($C346,INPUT_DATA!$DU:$DU,INPUT_DATA!$DW:$DW)</f>
        <v>2203613.1</v>
      </c>
      <c r="F346" s="1014">
        <f t="shared" si="20"/>
        <v>1.93120842308994E-4</v>
      </c>
      <c r="G346" s="1013">
        <f>_xlfn.XLOOKUP($C346,INPUT_DATA!$DU:$DU,INPUT_DATA!$DX:$DX)</f>
        <v>1</v>
      </c>
      <c r="H346" s="1025">
        <f t="shared" si="21"/>
        <v>1.3245383983681686E-5</v>
      </c>
      <c r="M346" s="772"/>
    </row>
    <row r="347" spans="1:13" s="629" customFormat="1" ht="15.5">
      <c r="B347" s="767"/>
      <c r="C347" s="1332" t="s">
        <v>1251</v>
      </c>
      <c r="D347" s="1015" t="s">
        <v>556</v>
      </c>
      <c r="E347" s="1011">
        <f>_xlfn.XLOOKUP($C347,INPUT_DATA!$DU:$DU,INPUT_DATA!$DW:$DW)</f>
        <v>2165705.35</v>
      </c>
      <c r="F347" s="1014">
        <f t="shared" si="20"/>
        <v>1.897986726368139E-4</v>
      </c>
      <c r="G347" s="1013">
        <f>_xlfn.XLOOKUP($C347,INPUT_DATA!$DU:$DU,INPUT_DATA!$DX:$DX)</f>
        <v>1</v>
      </c>
      <c r="H347" s="1025">
        <f t="shared" si="21"/>
        <v>1.3245383983681686E-5</v>
      </c>
      <c r="M347" s="772"/>
    </row>
    <row r="348" spans="1:13" s="629" customFormat="1" ht="15.5">
      <c r="B348" s="767"/>
      <c r="C348" s="1332" t="s">
        <v>1252</v>
      </c>
      <c r="D348" s="1015" t="s">
        <v>557</v>
      </c>
      <c r="E348" s="1011">
        <f>_xlfn.XLOOKUP($C348,INPUT_DATA!$DU:$DU,INPUT_DATA!$DW:$DW)</f>
        <v>2106418.2400000002</v>
      </c>
      <c r="F348" s="1014">
        <f t="shared" si="20"/>
        <v>1.8460285281650789E-4</v>
      </c>
      <c r="G348" s="1013">
        <f>_xlfn.XLOOKUP($C348,INPUT_DATA!$DU:$DU,INPUT_DATA!$DX:$DX)</f>
        <v>1</v>
      </c>
      <c r="H348" s="1025">
        <f t="shared" si="21"/>
        <v>1.3245383983681686E-5</v>
      </c>
      <c r="M348" s="772"/>
    </row>
    <row r="349" spans="1:13" s="629" customFormat="1" ht="15.5">
      <c r="B349" s="767"/>
      <c r="C349" s="1332" t="s">
        <v>1253</v>
      </c>
      <c r="D349" s="1015" t="s">
        <v>558</v>
      </c>
      <c r="E349" s="1011">
        <f>_xlfn.XLOOKUP($C349,INPUT_DATA!$DU:$DU,INPUT_DATA!$DW:$DW)</f>
        <v>2101640.2000000002</v>
      </c>
      <c r="F349" s="1014">
        <f t="shared" si="20"/>
        <v>1.8418411365154919E-4</v>
      </c>
      <c r="G349" s="1013">
        <f>_xlfn.XLOOKUP($C349,INPUT_DATA!$DU:$DU,INPUT_DATA!$DX:$DX)</f>
        <v>1</v>
      </c>
      <c r="H349" s="1025">
        <f t="shared" si="21"/>
        <v>1.3245383983681686E-5</v>
      </c>
      <c r="M349" s="772"/>
    </row>
    <row r="350" spans="1:13" s="629" customFormat="1" ht="15.5">
      <c r="B350" s="767"/>
      <c r="C350" s="1332" t="s">
        <v>1254</v>
      </c>
      <c r="D350" s="1015" t="s">
        <v>559</v>
      </c>
      <c r="E350" s="1011">
        <f>_xlfn.XLOOKUP($C350,INPUT_DATA!$DU:$DU,INPUT_DATA!$DW:$DW)</f>
        <v>2056724.09</v>
      </c>
      <c r="F350" s="1014">
        <f t="shared" si="20"/>
        <v>1.8024774342555831E-4</v>
      </c>
      <c r="G350" s="1013">
        <f>_xlfn.XLOOKUP($C350,INPUT_DATA!$DU:$DU,INPUT_DATA!$DX:$DX)</f>
        <v>1</v>
      </c>
      <c r="H350" s="1025">
        <f t="shared" si="21"/>
        <v>1.3245383983681686E-5</v>
      </c>
      <c r="M350" s="772"/>
    </row>
    <row r="351" spans="1:13" s="629" customFormat="1" ht="15.5">
      <c r="B351" s="767"/>
      <c r="C351" s="1332" t="s">
        <v>1255</v>
      </c>
      <c r="D351" s="1015" t="s">
        <v>560</v>
      </c>
      <c r="E351" s="1011">
        <f>_xlfn.XLOOKUP($C351,INPUT_DATA!$DU:$DU,INPUT_DATA!$DW:$DW)</f>
        <v>2053353.96</v>
      </c>
      <c r="F351" s="1014">
        <f t="shared" si="20"/>
        <v>1.7995239105889703E-4</v>
      </c>
      <c r="G351" s="1013">
        <f>_xlfn.XLOOKUP($C351,INPUT_DATA!$DU:$DU,INPUT_DATA!$DX:$DX)</f>
        <v>7</v>
      </c>
      <c r="H351" s="1025">
        <f t="shared" si="21"/>
        <v>9.2717687885771809E-5</v>
      </c>
      <c r="M351" s="772"/>
    </row>
    <row r="352" spans="1:13" s="629" customFormat="1" ht="15.5">
      <c r="B352" s="767"/>
      <c r="C352" s="1332" t="s">
        <v>1256</v>
      </c>
      <c r="D352" s="1015" t="s">
        <v>561</v>
      </c>
      <c r="E352" s="1011">
        <f>_xlfn.XLOOKUP($C352,INPUT_DATA!$DU:$DU,INPUT_DATA!$DW:$DW)</f>
        <v>2047854.33</v>
      </c>
      <c r="F352" s="1014">
        <f t="shared" si="20"/>
        <v>1.7947041299387834E-4</v>
      </c>
      <c r="G352" s="1013">
        <f>_xlfn.XLOOKUP($C352,INPUT_DATA!$DU:$DU,INPUT_DATA!$DX:$DX)</f>
        <v>1</v>
      </c>
      <c r="H352" s="1025">
        <f t="shared" si="21"/>
        <v>1.3245383983681686E-5</v>
      </c>
      <c r="M352" s="772"/>
    </row>
    <row r="353" spans="1:13" s="629" customFormat="1" ht="15.5">
      <c r="B353" s="767"/>
      <c r="C353" s="1332" t="s">
        <v>1257</v>
      </c>
      <c r="D353" s="1015" t="s">
        <v>562</v>
      </c>
      <c r="E353" s="1011">
        <f>_xlfn.XLOOKUP($C353,INPUT_DATA!$DU:$DU,INPUT_DATA!$DW:$DW)</f>
        <v>2035265.53</v>
      </c>
      <c r="F353" s="1014">
        <f t="shared" si="20"/>
        <v>1.7836715232635942E-4</v>
      </c>
      <c r="G353" s="1013">
        <f>_xlfn.XLOOKUP($C353,INPUT_DATA!$DU:$DU,INPUT_DATA!$DX:$DX)</f>
        <v>1</v>
      </c>
      <c r="H353" s="1025">
        <f t="shared" si="21"/>
        <v>1.3245383983681686E-5</v>
      </c>
      <c r="M353" s="772"/>
    </row>
    <row r="354" spans="1:13" s="629" customFormat="1" ht="15.5">
      <c r="B354" s="767"/>
      <c r="C354" s="1332" t="s">
        <v>1258</v>
      </c>
      <c r="D354" s="1015" t="s">
        <v>563</v>
      </c>
      <c r="E354" s="1011">
        <f>_xlfn.XLOOKUP($C354,INPUT_DATA!$DU:$DU,INPUT_DATA!$DW:$DW)</f>
        <v>2033829.43</v>
      </c>
      <c r="F354" s="1014">
        <f t="shared" si="20"/>
        <v>1.7824129500519902E-4</v>
      </c>
      <c r="G354" s="1013">
        <f>_xlfn.XLOOKUP($C354,INPUT_DATA!$DU:$DU,INPUT_DATA!$DX:$DX)</f>
        <v>1</v>
      </c>
      <c r="H354" s="1025">
        <f t="shared" si="21"/>
        <v>1.3245383983681686E-5</v>
      </c>
      <c r="M354" s="772"/>
    </row>
    <row r="355" spans="1:13" s="629" customFormat="1" ht="15.5">
      <c r="B355" s="767"/>
      <c r="C355" s="1332" t="s">
        <v>1259</v>
      </c>
      <c r="D355" s="1015" t="s">
        <v>564</v>
      </c>
      <c r="E355" s="1011">
        <f>_xlfn.XLOOKUP($C355,INPUT_DATA!$DU:$DU,INPUT_DATA!$DW:$DW)</f>
        <v>1997607.56</v>
      </c>
      <c r="F355" s="1014">
        <f t="shared" si="20"/>
        <v>1.7506687294154054E-4</v>
      </c>
      <c r="G355" s="1013">
        <f>_xlfn.XLOOKUP($C355,INPUT_DATA!$DU:$DU,INPUT_DATA!$DX:$DX)</f>
        <v>1</v>
      </c>
      <c r="H355" s="1025">
        <f t="shared" si="21"/>
        <v>1.3245383983681686E-5</v>
      </c>
      <c r="M355" s="772"/>
    </row>
    <row r="356" spans="1:13" s="629" customFormat="1" ht="15.5">
      <c r="B356" s="767"/>
      <c r="C356" s="1332" t="s">
        <v>1260</v>
      </c>
      <c r="D356" s="1015" t="s">
        <v>565</v>
      </c>
      <c r="E356" s="1011">
        <f>_xlfn.XLOOKUP($C356,INPUT_DATA!$DU:$DU,INPUT_DATA!$DW:$DW)</f>
        <v>1989385.32</v>
      </c>
      <c r="F356" s="1014">
        <f t="shared" si="20"/>
        <v>1.7434629004317844E-4</v>
      </c>
      <c r="G356" s="1013">
        <f>_xlfn.XLOOKUP($C356,INPUT_DATA!$DU:$DU,INPUT_DATA!$DX:$DX)</f>
        <v>1</v>
      </c>
      <c r="H356" s="1025">
        <f t="shared" si="21"/>
        <v>1.3245383983681686E-5</v>
      </c>
      <c r="M356" s="772"/>
    </row>
    <row r="357" spans="1:13" s="629" customFormat="1" ht="15.5">
      <c r="B357" s="767"/>
      <c r="C357" s="1332" t="s">
        <v>1261</v>
      </c>
      <c r="D357" s="1015" t="s">
        <v>566</v>
      </c>
      <c r="E357" s="1011">
        <f>_xlfn.XLOOKUP($C357,INPUT_DATA!$DU:$DU,INPUT_DATA!$DW:$DW)</f>
        <v>1987204.76</v>
      </c>
      <c r="F357" s="1014">
        <f t="shared" si="20"/>
        <v>1.7415518953469748E-4</v>
      </c>
      <c r="G357" s="1013">
        <f>_xlfn.XLOOKUP($C357,INPUT_DATA!$DU:$DU,INPUT_DATA!$DX:$DX)</f>
        <v>1</v>
      </c>
      <c r="H357" s="1025">
        <f t="shared" si="21"/>
        <v>1.3245383983681686E-5</v>
      </c>
      <c r="M357" s="772"/>
    </row>
    <row r="358" spans="1:13" s="629" customFormat="1" ht="15.5">
      <c r="B358" s="767"/>
      <c r="C358" s="1332" t="s">
        <v>1262</v>
      </c>
      <c r="D358" s="1015" t="s">
        <v>567</v>
      </c>
      <c r="E358" s="1011">
        <f>_xlfn.XLOOKUP($C358,INPUT_DATA!$DU:$DU,INPUT_DATA!$DW:$DW)</f>
        <v>1976872.66</v>
      </c>
      <c r="F358" s="1014">
        <f t="shared" si="20"/>
        <v>1.7324970215362284E-4</v>
      </c>
      <c r="G358" s="1013">
        <f>_xlfn.XLOOKUP($C358,INPUT_DATA!$DU:$DU,INPUT_DATA!$DX:$DX)</f>
        <v>2</v>
      </c>
      <c r="H358" s="1025">
        <f t="shared" si="21"/>
        <v>2.6490767967363373E-5</v>
      </c>
      <c r="M358" s="772"/>
    </row>
    <row r="359" spans="1:13" s="629" customFormat="1" ht="15.5">
      <c r="B359" s="767"/>
      <c r="C359" s="1332" t="s">
        <v>1263</v>
      </c>
      <c r="D359" s="1016" t="s">
        <v>568</v>
      </c>
      <c r="E359" s="1011">
        <f>_xlfn.XLOOKUP($C359,INPUT_DATA!$DU:$DU,INPUT_DATA!$DW:$DW)</f>
        <v>1963087.18</v>
      </c>
      <c r="F359" s="1014">
        <f t="shared" si="20"/>
        <v>1.7204156651981587E-4</v>
      </c>
      <c r="G359" s="1013">
        <f>_xlfn.XLOOKUP($C359,INPUT_DATA!$DU:$DU,INPUT_DATA!$DX:$DX)</f>
        <v>1</v>
      </c>
      <c r="H359" s="1025">
        <f t="shared" si="21"/>
        <v>1.3245383983681686E-5</v>
      </c>
      <c r="M359" s="772"/>
    </row>
    <row r="360" spans="1:13" s="629" customFormat="1" ht="15.5">
      <c r="B360" s="767"/>
      <c r="C360" s="1009"/>
      <c r="D360" s="1017" t="s">
        <v>415</v>
      </c>
      <c r="E360" s="1018">
        <f>SUM(E340:E359)</f>
        <v>43120204.829999998</v>
      </c>
      <c r="F360" s="1019">
        <f>SUM(F340:F359)</f>
        <v>3.778980201790392E-3</v>
      </c>
      <c r="G360" s="1020">
        <f>SUM(G340:G359)</f>
        <v>29</v>
      </c>
      <c r="H360" s="1019">
        <f>SUM(H340:H359)</f>
        <v>3.8411613552676905E-4</v>
      </c>
      <c r="M360" s="772"/>
    </row>
    <row r="361" spans="1:13" s="629" customFormat="1" ht="15.5">
      <c r="B361" s="767"/>
      <c r="C361" s="1009"/>
      <c r="D361" s="813"/>
      <c r="E361" s="1035"/>
      <c r="F361" s="1035"/>
      <c r="G361" s="1036"/>
      <c r="H361" s="1035"/>
      <c r="M361" s="772"/>
    </row>
    <row r="362" spans="1:13" s="629" customFormat="1" ht="15.5">
      <c r="B362" s="767"/>
      <c r="C362" s="1009"/>
      <c r="D362" s="813"/>
      <c r="E362" s="1035"/>
      <c r="F362" s="1035"/>
      <c r="G362" s="1036"/>
      <c r="H362" s="1035"/>
      <c r="M362" s="772"/>
    </row>
    <row r="363" spans="1:13" s="629" customFormat="1" ht="24.65" customHeight="1">
      <c r="A363" s="813"/>
      <c r="B363" s="1004"/>
      <c r="C363" s="1190" t="s">
        <v>1300</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1295</v>
      </c>
      <c r="E365" s="2084" t="s">
        <v>443</v>
      </c>
      <c r="F365" s="2086"/>
      <c r="G365" s="2084" t="s">
        <v>444</v>
      </c>
      <c r="H365" s="2086"/>
      <c r="M365" s="772"/>
    </row>
    <row r="366" spans="1:13" s="629" customFormat="1" ht="15.5">
      <c r="B366" s="767"/>
      <c r="C366" s="1332" t="s">
        <v>106</v>
      </c>
      <c r="D366" s="1010" t="s">
        <v>1264</v>
      </c>
      <c r="E366" s="1011">
        <f>_xlfn.XLOOKUP($C366,INPUT_DATA!$DU:$DU,INPUT_DATA!$DW:$DW)</f>
        <v>11410540020.709999</v>
      </c>
      <c r="F366" s="1014">
        <f>E366/$E$388</f>
        <v>1</v>
      </c>
      <c r="G366" s="1013">
        <f>_xlfn.XLOOKUP($C366,INPUT_DATA!$DU:$DU,INPUT_DATA!$DX:$DX)</f>
        <v>75498</v>
      </c>
      <c r="H366" s="1025">
        <f>G366/$G$388</f>
        <v>1</v>
      </c>
      <c r="M366" s="772"/>
    </row>
    <row r="367" spans="1:13" s="629" customFormat="1" ht="15.5">
      <c r="B367" s="767"/>
      <c r="C367" s="1009"/>
      <c r="D367" s="1017" t="s">
        <v>415</v>
      </c>
      <c r="E367" s="1018">
        <f>SUM(E366:E366)</f>
        <v>11410540020.709999</v>
      </c>
      <c r="F367" s="1019">
        <f>SUM(F366:F366)</f>
        <v>1</v>
      </c>
      <c r="G367" s="1020">
        <f>SUM(G366:G366)</f>
        <v>75498</v>
      </c>
      <c r="H367" s="1019">
        <f>SUM(H366:H366)</f>
        <v>1</v>
      </c>
      <c r="M367" s="772"/>
    </row>
    <row r="368" spans="1:13" s="629" customFormat="1" ht="15.5">
      <c r="B368" s="767"/>
      <c r="C368" s="1009"/>
      <c r="D368" s="1029"/>
      <c r="E368" s="1030"/>
      <c r="F368" s="1031"/>
      <c r="G368" s="1032"/>
      <c r="H368" s="1031"/>
      <c r="M368" s="772"/>
    </row>
    <row r="369" spans="1:13" s="629" customFormat="1" ht="15.5">
      <c r="B369" s="767"/>
      <c r="C369" s="1009"/>
      <c r="D369" s="813"/>
      <c r="E369" s="1035"/>
      <c r="F369" s="1035"/>
      <c r="G369" s="1036"/>
      <c r="H369" s="1035"/>
      <c r="M369" s="772"/>
    </row>
    <row r="370" spans="1:13" s="629" customFormat="1" ht="24.65" customHeight="1">
      <c r="A370" s="813"/>
      <c r="B370" s="1004"/>
      <c r="C370" s="1190" t="s">
        <v>1301</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1296</v>
      </c>
      <c r="E372" s="2084" t="s">
        <v>443</v>
      </c>
      <c r="F372" s="2086"/>
      <c r="G372" s="2084" t="s">
        <v>444</v>
      </c>
      <c r="H372" s="2086"/>
      <c r="M372" s="772"/>
    </row>
    <row r="373" spans="1:13" s="629" customFormat="1" ht="15.5">
      <c r="B373" s="767"/>
      <c r="C373" s="1332" t="s">
        <v>1265</v>
      </c>
      <c r="D373" s="1010" t="s">
        <v>1266</v>
      </c>
      <c r="E373" s="1011">
        <f>_xlfn.XLOOKUP($C373,INPUT_DATA!$DU:$DU,INPUT_DATA!$DW:$DW)</f>
        <v>8391484622.1800003</v>
      </c>
      <c r="F373" s="1014">
        <f>E373/$E$388</f>
        <v>0.73541520444690189</v>
      </c>
      <c r="G373" s="1013">
        <f>_xlfn.XLOOKUP($C373,INPUT_DATA!$DU:$DU,INPUT_DATA!$DX:$DX)</f>
        <v>50670</v>
      </c>
      <c r="H373" s="1025">
        <f>G373/$G$388</f>
        <v>0.67114360645315108</v>
      </c>
      <c r="M373" s="772"/>
    </row>
    <row r="374" spans="1:13" s="629" customFormat="1" ht="15.5">
      <c r="B374" s="767"/>
      <c r="C374" s="1332" t="s">
        <v>1267</v>
      </c>
      <c r="D374" s="1015" t="s">
        <v>1268</v>
      </c>
      <c r="E374" s="1011">
        <f>_xlfn.XLOOKUP($C374,INPUT_DATA!$DU:$DU,INPUT_DATA!$DW:$DW)</f>
        <v>555582978.88999999</v>
      </c>
      <c r="F374" s="1014">
        <f>E374/$E$388</f>
        <v>4.869033173553778E-2</v>
      </c>
      <c r="G374" s="1013">
        <f>_xlfn.XLOOKUP($C374,INPUT_DATA!$DU:$DU,INPUT_DATA!$DX:$DX)</f>
        <v>3499</v>
      </c>
      <c r="H374" s="1025">
        <f>G374/$G$388</f>
        <v>4.6345598558902225E-2</v>
      </c>
      <c r="M374" s="772"/>
    </row>
    <row r="375" spans="1:13" s="629" customFormat="1" ht="15.5">
      <c r="B375" s="767"/>
      <c r="C375" s="1332" t="s">
        <v>1269</v>
      </c>
      <c r="D375" s="1015" t="s">
        <v>1270</v>
      </c>
      <c r="E375" s="1011">
        <f>_xlfn.XLOOKUP($C375,INPUT_DATA!$DU:$DU,INPUT_DATA!$DW:$DW)</f>
        <v>2463472419.6399999</v>
      </c>
      <c r="F375" s="1014">
        <f>E375/$E$388</f>
        <v>0.21589446381756042</v>
      </c>
      <c r="G375" s="1013">
        <f>_xlfn.XLOOKUP($C375,INPUT_DATA!$DU:$DU,INPUT_DATA!$DX:$DX)</f>
        <v>21329</v>
      </c>
      <c r="H375" s="1025">
        <f>G375/$G$388</f>
        <v>0.28251079498794668</v>
      </c>
      <c r="M375" s="772"/>
    </row>
    <row r="376" spans="1:13" s="629" customFormat="1" ht="15.5">
      <c r="B376" s="767"/>
      <c r="C376" s="1009"/>
      <c r="D376" s="1017" t="s">
        <v>415</v>
      </c>
      <c r="E376" s="1018">
        <f>SUM(E373:E375)</f>
        <v>11410540020.709999</v>
      </c>
      <c r="F376" s="1019">
        <f>SUM(F373:F375)</f>
        <v>1.0000000000000002</v>
      </c>
      <c r="G376" s="1020">
        <f>SUM(G373:G375)</f>
        <v>75498</v>
      </c>
      <c r="H376" s="1019">
        <f>SUM(H373:H375)</f>
        <v>1</v>
      </c>
      <c r="M376" s="772"/>
    </row>
    <row r="377" spans="1:13" s="629" customFormat="1" ht="15.5">
      <c r="B377" s="767"/>
      <c r="C377" s="1009"/>
      <c r="D377" s="1029"/>
      <c r="E377" s="1030"/>
      <c r="F377" s="1031"/>
      <c r="G377" s="1032"/>
      <c r="H377" s="1031"/>
      <c r="M377" s="772"/>
    </row>
    <row r="378" spans="1:13" s="629" customFormat="1" ht="15.5">
      <c r="B378" s="767"/>
      <c r="C378" s="1009"/>
      <c r="D378" s="813"/>
      <c r="E378" s="1035"/>
      <c r="F378" s="1035"/>
      <c r="G378" s="1036"/>
      <c r="H378" s="1035"/>
      <c r="M378" s="772"/>
    </row>
    <row r="379" spans="1:13" s="629" customFormat="1" ht="15.5">
      <c r="B379" s="767"/>
      <c r="C379" s="1009"/>
      <c r="D379" s="813"/>
      <c r="E379" s="1035"/>
      <c r="F379" s="1035"/>
      <c r="G379" s="1036"/>
      <c r="H379" s="1035"/>
      <c r="M379" s="772"/>
    </row>
    <row r="380" spans="1:13" s="629" customFormat="1" ht="15.5">
      <c r="B380" s="767"/>
      <c r="C380" s="1009"/>
      <c r="D380" s="813"/>
      <c r="E380" s="1035"/>
      <c r="F380" s="1035"/>
      <c r="G380" s="1036"/>
      <c r="H380" s="1035"/>
      <c r="M380" s="772"/>
    </row>
    <row r="381" spans="1:13" s="629" customFormat="1" ht="24.65" customHeight="1">
      <c r="A381" s="813"/>
      <c r="B381" s="1004"/>
      <c r="C381" s="1190" t="s">
        <v>1294</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569</v>
      </c>
      <c r="E383" s="2084" t="s">
        <v>443</v>
      </c>
      <c r="F383" s="2086"/>
      <c r="G383" s="2084" t="s">
        <v>444</v>
      </c>
      <c r="H383" s="2086"/>
      <c r="M383" s="772"/>
    </row>
    <row r="384" spans="1:13" s="629" customFormat="1" ht="15.5">
      <c r="B384" s="767"/>
      <c r="C384" s="1332" t="s">
        <v>1271</v>
      </c>
      <c r="D384" s="1010" t="s">
        <v>570</v>
      </c>
      <c r="E384" s="1011">
        <f>_xlfn.XLOOKUP($C384,INPUT_DATA!$DU:$DU,INPUT_DATA!$DW:$DW)</f>
        <v>9577145497.8299999</v>
      </c>
      <c r="F384" s="1014">
        <f>E384/$E$388</f>
        <v>0.83932447372758789</v>
      </c>
      <c r="G384" s="1013">
        <f>_xlfn.XLOOKUP($C384,INPUT_DATA!$DU:$DU,INPUT_DATA!$DX:$DX)</f>
        <v>61132</v>
      </c>
      <c r="H384" s="1025">
        <f>G384/$G$388</f>
        <v>0.80971681369042892</v>
      </c>
      <c r="M384" s="772"/>
    </row>
    <row r="385" spans="2:13" s="629" customFormat="1" ht="15.5">
      <c r="B385" s="767"/>
      <c r="C385" s="1332" t="s">
        <v>1272</v>
      </c>
      <c r="D385" s="1015" t="s">
        <v>571</v>
      </c>
      <c r="E385" s="1011">
        <f>_xlfn.XLOOKUP($C385,INPUT_DATA!$DU:$DU,INPUT_DATA!$DW:$DW)</f>
        <v>1163716050.73</v>
      </c>
      <c r="F385" s="1014">
        <f>E385/$E$388</f>
        <v>0.10198606276459035</v>
      </c>
      <c r="G385" s="1013">
        <f>_xlfn.XLOOKUP($C385,INPUT_DATA!$DU:$DU,INPUT_DATA!$DX:$DX)</f>
        <v>7702</v>
      </c>
      <c r="H385" s="1025">
        <f>G385/$G$388</f>
        <v>0.10201594744231635</v>
      </c>
      <c r="M385" s="772"/>
    </row>
    <row r="386" spans="2:13" s="629" customFormat="1" ht="15.5">
      <c r="B386" s="767"/>
      <c r="C386" s="1332" t="s">
        <v>1273</v>
      </c>
      <c r="D386" s="1015" t="s">
        <v>572</v>
      </c>
      <c r="E386" s="1011">
        <f>_xlfn.XLOOKUP($C386,INPUT_DATA!$DU:$DU,INPUT_DATA!$DW:$DW)</f>
        <v>0</v>
      </c>
      <c r="F386" s="1014">
        <f>E386/$E$388</f>
        <v>0</v>
      </c>
      <c r="G386" s="1013">
        <f>_xlfn.XLOOKUP($C386,INPUT_DATA!$DU:$DU,INPUT_DATA!$DX:$DX)</f>
        <v>0</v>
      </c>
      <c r="H386" s="1025">
        <f>G386/$G$388</f>
        <v>0</v>
      </c>
      <c r="M386" s="772"/>
    </row>
    <row r="387" spans="2:13" s="629" customFormat="1" ht="15.5">
      <c r="B387" s="767"/>
      <c r="C387" s="1332" t="s">
        <v>1276</v>
      </c>
      <c r="D387" s="1016" t="s">
        <v>547</v>
      </c>
      <c r="E387" s="1011">
        <f>_xlfn.XLOOKUP($C387,INPUT_DATA!$DU:$DU,INPUT_DATA!$DW:$DW)</f>
        <v>669678472.14999998</v>
      </c>
      <c r="F387" s="1037">
        <f>E387/$E$388</f>
        <v>5.8689463507821824E-2</v>
      </c>
      <c r="G387" s="1013">
        <f>_xlfn.XLOOKUP($C387,INPUT_DATA!$DU:$DU,INPUT_DATA!$DX:$DX)</f>
        <v>6664</v>
      </c>
      <c r="H387" s="1025">
        <f>G387/$G$388</f>
        <v>8.8267238867254766E-2</v>
      </c>
      <c r="M387" s="772"/>
    </row>
    <row r="388" spans="2:13" s="629" customFormat="1" ht="15.5">
      <c r="B388" s="767"/>
      <c r="C388" s="1009"/>
      <c r="D388" s="1017" t="s">
        <v>415</v>
      </c>
      <c r="E388" s="1018">
        <f>SUM(E384:E387)</f>
        <v>11410540020.709999</v>
      </c>
      <c r="F388" s="1019">
        <f>SUM(F384:F387)</f>
        <v>1</v>
      </c>
      <c r="G388" s="1020">
        <f>SUM(G384:G387)</f>
        <v>75498</v>
      </c>
      <c r="H388" s="1019">
        <f>SUM(H384:H387)</f>
        <v>1</v>
      </c>
      <c r="M388" s="772"/>
    </row>
    <row r="389" spans="2:13" s="629" customFormat="1" ht="15.5">
      <c r="B389" s="767"/>
      <c r="C389" s="1009"/>
      <c r="D389" s="1029"/>
      <c r="E389" s="1030"/>
      <c r="F389" s="1031"/>
      <c r="G389" s="1032"/>
      <c r="H389" s="1031"/>
      <c r="M389" s="772"/>
    </row>
    <row r="390" spans="2:13" s="629" customFormat="1" ht="15.5">
      <c r="B390" s="767"/>
      <c r="C390" s="1009"/>
      <c r="D390" s="1029"/>
      <c r="E390" s="1030"/>
      <c r="F390" s="1031"/>
      <c r="G390" s="1032"/>
      <c r="H390" s="1031"/>
      <c r="M390" s="772"/>
    </row>
    <row r="391" spans="2:13" s="629" customFormat="1" ht="13" thickBot="1">
      <c r="B391" s="780"/>
      <c r="C391" s="1038"/>
      <c r="D391" s="1039"/>
      <c r="E391" s="1040"/>
      <c r="F391" s="1040"/>
      <c r="G391" s="1041"/>
      <c r="H391" s="1040"/>
      <c r="I391" s="1038"/>
      <c r="J391" s="1038"/>
      <c r="K391" s="1038"/>
      <c r="L391" s="1038"/>
      <c r="M391" s="784"/>
    </row>
    <row r="392" spans="2:13" ht="13" thickTop="1"/>
  </sheetData>
  <mergeCells count="43">
    <mergeCell ref="E281:F281"/>
    <mergeCell ref="G281:H281"/>
    <mergeCell ref="E329:F329"/>
    <mergeCell ref="G329:H329"/>
    <mergeCell ref="E365:F365"/>
    <mergeCell ref="G365:H365"/>
    <mergeCell ref="E383:F383"/>
    <mergeCell ref="G383:H383"/>
    <mergeCell ref="E299:F299"/>
    <mergeCell ref="G299:H299"/>
    <mergeCell ref="E320:F320"/>
    <mergeCell ref="G320:H320"/>
    <mergeCell ref="E339:F339"/>
    <mergeCell ref="G339:H339"/>
    <mergeCell ref="E372:F372"/>
    <mergeCell ref="G372:H372"/>
    <mergeCell ref="E233:F233"/>
    <mergeCell ref="G233:H233"/>
    <mergeCell ref="E257:F257"/>
    <mergeCell ref="G257:H257"/>
    <mergeCell ref="E265:F265"/>
    <mergeCell ref="G265:H265"/>
    <mergeCell ref="E124:F124"/>
    <mergeCell ref="G124:H124"/>
    <mergeCell ref="E165:F165"/>
    <mergeCell ref="G165:H165"/>
    <mergeCell ref="E200:F200"/>
    <mergeCell ref="G200:H200"/>
    <mergeCell ref="E143:F143"/>
    <mergeCell ref="G143:H143"/>
    <mergeCell ref="E84:F84"/>
    <mergeCell ref="G84:H84"/>
    <mergeCell ref="C4:E5"/>
    <mergeCell ref="F4:K5"/>
    <mergeCell ref="D13:F13"/>
    <mergeCell ref="D14:E14"/>
    <mergeCell ref="D15:E15"/>
    <mergeCell ref="D16:E16"/>
    <mergeCell ref="D17:E17"/>
    <mergeCell ref="D18:E18"/>
    <mergeCell ref="D19:E19"/>
    <mergeCell ref="E44:F44"/>
    <mergeCell ref="G44:H44"/>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zoomScale="85" zoomScaleNormal="85" workbookViewId="0">
      <selection activeCell="E19" sqref="E19"/>
    </sheetView>
  </sheetViews>
  <sheetFormatPr defaultColWidth="9.1796875" defaultRowHeight="12.5"/>
  <cols>
    <col min="1" max="1" width="1.1796875" style="156" customWidth="1"/>
    <col min="2" max="2" width="31.54296875" style="3" bestFit="1" customWidth="1"/>
    <col min="3" max="3" width="17.81640625" style="3" bestFit="1" customWidth="1"/>
    <col min="4" max="4" width="17.453125" style="3" bestFit="1" customWidth="1"/>
    <col min="5" max="5" width="19.453125" style="3" customWidth="1"/>
    <col min="6" max="12" width="14.54296875" style="3" customWidth="1"/>
    <col min="13" max="13" width="14.81640625" style="3" customWidth="1"/>
    <col min="14" max="14" width="16.54296875" style="3" bestFit="1" customWidth="1"/>
    <col min="15" max="15" width="18.54296875" style="3" bestFit="1" customWidth="1"/>
    <col min="16" max="16" width="19.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3" bestFit="1" customWidth="1"/>
    <col min="44" max="45" width="14.54296875" style="83" customWidth="1"/>
    <col min="46" max="46" width="20.1796875" style="83" bestFit="1" customWidth="1"/>
    <col min="47" max="48" width="14.54296875" style="83" customWidth="1"/>
    <col min="49" max="49" width="20.1796875" style="83" bestFit="1" customWidth="1"/>
    <col min="50" max="51" width="14.54296875" style="83"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ht="13">
      <c r="B3" s="80"/>
      <c r="C3" s="80"/>
      <c r="D3" s="80"/>
      <c r="G3" s="80"/>
      <c r="H3" s="80"/>
      <c r="I3" s="80"/>
      <c r="J3" s="80"/>
      <c r="K3" s="80"/>
      <c r="L3" s="80"/>
      <c r="M3" s="80"/>
      <c r="N3" s="80"/>
      <c r="O3" s="80"/>
      <c r="P3" s="1213" t="s">
        <v>99</v>
      </c>
      <c r="Q3" s="1213">
        <f>'00 - Cover'!$F$17</f>
        <v>45991</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ht="13">
      <c r="B4" s="80"/>
      <c r="C4" s="80"/>
      <c r="D4" s="80"/>
      <c r="G4" s="80"/>
      <c r="H4" s="80"/>
      <c r="I4" s="80"/>
      <c r="J4" s="80"/>
      <c r="K4" s="80"/>
      <c r="L4" s="80"/>
      <c r="M4" s="80"/>
      <c r="N4" s="80"/>
      <c r="O4" s="80"/>
      <c r="P4" s="1213" t="s">
        <v>4</v>
      </c>
      <c r="Q4" s="1213">
        <f>'00 - Cover'!$F$19</f>
        <v>46009</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ht="13">
      <c r="B5" s="80"/>
      <c r="C5" s="80"/>
      <c r="D5" s="80"/>
      <c r="G5" s="80"/>
      <c r="H5" s="80"/>
      <c r="I5" s="80"/>
      <c r="J5" s="80"/>
      <c r="K5" s="80"/>
      <c r="L5" s="80"/>
      <c r="M5" s="80"/>
      <c r="N5" s="80"/>
      <c r="O5" s="80"/>
      <c r="P5" s="1213" t="s">
        <v>5</v>
      </c>
      <c r="Q5" s="1213">
        <f>'00 - Cover'!$F$20</f>
        <v>46020</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5">
      <c r="B8" s="1766" t="s">
        <v>1997</v>
      </c>
      <c r="C8" s="44"/>
      <c r="D8" s="84"/>
      <c r="E8" s="84"/>
      <c r="F8" s="84"/>
      <c r="G8" s="84"/>
      <c r="H8" s="84"/>
      <c r="I8" s="84"/>
      <c r="J8" s="84"/>
      <c r="K8" s="84"/>
      <c r="L8" s="1489"/>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7"/>
      <c r="BJ8" s="45"/>
      <c r="BK8" s="45"/>
      <c r="BL8" s="45"/>
      <c r="BM8" s="45"/>
      <c r="BN8" s="45"/>
      <c r="BO8" s="45"/>
      <c r="BP8" s="45"/>
      <c r="BQ8" s="45"/>
      <c r="BR8" s="45"/>
      <c r="BS8" s="45"/>
      <c r="BT8" s="45"/>
      <c r="BU8" s="45"/>
      <c r="BV8" s="45"/>
      <c r="BW8" s="45"/>
      <c r="BX8" s="45"/>
      <c r="BY8" s="45"/>
      <c r="BZ8" s="45"/>
      <c r="CA8" s="45"/>
      <c r="CB8" s="45"/>
      <c r="CC8" s="45"/>
      <c r="CD8" s="45"/>
      <c r="CE8" s="45"/>
      <c r="CF8" s="45"/>
      <c r="CG8" s="1407"/>
      <c r="CH8" s="1407"/>
      <c r="CI8" s="1407"/>
      <c r="CJ8" s="45"/>
      <c r="CK8" s="45"/>
      <c r="CL8" s="45"/>
      <c r="CM8" s="45"/>
      <c r="CN8" s="45"/>
      <c r="CO8" s="45"/>
      <c r="CP8" s="45"/>
      <c r="CQ8" s="45"/>
      <c r="CR8" s="45"/>
      <c r="CS8" s="45"/>
      <c r="CT8" s="45"/>
      <c r="CU8" s="45"/>
      <c r="CV8" s="45"/>
      <c r="CW8" s="45"/>
      <c r="CX8" s="45"/>
      <c r="CY8" s="45"/>
    </row>
    <row r="9" spans="2:103">
      <c r="N9" s="83"/>
    </row>
    <row r="10" spans="2:103" ht="14.5">
      <c r="J10" s="1835">
        <f>'02 - Monthly Asset Follow up'!M17+'02 - Monthly Asset Follow up'!BJ17+INPUT_DATA!BN4+INPUT_DATA!BN5-'04 - Repurchased Receivables'!AJ13+'02 - Monthly Asset Follow up'!AK17+'02 - Monthly Asset Follow up'!AL17+'02 - Monthly Asset Follow up'!AM17+'02 - Monthly Asset Follow up'!CJ17+'02 - Monthly Asset Follow up'!CK17+'02 - Monthly Asset Follow up'!CL17</f>
        <v>4757363.1100000003</v>
      </c>
      <c r="K10" s="156"/>
      <c r="L10" s="1835"/>
      <c r="M10" s="1836"/>
      <c r="N10" s="1837"/>
      <c r="O10" s="1836"/>
      <c r="P10" s="1855">
        <f>P17+M17+AQ17+BJ17+BL17+CP17</f>
        <v>11416088404.809999</v>
      </c>
      <c r="Q10" s="1838"/>
      <c r="R10" s="1835"/>
      <c r="S10" s="83"/>
      <c r="T10" s="83"/>
      <c r="U10" s="83"/>
      <c r="AQ10" s="88"/>
      <c r="BJ10" s="83">
        <v>413299.32</v>
      </c>
      <c r="BV10" s="83"/>
    </row>
    <row r="11" spans="2:103" ht="13.5" thickBot="1">
      <c r="B11" s="89"/>
      <c r="J11" s="156"/>
      <c r="K11" s="156"/>
      <c r="L11" s="156"/>
      <c r="M11" s="1705">
        <f>P18-P17</f>
        <v>90681829.240001678</v>
      </c>
      <c r="N11" s="1836"/>
      <c r="O11" s="1838"/>
      <c r="P11" s="1855">
        <f>P17+AQ17+BL17+CP17</f>
        <v>11411355596.359999</v>
      </c>
      <c r="Q11" s="1837">
        <f>M17+AK17+BJ17+CJ17+CK17+AL17</f>
        <v>4752396.9300000006</v>
      </c>
      <c r="R11" s="1856">
        <f>Q11-'04 - Repurchased Receivables'!AO13</f>
        <v>0</v>
      </c>
      <c r="S11" s="87"/>
    </row>
    <row r="12" spans="2:103" ht="17.25" customHeight="1" thickBot="1">
      <c r="B12" s="89"/>
      <c r="C12" s="90" t="s">
        <v>40</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91"/>
      <c r="BA12" s="92" t="s">
        <v>41</v>
      </c>
      <c r="BB12" s="93"/>
      <c r="BC12" s="93"/>
      <c r="BD12" s="93"/>
      <c r="BE12" s="93"/>
      <c r="BF12" s="93"/>
      <c r="BG12" s="93"/>
      <c r="BH12" s="93"/>
      <c r="BI12" s="1408"/>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08"/>
      <c r="CH12" s="1408"/>
      <c r="CI12" s="1408"/>
      <c r="CJ12" s="93"/>
      <c r="CK12" s="93"/>
      <c r="CL12" s="93"/>
      <c r="CM12" s="93"/>
      <c r="CN12" s="93"/>
      <c r="CO12" s="93"/>
      <c r="CP12" s="93"/>
      <c r="CQ12" s="93"/>
      <c r="CR12" s="94"/>
      <c r="CS12" s="93"/>
      <c r="CT12" s="93"/>
      <c r="CU12" s="94"/>
      <c r="CV12" s="93"/>
      <c r="CW12" s="93"/>
      <c r="CX12" s="94"/>
    </row>
    <row r="13" spans="2:103" ht="17.25" customHeight="1" thickBot="1">
      <c r="B13" s="89"/>
      <c r="C13" s="95" t="s">
        <v>42</v>
      </c>
      <c r="D13" s="96"/>
      <c r="E13" s="96"/>
      <c r="F13" s="96"/>
      <c r="G13" s="96"/>
      <c r="H13" s="96"/>
      <c r="I13" s="96"/>
      <c r="J13" s="96"/>
      <c r="K13" s="96"/>
      <c r="L13" s="1490"/>
      <c r="M13" s="96"/>
      <c r="N13" s="96"/>
      <c r="O13" s="97"/>
      <c r="P13" s="96"/>
      <c r="Q13" s="96"/>
      <c r="R13" s="96"/>
      <c r="S13" s="95" t="s">
        <v>43</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98"/>
      <c r="BA13" s="92" t="s">
        <v>42</v>
      </c>
      <c r="BB13" s="93"/>
      <c r="BC13" s="93"/>
      <c r="BD13" s="93"/>
      <c r="BE13" s="93"/>
      <c r="BF13" s="93"/>
      <c r="BG13" s="93"/>
      <c r="BH13" s="93"/>
      <c r="BI13" s="1408"/>
      <c r="BJ13" s="93"/>
      <c r="BK13" s="93"/>
      <c r="BL13" s="94"/>
      <c r="BM13" s="94"/>
      <c r="BN13" s="94"/>
      <c r="BO13" s="92" t="s">
        <v>43</v>
      </c>
      <c r="BP13" s="93"/>
      <c r="BQ13" s="93"/>
      <c r="BR13" s="93"/>
      <c r="BS13" s="93"/>
      <c r="BT13" s="93"/>
      <c r="BU13" s="93"/>
      <c r="BV13" s="93"/>
      <c r="BW13" s="93"/>
      <c r="BX13" s="93"/>
      <c r="BY13" s="93"/>
      <c r="BZ13" s="93"/>
      <c r="CA13" s="93"/>
      <c r="CB13" s="93"/>
      <c r="CC13" s="93"/>
      <c r="CD13" s="93"/>
      <c r="CE13" s="93"/>
      <c r="CF13" s="93"/>
      <c r="CG13" s="1408"/>
      <c r="CH13" s="1408"/>
      <c r="CI13" s="1408"/>
      <c r="CJ13" s="93"/>
      <c r="CK13" s="93"/>
      <c r="CL13" s="93"/>
      <c r="CM13" s="93"/>
      <c r="CN13" s="93"/>
      <c r="CO13" s="93"/>
      <c r="CP13" s="93"/>
      <c r="CQ13" s="93"/>
      <c r="CR13" s="93"/>
      <c r="CS13" s="93"/>
      <c r="CT13" s="93"/>
      <c r="CU13" s="93"/>
      <c r="CV13" s="93"/>
      <c r="CW13" s="93"/>
      <c r="CX13" s="94"/>
    </row>
    <row r="14" spans="2:103" ht="52.5" customHeight="1" thickBot="1">
      <c r="B14" s="1903" t="s">
        <v>44</v>
      </c>
      <c r="C14" s="1905" t="s">
        <v>45</v>
      </c>
      <c r="D14" s="1907" t="s">
        <v>46</v>
      </c>
      <c r="E14" s="1907" t="s">
        <v>47</v>
      </c>
      <c r="F14" s="1907" t="s">
        <v>48</v>
      </c>
      <c r="G14" s="1900" t="s">
        <v>49</v>
      </c>
      <c r="H14" s="1901"/>
      <c r="I14" s="1902"/>
      <c r="J14" s="1907" t="s">
        <v>50</v>
      </c>
      <c r="K14" s="1907" t="s">
        <v>51</v>
      </c>
      <c r="L14" s="1907" t="s">
        <v>1134</v>
      </c>
      <c r="M14" s="1907" t="s">
        <v>52</v>
      </c>
      <c r="N14" s="1907" t="s">
        <v>53</v>
      </c>
      <c r="O14" s="1912" t="s">
        <v>54</v>
      </c>
      <c r="P14" s="1914" t="s">
        <v>55</v>
      </c>
      <c r="Q14" s="1914" t="s">
        <v>56</v>
      </c>
      <c r="R14" s="1920" t="s">
        <v>770</v>
      </c>
      <c r="S14" s="101" t="s">
        <v>57</v>
      </c>
      <c r="T14" s="101"/>
      <c r="U14" s="101"/>
      <c r="V14" s="101" t="s">
        <v>58</v>
      </c>
      <c r="W14" s="101"/>
      <c r="X14" s="101"/>
      <c r="Y14" s="101" t="s">
        <v>59</v>
      </c>
      <c r="Z14" s="101"/>
      <c r="AA14" s="101"/>
      <c r="AB14" s="101" t="s">
        <v>1313</v>
      </c>
      <c r="AC14" s="101"/>
      <c r="AD14" s="101"/>
      <c r="AE14" s="101" t="s">
        <v>61</v>
      </c>
      <c r="AF14" s="101"/>
      <c r="AG14" s="101"/>
      <c r="AH14" s="101" t="s">
        <v>62</v>
      </c>
      <c r="AI14" s="101"/>
      <c r="AJ14" s="101"/>
      <c r="AK14" s="101" t="s">
        <v>63</v>
      </c>
      <c r="AL14" s="101"/>
      <c r="AM14" s="101"/>
      <c r="AN14" s="101" t="s">
        <v>64</v>
      </c>
      <c r="AO14" s="101"/>
      <c r="AP14" s="101"/>
      <c r="AQ14" s="102" t="s">
        <v>65</v>
      </c>
      <c r="AR14" s="102"/>
      <c r="AS14" s="103"/>
      <c r="AT14" s="102" t="s">
        <v>66</v>
      </c>
      <c r="AU14" s="102"/>
      <c r="AV14" s="103"/>
      <c r="AW14" s="102" t="s">
        <v>56</v>
      </c>
      <c r="AX14" s="102"/>
      <c r="AY14" s="103"/>
      <c r="BA14" s="1916" t="s">
        <v>45</v>
      </c>
      <c r="BB14" s="1918" t="s">
        <v>47</v>
      </c>
      <c r="BC14" s="1918" t="s">
        <v>48</v>
      </c>
      <c r="BD14" s="1909" t="s">
        <v>49</v>
      </c>
      <c r="BE14" s="1910"/>
      <c r="BF14" s="1911"/>
      <c r="BG14" s="1918" t="s">
        <v>50</v>
      </c>
      <c r="BH14" s="1918" t="s">
        <v>51</v>
      </c>
      <c r="BI14" s="1918" t="s">
        <v>1134</v>
      </c>
      <c r="BJ14" s="1918" t="s">
        <v>52</v>
      </c>
      <c r="BK14" s="1918" t="s">
        <v>67</v>
      </c>
      <c r="BL14" s="1921" t="s">
        <v>54</v>
      </c>
      <c r="BM14" s="1921" t="s">
        <v>55</v>
      </c>
      <c r="BN14" s="1923" t="s">
        <v>56</v>
      </c>
      <c r="BO14" s="106" t="s">
        <v>57</v>
      </c>
      <c r="BP14" s="106"/>
      <c r="BQ14" s="106"/>
      <c r="BR14" s="106" t="s">
        <v>58</v>
      </c>
      <c r="BS14" s="106"/>
      <c r="BT14" s="106"/>
      <c r="BU14" s="106" t="s">
        <v>59</v>
      </c>
      <c r="BV14" s="106"/>
      <c r="BW14" s="106"/>
      <c r="BX14" s="106" t="s">
        <v>60</v>
      </c>
      <c r="BY14" s="106"/>
      <c r="BZ14" s="106"/>
      <c r="CA14" s="106" t="s">
        <v>61</v>
      </c>
      <c r="CB14" s="106"/>
      <c r="CC14" s="106"/>
      <c r="CD14" s="106" t="s">
        <v>1314</v>
      </c>
      <c r="CE14" s="106"/>
      <c r="CF14" s="106"/>
      <c r="CG14" s="106" t="s">
        <v>1315</v>
      </c>
      <c r="CH14" s="1491"/>
      <c r="CI14" s="1491"/>
      <c r="CJ14" s="106" t="s">
        <v>63</v>
      </c>
      <c r="CK14" s="106"/>
      <c r="CL14" s="106"/>
      <c r="CM14" s="106" t="s">
        <v>64</v>
      </c>
      <c r="CN14" s="106"/>
      <c r="CO14" s="106"/>
      <c r="CP14" s="106" t="s">
        <v>65</v>
      </c>
      <c r="CQ14" s="106"/>
      <c r="CR14" s="107"/>
      <c r="CS14" s="108" t="s">
        <v>66</v>
      </c>
      <c r="CT14" s="106"/>
      <c r="CU14" s="107"/>
      <c r="CV14" s="108" t="s">
        <v>56</v>
      </c>
      <c r="CW14" s="106"/>
      <c r="CX14" s="109"/>
    </row>
    <row r="15" spans="2:103" ht="52.5" customHeight="1" thickBot="1">
      <c r="B15" s="1904"/>
      <c r="C15" s="1906"/>
      <c r="D15" s="1908"/>
      <c r="E15" s="1908"/>
      <c r="F15" s="1908"/>
      <c r="G15" s="99" t="s">
        <v>68</v>
      </c>
      <c r="H15" s="110" t="s">
        <v>69</v>
      </c>
      <c r="I15" s="100" t="s">
        <v>70</v>
      </c>
      <c r="J15" s="1908"/>
      <c r="K15" s="1908"/>
      <c r="L15" s="1908"/>
      <c r="M15" s="1908"/>
      <c r="N15" s="1908"/>
      <c r="O15" s="1913"/>
      <c r="P15" s="1915"/>
      <c r="Q15" s="1915"/>
      <c r="R15" s="1915"/>
      <c r="S15" s="111" t="s">
        <v>71</v>
      </c>
      <c r="T15" s="111" t="s">
        <v>72</v>
      </c>
      <c r="U15" s="111" t="s">
        <v>73</v>
      </c>
      <c r="V15" s="111" t="s">
        <v>71</v>
      </c>
      <c r="W15" s="111" t="s">
        <v>72</v>
      </c>
      <c r="X15" s="111" t="s">
        <v>73</v>
      </c>
      <c r="Y15" s="111" t="s">
        <v>71</v>
      </c>
      <c r="Z15" s="111" t="s">
        <v>72</v>
      </c>
      <c r="AA15" s="111" t="s">
        <v>73</v>
      </c>
      <c r="AB15" s="111" t="s">
        <v>71</v>
      </c>
      <c r="AC15" s="111" t="s">
        <v>72</v>
      </c>
      <c r="AD15" s="111" t="s">
        <v>73</v>
      </c>
      <c r="AE15" s="111" t="s">
        <v>71</v>
      </c>
      <c r="AF15" s="111" t="s">
        <v>72</v>
      </c>
      <c r="AG15" s="111" t="s">
        <v>73</v>
      </c>
      <c r="AH15" s="111" t="s">
        <v>71</v>
      </c>
      <c r="AI15" s="111" t="s">
        <v>72</v>
      </c>
      <c r="AJ15" s="111" t="s">
        <v>73</v>
      </c>
      <c r="AK15" s="111" t="s">
        <v>71</v>
      </c>
      <c r="AL15" s="111" t="s">
        <v>72</v>
      </c>
      <c r="AM15" s="111" t="s">
        <v>73</v>
      </c>
      <c r="AN15" s="111" t="s">
        <v>71</v>
      </c>
      <c r="AO15" s="111" t="s">
        <v>72</v>
      </c>
      <c r="AP15" s="111" t="s">
        <v>73</v>
      </c>
      <c r="AQ15" s="112" t="s">
        <v>71</v>
      </c>
      <c r="AR15" s="112" t="s">
        <v>72</v>
      </c>
      <c r="AS15" s="113" t="s">
        <v>73</v>
      </c>
      <c r="AT15" s="112" t="s">
        <v>71</v>
      </c>
      <c r="AU15" s="112" t="s">
        <v>72</v>
      </c>
      <c r="AV15" s="113" t="s">
        <v>73</v>
      </c>
      <c r="AW15" s="112" t="s">
        <v>71</v>
      </c>
      <c r="AX15" s="112" t="s">
        <v>72</v>
      </c>
      <c r="AY15" s="113" t="s">
        <v>73</v>
      </c>
      <c r="BA15" s="1917"/>
      <c r="BB15" s="1919"/>
      <c r="BC15" s="1919"/>
      <c r="BD15" s="114" t="s">
        <v>68</v>
      </c>
      <c r="BE15" s="114" t="s">
        <v>69</v>
      </c>
      <c r="BF15" s="114" t="s">
        <v>70</v>
      </c>
      <c r="BG15" s="1919"/>
      <c r="BH15" s="1919"/>
      <c r="BI15" s="1919"/>
      <c r="BJ15" s="1919"/>
      <c r="BK15" s="1919"/>
      <c r="BL15" s="1922"/>
      <c r="BM15" s="1922"/>
      <c r="BN15" s="1924"/>
      <c r="BO15" s="104" t="s">
        <v>71</v>
      </c>
      <c r="BP15" s="104" t="s">
        <v>72</v>
      </c>
      <c r="BQ15" s="104" t="s">
        <v>73</v>
      </c>
      <c r="BR15" s="104" t="s">
        <v>71</v>
      </c>
      <c r="BS15" s="104" t="s">
        <v>72</v>
      </c>
      <c r="BT15" s="104" t="s">
        <v>73</v>
      </c>
      <c r="BU15" s="104" t="s">
        <v>71</v>
      </c>
      <c r="BV15" s="104" t="s">
        <v>72</v>
      </c>
      <c r="BW15" s="104" t="s">
        <v>73</v>
      </c>
      <c r="BX15" s="104" t="s">
        <v>71</v>
      </c>
      <c r="BY15" s="104" t="s">
        <v>72</v>
      </c>
      <c r="BZ15" s="104" t="s">
        <v>73</v>
      </c>
      <c r="CA15" s="104" t="s">
        <v>71</v>
      </c>
      <c r="CB15" s="104" t="s">
        <v>72</v>
      </c>
      <c r="CC15" s="104" t="s">
        <v>73</v>
      </c>
      <c r="CD15" s="104" t="s">
        <v>71</v>
      </c>
      <c r="CE15" s="104" t="s">
        <v>72</v>
      </c>
      <c r="CF15" s="104" t="s">
        <v>73</v>
      </c>
      <c r="CG15" s="104" t="s">
        <v>71</v>
      </c>
      <c r="CH15" s="104" t="s">
        <v>72</v>
      </c>
      <c r="CI15" s="104" t="s">
        <v>73</v>
      </c>
      <c r="CJ15" s="104" t="s">
        <v>71</v>
      </c>
      <c r="CK15" s="104" t="s">
        <v>72</v>
      </c>
      <c r="CL15" s="104" t="s">
        <v>73</v>
      </c>
      <c r="CM15" s="104" t="s">
        <v>71</v>
      </c>
      <c r="CN15" s="104" t="s">
        <v>72</v>
      </c>
      <c r="CO15" s="104" t="s">
        <v>73</v>
      </c>
      <c r="CP15" s="104" t="s">
        <v>71</v>
      </c>
      <c r="CQ15" s="104" t="s">
        <v>72</v>
      </c>
      <c r="CR15" s="114" t="s">
        <v>73</v>
      </c>
      <c r="CS15" s="105" t="s">
        <v>71</v>
      </c>
      <c r="CT15" s="104" t="s">
        <v>72</v>
      </c>
      <c r="CU15" s="114" t="s">
        <v>73</v>
      </c>
      <c r="CV15" s="105" t="s">
        <v>71</v>
      </c>
      <c r="CW15" s="104" t="s">
        <v>72</v>
      </c>
      <c r="CX15" s="115" t="s">
        <v>73</v>
      </c>
    </row>
    <row r="16" spans="2:103" ht="3.65"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ht="13">
      <c r="B17" s="1252">
        <f>'00 - Cover'!F16</f>
        <v>45991</v>
      </c>
      <c r="C17" s="123">
        <f>IF($B17=0,"",SUMIFS(INPUT_DATA!C:C,INPUT_DATA!$A:$A,$B17,INPUT_DATA!$B:$B,"S"))</f>
        <v>11501221849.950001</v>
      </c>
      <c r="D17" s="124">
        <f>IF($B17=0,"",SUMIFS(INPUT_DATA!D:D,INPUT_DATA!$A:$A,$B17,INPUT_DATA!$B:$B,"S"))</f>
        <v>0</v>
      </c>
      <c r="E17" s="125">
        <f>IF($B17=0,"",SUMIFS(INPUT_DATA!E:E,INPUT_DATA!$A:$A,$B17,INPUT_DATA!$B:$B,"S"))</f>
        <v>59631882.020000003</v>
      </c>
      <c r="F17" s="125">
        <f>IF($B17=0,"",SUMIFS(INPUT_DATA!F:F,INPUT_DATA!$A:$A,$B17,INPUT_DATA!$B:$B,"S"))</f>
        <v>24036133.25</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563823.34</v>
      </c>
      <c r="L17" s="125">
        <f>IF($B17=0,"",SUMIFS(INPUT_DATA!L:L,INPUT_DATA!$A:$A,$B17,INPUT_DATA!$B:$B,"S"))</f>
        <v>0</v>
      </c>
      <c r="M17" s="125">
        <f>IF($B17=0,"",SUMIFS(INPUT_DATA!M:M,INPUT_DATA!$A:$A,$B17,INPUT_DATA!$B:$B,"S"))</f>
        <v>4522273.3600000003</v>
      </c>
      <c r="N17" s="125">
        <f>IF($B17=0,"",SUMIFS(INPUT_DATA!N:N,INPUT_DATA!$A:$A,$B17,INPUT_DATA!$B:$B,"S"))</f>
        <v>1927717.27</v>
      </c>
      <c r="O17" s="126">
        <f>IF($B17=0,"",C17+D17-E17-F17+G17+H17+I17-J17-K17-M17-N17-L17)</f>
        <v>11410540020.709999</v>
      </c>
      <c r="P17" s="127">
        <f>IF($B17=0,"",SUMIFS(INPUT_DATA!O:O,INPUT_DATA!$A:$A,$B17,INPUT_DATA!$B:$B,"S"))</f>
        <v>11410540020.709999</v>
      </c>
      <c r="Q17" s="127">
        <f>IF($B17=0,"",O17-P17)</f>
        <v>0</v>
      </c>
      <c r="R17" s="127">
        <f>IF($B17=0,"",SUMIFS(INPUT_DATA!BL:BL,INPUT_DATA!$A:$A,$B17,INPUT_DATA!$B:$B,"S"))</f>
        <v>12539551.01</v>
      </c>
      <c r="S17" s="128">
        <f>IF($B17=0,"",SUMIFS(INPUT_DATA!P:P,INPUT_DATA!$A:$A,$B17,INPUT_DATA!$B:$B,"S"))</f>
        <v>401562.93</v>
      </c>
      <c r="T17" s="128">
        <f>IF($B17=0,"",SUMIFS(INPUT_DATA!Q:Q,INPUT_DATA!$A:$A,$B17,INPUT_DATA!$B:$B,"S"))</f>
        <v>77747.23</v>
      </c>
      <c r="U17" s="128">
        <f>IF($B17=0,"",SUMIFS(INPUT_DATA!R:R,INPUT_DATA!$A:$A,$B17,INPUT_DATA!$B:$B,"S"))</f>
        <v>0</v>
      </c>
      <c r="V17" s="128">
        <f>IF($B17=0,"",SUMIFS(INPUT_DATA!S:S,INPUT_DATA!$A:$A,$B17,INPUT_DATA!$B:$B,"S"))</f>
        <v>274989.53000000003</v>
      </c>
      <c r="W17" s="128">
        <f>IF($B17=0,"",SUMIFS(INPUT_DATA!T:T,INPUT_DATA!$A:$A,$B17,INPUT_DATA!$B:$B,"S"))</f>
        <v>60552.51</v>
      </c>
      <c r="X17" s="128">
        <f>IF($B17=0,"",SUMIFS(INPUT_DATA!U:U,INPUT_DATA!$A:$A,$B17,INPUT_DATA!$B:$B,"S"))</f>
        <v>0</v>
      </c>
      <c r="Y17" s="128">
        <f>IF($B17=0,"",SUMIFS(INPUT_DATA!V:V,INPUT_DATA!$A:$A,$B17,INPUT_DATA!$B:$B,"S"))</f>
        <v>114071.03999999999</v>
      </c>
      <c r="Z17" s="128">
        <f>IF($B17=0,"",SUMIFS(INPUT_DATA!W:W,INPUT_DATA!$A:$A,$B17,INPUT_DATA!$B:$B,"S"))</f>
        <v>21453.08</v>
      </c>
      <c r="AA17" s="128">
        <f>IF($B17=0,"",SUMIFS(INPUT_DATA!X:X,INPUT_DATA!$A:$A,$B17,INPUT_DATA!$B:$B,"S"))</f>
        <v>0</v>
      </c>
      <c r="AB17" s="128">
        <f>IF($B17=0,"",SUMIFS(INPUT_DATA!Y:Y,INPUT_DATA!$A:$A,$B17,INPUT_DATA!$B:$B,"S"))</f>
        <v>0</v>
      </c>
      <c r="AC17" s="128">
        <f>IF($B17=0,"",SUMIFS(INPUT_DATA!Z:Z,INPUT_DATA!$A:$A,$B17,INPUT_DATA!$B:$B,"S"))</f>
        <v>0</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5721.33</v>
      </c>
      <c r="AI17" s="128">
        <f>IF($B17=0,"",SUMIFS(INPUT_DATA!AF:AF,INPUT_DATA!$A:$A,$B17,INPUT_DATA!$B:$B,"S"))</f>
        <v>1152.02</v>
      </c>
      <c r="AJ17" s="128">
        <f>IF($B17=0,"",SUMIFS(INPUT_DATA!AG:AG,INPUT_DATA!$A:$A,$B17,INPUT_DATA!$B:$B,"S"))</f>
        <v>0</v>
      </c>
      <c r="AK17" s="128">
        <f>IF($B17=0,"",SUMIFS(INPUT_DATA!AK:AK,INPUT_DATA!$A:$A,$B17,INPUT_DATA!$B:$B,"S"))</f>
        <v>0</v>
      </c>
      <c r="AL17" s="128">
        <f>IF($B17=0,"",SUMIFS(INPUT_DATA!AL:AL,INPUT_DATA!$A:$A,$B17,INPUT_DATA!$B:$B,"S"))</f>
        <v>0</v>
      </c>
      <c r="AM17" s="128">
        <f>IF($B17=0,"",SUMIFS(INPUT_DATA!AM:AM,INPUT_DATA!$A:$A,$B17,INPUT_DATA!$B:$B,"S"))</f>
        <v>0</v>
      </c>
      <c r="AN17" s="128">
        <f>IF($B17=0,"",SUMIFS(INPUT_DATA!AN:AN,INPUT_DATA!$A:$A,$B17,INPUT_DATA!$B:$B,"S"))</f>
        <v>0</v>
      </c>
      <c r="AO17" s="128">
        <f>IF($B17=0,"",SUMIFS(INPUT_DATA!AO:AO,INPUT_DATA!$A:$A,$B17,INPUT_DATA!$B:$B,"S"))</f>
        <v>0</v>
      </c>
      <c r="AP17" s="128">
        <f>IF($B17=0,"",SUMIFS(INPUT_DATA!AP:AP,INPUT_DATA!$A:$A,$B17,INPUT_DATA!$B:$B,"S"))</f>
        <v>0</v>
      </c>
      <c r="AQ17" s="129">
        <f t="shared" ref="AQ17:AS18" si="0">IF($B17=0,"",S17+V17-Y17-AB17-AE17-AH17-AK17-AN17)</f>
        <v>556760.09</v>
      </c>
      <c r="AR17" s="130">
        <f t="shared" si="0"/>
        <v>115694.63999999998</v>
      </c>
      <c r="AS17" s="131">
        <f t="shared" si="0"/>
        <v>0</v>
      </c>
      <c r="AT17" s="129">
        <f>IF($B17=0,"",SUMIFS(INPUT_DATA!AQ:AQ,INPUT_DATA!$A:$A,$B17,INPUT_DATA!$B:$B,"S"))</f>
        <v>556760.09</v>
      </c>
      <c r="AU17" s="130">
        <f>IF($B17=0,"",SUMIFS(INPUT_DATA!AR:AR,INPUT_DATA!$A:$A,$B17,INPUT_DATA!$B:$B,"S"))</f>
        <v>115694.64</v>
      </c>
      <c r="AV17" s="131">
        <f>IF($B17=0,"",SUMIFS(INPUT_DATA!AS:AS,INPUT_DATA!$A:$A,$B17,INPUT_DATA!$B:$B,"S"))</f>
        <v>0</v>
      </c>
      <c r="AW17" s="129">
        <f t="shared" ref="AW17:AY18" si="1">IF($B17=0,"",AQ17-AT17)</f>
        <v>0</v>
      </c>
      <c r="AX17" s="130">
        <f t="shared" si="1"/>
        <v>-1.4551915228366852E-11</v>
      </c>
      <c r="AY17" s="131">
        <f t="shared" si="1"/>
        <v>0</v>
      </c>
      <c r="AZ17" s="132"/>
      <c r="BA17" s="123">
        <f>IF($B17=0,"",SUMIFS(INPUT_DATA!C:C,INPUT_DATA!$A:$A,$B17,INPUT_DATA!$B:$B,"D"))</f>
        <v>210535.09</v>
      </c>
      <c r="BB17" s="133">
        <f>IF($B17=0,"",SUMIFS(INPUT_DATA!E:E,INPUT_DATA!$A:$A,$B17,INPUT_DATA!$B:$B,"D"))</f>
        <v>310026.23999999999</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563823.34</v>
      </c>
      <c r="BI17" s="133">
        <f>IF($B17=0,"",SUMIFS(INPUT_DATA!L:L,INPUT_DATA!$A:$A,$B17,INPUT_DATA!$B:$B,"D"))</f>
        <v>0</v>
      </c>
      <c r="BJ17" s="133">
        <f>IF($B17=0,"",SUMIFS(INPUT_DATA!M:M,INPUT_DATA!$A:$A,$B17,INPUT_DATA!$B:$B,"D"))</f>
        <v>210535.09</v>
      </c>
      <c r="BK17" s="133">
        <f>IF($B17=0,"",SUMIFS(INPUT_DATA!N:N,INPUT_DATA!$A:$A,$B17,INPUT_DATA!$B:$B,"D"))</f>
        <v>0</v>
      </c>
      <c r="BL17" s="134">
        <f>IF($B17=0,"",BA17-BB17-BC17+BD17+BE17+BF17-BG17+BH17-BJ17-BK17)</f>
        <v>253797.09999999995</v>
      </c>
      <c r="BM17" s="134">
        <f>IF($B17=0,"",SUMIFS(INPUT_DATA!O:O,INPUT_DATA!$A:$A,$B17,INPUT_DATA!$B:$B,"D"))</f>
        <v>253797.1</v>
      </c>
      <c r="BN17" s="134">
        <f>IF($B17=0,"",BL17-BM17)</f>
        <v>-5.8207660913467407E-11</v>
      </c>
      <c r="BO17" s="123">
        <f>IF($B17=0,"",SUMIFS(INPUT_DATA!P:P,INPUT_DATA!$A:$A,$B17,INPUT_DATA!$B:$B,"D"))</f>
        <v>19395.57</v>
      </c>
      <c r="BP17" s="124">
        <f>IF($B17=0,"",SUMIFS(INPUT_DATA!Q:Q,INPUT_DATA!$A:$A,$B17,INPUT_DATA!$B:$B,"D"))</f>
        <v>192.91</v>
      </c>
      <c r="BQ17" s="124">
        <f>IF($B17=0,"",SUMIFS(INPUT_DATA!R:R,INPUT_DATA!$A:$A,$B17,INPUT_DATA!$B:$B,"D"))</f>
        <v>0</v>
      </c>
      <c r="BR17" s="133">
        <f>IF($B17=0,"",SUMIFS(INPUT_DATA!S:S,INPUT_DATA!$A:$A,$B17,INPUT_DATA!$B:$B,"D"))</f>
        <v>1321.45</v>
      </c>
      <c r="BS17" s="133">
        <f>IF($B17=0,"",SUMIFS(INPUT_DATA!T:T,INPUT_DATA!$A:$A,$B17,INPUT_DATA!$B:$B,"D"))</f>
        <v>370.57</v>
      </c>
      <c r="BT17" s="133">
        <f>IF($B17=0,"",SUMIFS(INPUT_DATA!U:U,INPUT_DATA!$A:$A,$B17,INPUT_DATA!$B:$B,"D"))</f>
        <v>0</v>
      </c>
      <c r="BU17" s="133">
        <f>IF($B17=0,"",SUMIFS(INPUT_DATA!V:V,INPUT_DATA!$A:$A,$B17,INPUT_DATA!$B:$B,"D"))</f>
        <v>2024.32</v>
      </c>
      <c r="BV17" s="133">
        <f>IF($B17=0,"",SUMIFS(INPUT_DATA!W:W,INPUT_DATA!$A:$A,$B17,INPUT_DATA!$B:$B,"D"))</f>
        <v>364.63</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5721.33</v>
      </c>
      <c r="CE17" s="133">
        <f>IF($B17=0,"",SUMIFS(INPUT_DATA!AF:AF,INPUT_DATA!$A:$A,$B17,INPUT_DATA!$B:$B,"D"))</f>
        <v>1152.02</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19395.57</v>
      </c>
      <c r="CK17" s="135">
        <f>IF($B17=0,"",SUMIFS(INPUT_DATA!AL:AL,INPUT_DATA!$A:$A,$B17,INPUT_DATA!$B:$B,"D"))</f>
        <v>192.91</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5018.4599999999991</v>
      </c>
      <c r="CQ17" s="130">
        <f t="shared" ref="CQ17:CQ80" si="2">IF($B17=0,"",BP17+BS17-BV17-BY17-CB17+CE17-CK17-CN17+CH17)</f>
        <v>1157.9599999999998</v>
      </c>
      <c r="CR17" s="130">
        <f t="shared" ref="CR17:CR80" si="3">IF($B17=0,"",BQ17+BT17-BW17-BZ17-CC17+CF17-CL17-CO17+CI17)</f>
        <v>0</v>
      </c>
      <c r="CS17" s="124">
        <f>IF($B17=0,"",SUMIFS(INPUT_DATA!AQ:AQ,INPUT_DATA!$A:$A,$B17,INPUT_DATA!$B:$B,"D"))</f>
        <v>5018.46</v>
      </c>
      <c r="CT17" s="124">
        <f>IF($B17=0,"",SUMIFS(INPUT_DATA!AR:AR,INPUT_DATA!$A:$A,$B17,INPUT_DATA!$B:$B,"D"))</f>
        <v>1157.96</v>
      </c>
      <c r="CU17" s="124">
        <f>IF($B17=0,"",SUMIFS(INPUT_DATA!AS:AS,INPUT_DATA!$A:$A,$B17,INPUT_DATA!$B:$B,"D"))</f>
        <v>0</v>
      </c>
      <c r="CV17" s="124">
        <f t="shared" ref="CV17:CX20" si="4">IF($B17=0,"",CP17-CS17)</f>
        <v>-9.0949470177292824E-13</v>
      </c>
      <c r="CW17" s="130">
        <f t="shared" si="4"/>
        <v>-2.2737367544323206E-13</v>
      </c>
      <c r="CX17" s="136">
        <f t="shared" si="4"/>
        <v>0</v>
      </c>
      <c r="CY17" s="132"/>
      <c r="CZ17" s="1592"/>
    </row>
    <row r="18" spans="2:104" ht="13">
      <c r="B18" s="137">
        <f>INPUT_DATA!CN5</f>
        <v>45961</v>
      </c>
      <c r="C18" s="139">
        <f>IF($B18=0,"",SUMIFS(INPUT_DATA!C:C,INPUT_DATA!$A:$A,$B18,INPUT_DATA!$B:$B,"S"))</f>
        <v>11613993146.950001</v>
      </c>
      <c r="D18" s="139">
        <f>IF($B18=0,"",SUMIFS(INPUT_DATA!D:D,INPUT_DATA!$A:$A,$B18,INPUT_DATA!$B:$B,"S"))</f>
        <v>0</v>
      </c>
      <c r="E18" s="140">
        <f>IF($B18=0,"",SUMIFS(INPUT_DATA!E:E,INPUT_DATA!$A:$A,$B18,INPUT_DATA!$B:$B,"S"))</f>
        <v>60920128.090000004</v>
      </c>
      <c r="F18" s="140">
        <f>IF($B18=0,"",SUMIFS(INPUT_DATA!F:F,INPUT_DATA!$A:$A,$B18,INPUT_DATA!$B:$B,"S"))</f>
        <v>30948441.43</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229091.41</v>
      </c>
      <c r="L18" s="140">
        <f>IF($B18=0,"",SUMIFS(INPUT_DATA!L:L,INPUT_DATA!$A:$A,$B18,INPUT_DATA!$B:$B,"S"))</f>
        <v>0</v>
      </c>
      <c r="M18" s="140">
        <f>IF($B18=0,"",SUMIFS(INPUT_DATA!M:M,INPUT_DATA!$A:$A,$B18,INPUT_DATA!$B:$B,"S"))</f>
        <v>17011954.719999999</v>
      </c>
      <c r="N18" s="140">
        <f>IF($B18=0,"",SUMIFS(INPUT_DATA!N:N,INPUT_DATA!$A:$A,$B18,INPUT_DATA!$B:$B,"S"))</f>
        <v>3661681.35</v>
      </c>
      <c r="O18" s="141">
        <f>IF($B18=0,"",C18+D18-E18-F18+G18+H18+I18-J18-K18-M18-N18-L18)</f>
        <v>11501221849.950001</v>
      </c>
      <c r="P18" s="142">
        <f>IF($B18=0,"",SUMIFS(INPUT_DATA!O:O,INPUT_DATA!$A:$A,$B18,INPUT_DATA!$B:$B,"S"))</f>
        <v>11501221849.950001</v>
      </c>
      <c r="Q18" s="142">
        <f>IF($B18=0,"",O18-P18)</f>
        <v>0</v>
      </c>
      <c r="R18" s="142">
        <f>IF($B18=0,"",SUMIFS(INPUT_DATA!BL:BL,INPUT_DATA!$A:$A,$B18,INPUT_DATA!$B:$B,"S"))</f>
        <v>12775388.98</v>
      </c>
      <c r="S18" s="143">
        <f>IF($B18=0,"",SUMIFS(INPUT_DATA!P:P,INPUT_DATA!$A:$A,$B18,INPUT_DATA!$B:$B,"S"))</f>
        <v>337301.18</v>
      </c>
      <c r="T18" s="143">
        <f>IF($B18=0,"",SUMIFS(INPUT_DATA!Q:Q,INPUT_DATA!$A:$A,$B18,INPUT_DATA!$B:$B,"S"))</f>
        <v>63173.58</v>
      </c>
      <c r="U18" s="143">
        <f>IF($B18=0,"",SUMIFS(INPUT_DATA!R:R,INPUT_DATA!$A:$A,$B18,INPUT_DATA!$B:$B,"S"))</f>
        <v>0</v>
      </c>
      <c r="V18" s="144">
        <f>IF($B18=0,"",SUMIFS(INPUT_DATA!S:S,INPUT_DATA!$A:$A,$B18,INPUT_DATA!$B:$B,"S"))</f>
        <v>218614.39</v>
      </c>
      <c r="W18" s="144">
        <f>IF($B18=0,"",SUMIFS(INPUT_DATA!T:T,INPUT_DATA!$A:$A,$B18,INPUT_DATA!$B:$B,"S"))</f>
        <v>39904.74</v>
      </c>
      <c r="X18" s="144">
        <f>IF($B18=0,"",SUMIFS(INPUT_DATA!U:U,INPUT_DATA!$A:$A,$B18,INPUT_DATA!$B:$B,"S"))</f>
        <v>0</v>
      </c>
      <c r="Y18" s="144">
        <f>IF($B18=0,"",SUMIFS(INPUT_DATA!V:V,INPUT_DATA!$A:$A,$B18,INPUT_DATA!$B:$B,"S"))</f>
        <v>149461.65</v>
      </c>
      <c r="Z18" s="144">
        <f>IF($B18=0,"",SUMIFS(INPUT_DATA!W:W,INPUT_DATA!$A:$A,$B18,INPUT_DATA!$B:$B,"S"))</f>
        <v>24638.29</v>
      </c>
      <c r="AA18" s="144">
        <f>IF($B18=0,"",SUMIFS(INPUT_DATA!X:X,INPUT_DATA!$A:$A,$B18,INPUT_DATA!$B:$B,"S"))</f>
        <v>0</v>
      </c>
      <c r="AB18" s="144">
        <f>IF($B18=0,"",SUMIFS(INPUT_DATA!Y:Y,INPUT_DATA!$A:$A,$B18,INPUT_DATA!$B:$B,"S"))</f>
        <v>0</v>
      </c>
      <c r="AC18" s="144">
        <f>IF($B18=0,"",SUMIFS(INPUT_DATA!Z:Z,INPUT_DATA!$A:$A,$B18,INPUT_DATA!$B:$B,"S"))</f>
        <v>0</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1821.86</v>
      </c>
      <c r="AI18" s="144">
        <f>IF($B18=0,"",SUMIFS(INPUT_DATA!AF:AF,INPUT_DATA!$A:$A,$B18,INPUT_DATA!$B:$B,"S"))</f>
        <v>166.55</v>
      </c>
      <c r="AJ18" s="144">
        <f>IF($B18=0,"",SUMIFS(INPUT_DATA!AG:AG,INPUT_DATA!$A:$A,$B18,INPUT_DATA!$B:$B,"S"))</f>
        <v>0</v>
      </c>
      <c r="AK18" s="144">
        <f>IF($B18=0,"",SUMIFS(INPUT_DATA!AK:AK,INPUT_DATA!$A:$A,$B18,INPUT_DATA!$B:$B,"S"))</f>
        <v>3069.13</v>
      </c>
      <c r="AL18" s="144">
        <f>IF($B18=0,"",SUMIFS(INPUT_DATA!AL:AL,INPUT_DATA!$A:$A,$B18,INPUT_DATA!$B:$B,"S"))</f>
        <v>526.25</v>
      </c>
      <c r="AM18" s="144">
        <f>IF($B18=0,"",SUMIFS(INPUT_DATA!AM:AM,INPUT_DATA!$A:$A,$B18,INPUT_DATA!$B:$B,"S"))</f>
        <v>0</v>
      </c>
      <c r="AN18" s="144">
        <f>IF($B18=0,"",SUMIFS(INPUT_DATA!AN:AN,INPUT_DATA!$A:$A,$B18,INPUT_DATA!$B:$B,"S"))</f>
        <v>0</v>
      </c>
      <c r="AO18" s="144">
        <f>IF($B18=0,"",SUMIFS(INPUT_DATA!AO:AO,INPUT_DATA!$A:$A,$B18,INPUT_DATA!$B:$B,"S"))</f>
        <v>0</v>
      </c>
      <c r="AP18" s="144">
        <f>IF($B18=0,"",SUMIFS(INPUT_DATA!AP:AP,INPUT_DATA!$A:$A,$B18,INPUT_DATA!$B:$B,"S"))</f>
        <v>0</v>
      </c>
      <c r="AQ18" s="145">
        <f t="shared" si="0"/>
        <v>401562.93000000005</v>
      </c>
      <c r="AR18" s="146">
        <f t="shared" si="0"/>
        <v>77747.23</v>
      </c>
      <c r="AS18" s="147">
        <f t="shared" si="0"/>
        <v>0</v>
      </c>
      <c r="AT18" s="145">
        <f>IF($B18=0,"",SUMIFS(INPUT_DATA!AQ:AQ,INPUT_DATA!$A:$A,$B18,INPUT_DATA!$B:$B,"S"))</f>
        <v>401562.93</v>
      </c>
      <c r="AU18" s="146">
        <f>IF($B18=0,"",SUMIFS(INPUT_DATA!AR:AR,INPUT_DATA!$A:$A,$B18,INPUT_DATA!$B:$B,"S"))</f>
        <v>77747.23</v>
      </c>
      <c r="AV18" s="147">
        <f>IF($B18=0,"",SUMIFS(INPUT_DATA!AS:AS,INPUT_DATA!$A:$A,$B18,INPUT_DATA!$B:$B,"S"))</f>
        <v>0</v>
      </c>
      <c r="AW18" s="145">
        <f t="shared" si="1"/>
        <v>5.8207660913467407E-11</v>
      </c>
      <c r="AX18" s="146">
        <f t="shared" si="1"/>
        <v>0</v>
      </c>
      <c r="AY18" s="147">
        <f t="shared" si="1"/>
        <v>0</v>
      </c>
      <c r="AZ18" s="148"/>
      <c r="BA18" s="138">
        <f>IF($B18=0,"",SUMIFS(INPUT_DATA!C:C,INPUT_DATA!$A:$A,$B18,INPUT_DATA!$B:$B,"D"))</f>
        <v>0</v>
      </c>
      <c r="BB18" s="149">
        <f>IF($B18=0,"",SUMIFS(INPUT_DATA!E:E,INPUT_DATA!$A:$A,$B18,INPUT_DATA!$B:$B,"D"))</f>
        <v>18556.32</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229091.41</v>
      </c>
      <c r="BI18" s="149">
        <f>IF($B18=0,"",SUMIFS(INPUT_DATA!L:L,INPUT_DATA!$A:$A,$B18,INPUT_DATA!$B:$B,"D"))</f>
        <v>0</v>
      </c>
      <c r="BJ18" s="149">
        <f>IF($B18=0,"",SUMIFS(INPUT_DATA!M:M,INPUT_DATA!$A:$A,$B18,INPUT_DATA!$B:$B,"D"))</f>
        <v>0</v>
      </c>
      <c r="BK18" s="149">
        <f>IF($B18=0,"",SUMIFS(INPUT_DATA!N:N,INPUT_DATA!$A:$A,$B18,INPUT_DATA!$B:$B,"D"))</f>
        <v>0</v>
      </c>
      <c r="BL18" s="150">
        <f t="shared" ref="BL18:BL81" si="5">IF($B18=0,"",AZ18+BA18-BB18-BC18+BD18+BE18+BF18-BG18+BH18-BJ18-BK18)</f>
        <v>210535.09</v>
      </c>
      <c r="BM18" s="150">
        <f>IF($B18=0,"",SUMIFS(INPUT_DATA!O:O,INPUT_DATA!$A:$A,$B18,INPUT_DATA!$B:$B,"D"))</f>
        <v>210535.09</v>
      </c>
      <c r="BN18" s="150">
        <f>IF($B18=0,"",BL18-BM18)</f>
        <v>0</v>
      </c>
      <c r="BO18" s="138">
        <f>IF($B18=0,"",SUMIFS(INPUT_DATA!P:P,INPUT_DATA!$A:$A,$B18,INPUT_DATA!$B:$B,"D"))</f>
        <v>0</v>
      </c>
      <c r="BP18" s="151">
        <f>IF($B18=0,"",SUMIFS(INPUT_DATA!Q:Q,INPUT_DATA!$A:$A,$B18,INPUT_DATA!$B:$B,"D"))</f>
        <v>0</v>
      </c>
      <c r="BQ18" s="151">
        <f>IF($B18=0,"",SUMIFS(INPUT_DATA!R:R,INPUT_DATA!$A:$A,$B18,INPUT_DATA!$B:$B,"D"))</f>
        <v>0</v>
      </c>
      <c r="BR18" s="149">
        <f>IF($B18=0,"",SUMIFS(INPUT_DATA!S:S,INPUT_DATA!$A:$A,$B18,INPUT_DATA!$B:$B,"D"))</f>
        <v>17573.71</v>
      </c>
      <c r="BS18" s="149">
        <f>IF($B18=0,"",SUMIFS(INPUT_DATA!T:T,INPUT_DATA!$A:$A,$B18,INPUT_DATA!$B:$B,"D"))</f>
        <v>26.36</v>
      </c>
      <c r="BT18" s="149">
        <f>IF($B18=0,"",SUMIFS(INPUT_DATA!U:U,INPUT_DATA!$A:$A,$B18,INPUT_DATA!$B:$B,"D"))</f>
        <v>0</v>
      </c>
      <c r="BU18" s="149">
        <f>IF($B18=0,"",SUMIFS(INPUT_DATA!V:V,INPUT_DATA!$A:$A,$B18,INPUT_DATA!$B:$B,"D"))</f>
        <v>0</v>
      </c>
      <c r="BV18" s="149">
        <f>IF($B18=0,"",SUMIFS(INPUT_DATA!W:W,INPUT_DATA!$A:$A,$B18,INPUT_DATA!$B:$B,"D"))</f>
        <v>0</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1821.86</v>
      </c>
      <c r="CE18" s="149">
        <f>IF($B18=0,"",SUMIFS(INPUT_DATA!AF:AF,INPUT_DATA!$A:$A,$B18,INPUT_DATA!$B:$B,"D"))</f>
        <v>166.55</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0</v>
      </c>
      <c r="CK18" s="140">
        <f>IF($B18=0,"",SUMIFS(INPUT_DATA!AL:AL,INPUT_DATA!$A:$A,$B18,INPUT_DATA!$B:$B,"D"))</f>
        <v>0</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19395.57</v>
      </c>
      <c r="CQ18" s="146">
        <f t="shared" si="2"/>
        <v>192.91000000000003</v>
      </c>
      <c r="CR18" s="146">
        <f t="shared" si="3"/>
        <v>0</v>
      </c>
      <c r="CS18" s="151">
        <f>IF($B18=0,"",SUMIFS(INPUT_DATA!AQ:AQ,INPUT_DATA!$A:$A,$B18,INPUT_DATA!$B:$B,"D"))</f>
        <v>19395.57</v>
      </c>
      <c r="CT18" s="151">
        <f>IF($B18=0,"",SUMIFS(INPUT_DATA!AR:AR,INPUT_DATA!$A:$A,$B18,INPUT_DATA!$B:$B,"D"))</f>
        <v>192.91</v>
      </c>
      <c r="CU18" s="151">
        <f>IF($B18=0,"",SUMIFS(INPUT_DATA!AS:AS,INPUT_DATA!$A:$A,$B18,INPUT_DATA!$B:$B,"D"))</f>
        <v>0</v>
      </c>
      <c r="CV18" s="151">
        <f t="shared" si="4"/>
        <v>0</v>
      </c>
      <c r="CW18" s="146">
        <f t="shared" si="4"/>
        <v>2.8421709430404007E-14</v>
      </c>
      <c r="CX18" s="152">
        <f t="shared" si="4"/>
        <v>0</v>
      </c>
      <c r="CY18" s="148"/>
    </row>
    <row r="19" spans="2:104" ht="13">
      <c r="B19" s="137">
        <f>INPUT_DATA!CN6</f>
        <v>45930</v>
      </c>
      <c r="C19" s="139">
        <f>IF($B19=0,"",SUMIFS(INPUT_DATA!C:C,INPUT_DATA!$A:$A,$B19,INPUT_DATA!$B:$B,"S"))</f>
        <v>7430770897.8500004</v>
      </c>
      <c r="D19" s="139">
        <f>IF($B19=0,"",SUMIFS(INPUT_DATA!D:D,INPUT_DATA!$A:$A,$B19,INPUT_DATA!$B:$B,"S"))</f>
        <v>4246326267.73</v>
      </c>
      <c r="E19" s="140">
        <f>IF($B19=0,"",SUMIFS(INPUT_DATA!E:E,INPUT_DATA!$A:$A,$B19,INPUT_DATA!$B:$B,"S"))</f>
        <v>40886125.289999999</v>
      </c>
      <c r="F19" s="140">
        <f>IF($B19=0,"",SUMIFS(INPUT_DATA!F:F,INPUT_DATA!$A:$A,$B19,INPUT_DATA!$B:$B,"S"))</f>
        <v>18140271.010000002</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414679.66</v>
      </c>
      <c r="L19" s="140">
        <f>IF($B19=0,"",SUMIFS(INPUT_DATA!L:L,INPUT_DATA!$A:$A,$B19,INPUT_DATA!$B:$B,"S"))</f>
        <v>0</v>
      </c>
      <c r="M19" s="140">
        <f>IF($B19=0,"",SUMIFS(INPUT_DATA!M:M,INPUT_DATA!$A:$A,$B19,INPUT_DATA!$B:$B,"S"))</f>
        <v>3662942.67</v>
      </c>
      <c r="N19" s="140">
        <f>IF($B19=0,"",SUMIFS(INPUT_DATA!N:N,INPUT_DATA!$A:$A,$B19,INPUT_DATA!$B:$B,"S"))</f>
        <v>0</v>
      </c>
      <c r="O19" s="141">
        <f t="shared" ref="O19:O82" si="7">IF($B19=0,"",C19+D19-E19-F19+G19+H19+I19-J19-K19-M19-N19-L19)</f>
        <v>11613993146.949999</v>
      </c>
      <c r="P19" s="142">
        <f>IF($B19=0,"",SUMIFS(INPUT_DATA!O:O,INPUT_DATA!$A:$A,$B19,INPUT_DATA!$B:$B,"S"))</f>
        <v>11613993146.950001</v>
      </c>
      <c r="Q19" s="142">
        <f t="shared" ref="Q19:Q82" si="8">IF($B19=0,"",O19-P19)</f>
        <v>-1.9073486328125E-6</v>
      </c>
      <c r="R19" s="142">
        <f>IF($B19=0,"",SUMIFS(INPUT_DATA!BL:BL,INPUT_DATA!$A:$A,$B19,INPUT_DATA!$B:$B,"S"))</f>
        <v>12728722.32</v>
      </c>
      <c r="S19" s="143">
        <f>IF($B19=0,"",SUMIFS(INPUT_DATA!P:P,INPUT_DATA!$A:$A,$B19,INPUT_DATA!$B:$B,"S"))</f>
        <v>556818.38</v>
      </c>
      <c r="T19" s="143">
        <f>IF($B19=0,"",SUMIFS(INPUT_DATA!Q:Q,INPUT_DATA!$A:$A,$B19,INPUT_DATA!$B:$B,"S"))</f>
        <v>104028.52</v>
      </c>
      <c r="U19" s="143">
        <f>IF($B19=0,"",SUMIFS(INPUT_DATA!R:R,INPUT_DATA!$A:$A,$B19,INPUT_DATA!$B:$B,"S"))</f>
        <v>0</v>
      </c>
      <c r="V19" s="144">
        <f>IF($B19=0,"",SUMIFS(INPUT_DATA!S:S,INPUT_DATA!$A:$A,$B19,INPUT_DATA!$B:$B,"S"))</f>
        <v>127109.58</v>
      </c>
      <c r="W19" s="144">
        <f>IF($B19=0,"",SUMIFS(INPUT_DATA!T:T,INPUT_DATA!$A:$A,$B19,INPUT_DATA!$B:$B,"S"))</f>
        <v>23600.81</v>
      </c>
      <c r="X19" s="144">
        <f>IF($B19=0,"",SUMIFS(INPUT_DATA!U:U,INPUT_DATA!$A:$A,$B19,INPUT_DATA!$B:$B,"S"))</f>
        <v>0</v>
      </c>
      <c r="Y19" s="144">
        <f>IF($B19=0,"",SUMIFS(INPUT_DATA!V:V,INPUT_DATA!$A:$A,$B19,INPUT_DATA!$B:$B,"S"))</f>
        <v>343243.5</v>
      </c>
      <c r="Z19" s="144">
        <f>IF($B19=0,"",SUMIFS(INPUT_DATA!W:W,INPUT_DATA!$A:$A,$B19,INPUT_DATA!$B:$B,"S"))</f>
        <v>64031.839999999997</v>
      </c>
      <c r="AA19" s="144">
        <f>IF($B19=0,"",SUMIFS(INPUT_DATA!X:X,INPUT_DATA!$A:$A,$B19,INPUT_DATA!$B:$B,"S"))</f>
        <v>0</v>
      </c>
      <c r="AB19" s="144">
        <f>IF($B19=0,"",SUMIFS(INPUT_DATA!Y:Y,INPUT_DATA!$A:$A,$B19,INPUT_DATA!$B:$B,"S"))</f>
        <v>339.56</v>
      </c>
      <c r="AC19" s="144">
        <f>IF($B19=0,"",SUMIFS(INPUT_DATA!Z:Z,INPUT_DATA!$A:$A,$B19,INPUT_DATA!$B:$B,"S"))</f>
        <v>57.87</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1384.77</v>
      </c>
      <c r="AI19" s="144">
        <f>IF($B19=0,"",SUMIFS(INPUT_DATA!AF:AF,INPUT_DATA!$A:$A,$B19,INPUT_DATA!$B:$B,"S"))</f>
        <v>342.25</v>
      </c>
      <c r="AJ19" s="144">
        <f>IF($B19=0,"",SUMIFS(INPUT_DATA!AG:AG,INPUT_DATA!$A:$A,$B19,INPUT_DATA!$B:$B,"S"))</f>
        <v>0</v>
      </c>
      <c r="AK19" s="144">
        <f>IF($B19=0,"",SUMIFS(INPUT_DATA!AK:AK,INPUT_DATA!$A:$A,$B19,INPUT_DATA!$B:$B,"S"))</f>
        <v>1658.95</v>
      </c>
      <c r="AL19" s="144">
        <f>IF($B19=0,"",SUMIFS(INPUT_DATA!AL:AL,INPUT_DATA!$A:$A,$B19,INPUT_DATA!$B:$B,"S"))</f>
        <v>23.79</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337301.17999999993</v>
      </c>
      <c r="AR19" s="146">
        <f t="shared" ref="AR19:AR82" si="10">IF($B19=0,"",T19+W19-Z19-AC19-AF19-AI19-AL19-AO19)</f>
        <v>63173.58</v>
      </c>
      <c r="AS19" s="147">
        <f t="shared" ref="AS19:AS82" si="11">IF($B19=0,"",U19+X19-AA19-AD19-AG19-AJ19-AM19-AP19)</f>
        <v>0</v>
      </c>
      <c r="AT19" s="145">
        <f>IF($B19=0,"",SUMIFS(INPUT_DATA!AQ:AQ,INPUT_DATA!$A:$A,$B19,INPUT_DATA!$B:$B,"S"))</f>
        <v>337301.18</v>
      </c>
      <c r="AU19" s="146">
        <f>IF($B19=0,"",SUMIFS(INPUT_DATA!AR:AR,INPUT_DATA!$A:$A,$B19,INPUT_DATA!$B:$B,"S"))</f>
        <v>63173.58</v>
      </c>
      <c r="AV19" s="147">
        <f>IF($B19=0,"",SUMIFS(INPUT_DATA!AS:AS,INPUT_DATA!$A:$A,$B19,INPUT_DATA!$B:$B,"S"))</f>
        <v>0</v>
      </c>
      <c r="AW19" s="145">
        <f t="shared" ref="AW19:AW82" si="12">IF($B19=0,"",AQ19-AT19)</f>
        <v>-5.8207660913467407E-11</v>
      </c>
      <c r="AX19" s="146">
        <f t="shared" ref="AX19:AX82" si="13">IF($B19=0,"",AR19-AU19)</f>
        <v>0</v>
      </c>
      <c r="AY19" s="147">
        <f t="shared" ref="AY19:AY82" si="14">IF($B19=0,"",AS19-AV19)</f>
        <v>0</v>
      </c>
      <c r="AZ19" s="148"/>
      <c r="BA19" s="138">
        <f>IF($B19=0,"",SUMIFS(INPUT_DATA!C:C,INPUT_DATA!$A:$A,$B19,INPUT_DATA!$B:$B,"D"))</f>
        <v>324731.81</v>
      </c>
      <c r="BB19" s="149">
        <f>IF($B19=0,"",SUMIFS(INPUT_DATA!E:E,INPUT_DATA!$A:$A,$B19,INPUT_DATA!$B:$B,"D"))</f>
        <v>1380.34</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414679.66</v>
      </c>
      <c r="BI19" s="149">
        <f>IF($B19=0,"",SUMIFS(INPUT_DATA!L:L,INPUT_DATA!$A:$A,$B19,INPUT_DATA!$B:$B,"D"))</f>
        <v>0</v>
      </c>
      <c r="BJ19" s="149">
        <f>IF($B19=0,"",SUMIFS(INPUT_DATA!M:M,INPUT_DATA!$A:$A,$B19,INPUT_DATA!$B:$B,"D"))</f>
        <v>738031.13</v>
      </c>
      <c r="BK19" s="149">
        <f>IF($B19=0,"",SUMIFS(INPUT_DATA!N:N,INPUT_DATA!$A:$A,$B19,INPUT_DATA!$B:$B,"D"))</f>
        <v>0</v>
      </c>
      <c r="BL19" s="150">
        <f t="shared" si="5"/>
        <v>-1.1641532182693481E-10</v>
      </c>
      <c r="BM19" s="150">
        <f>IF($B19=0,"",SUMIFS(INPUT_DATA!O:O,INPUT_DATA!$A:$A,$B19,INPUT_DATA!$B:$B,"D"))</f>
        <v>0</v>
      </c>
      <c r="BN19" s="150">
        <f t="shared" ref="BN19:BN82" si="15">IF($B19=0,"",BL19-BM19)</f>
        <v>-1.1641532182693481E-10</v>
      </c>
      <c r="BO19" s="138">
        <f>IF($B19=0,"",SUMIFS(INPUT_DATA!P:P,INPUT_DATA!$A:$A,$B19,INPUT_DATA!$B:$B,"D"))</f>
        <v>0</v>
      </c>
      <c r="BP19" s="151">
        <f>IF($B19=0,"",SUMIFS(INPUT_DATA!Q:Q,INPUT_DATA!$A:$A,$B19,INPUT_DATA!$B:$B,"D"))</f>
        <v>0</v>
      </c>
      <c r="BQ19" s="151">
        <f>IF($B19=0,"",SUMIFS(INPUT_DATA!R:R,INPUT_DATA!$A:$A,$B19,INPUT_DATA!$B:$B,"D"))</f>
        <v>0</v>
      </c>
      <c r="BR19" s="149">
        <f>IF($B19=0,"",SUMIFS(INPUT_DATA!S:S,INPUT_DATA!$A:$A,$B19,INPUT_DATA!$B:$B,"D"))</f>
        <v>119.79</v>
      </c>
      <c r="BS19" s="149">
        <f>IF($B19=0,"",SUMIFS(INPUT_DATA!T:T,INPUT_DATA!$A:$A,$B19,INPUT_DATA!$B:$B,"D"))</f>
        <v>36.96</v>
      </c>
      <c r="BT19" s="149">
        <f>IF($B19=0,"",SUMIFS(INPUT_DATA!U:U,INPUT_DATA!$A:$A,$B19,INPUT_DATA!$B:$B,"D"))</f>
        <v>0</v>
      </c>
      <c r="BU19" s="149">
        <f>IF($B19=0,"",SUMIFS(INPUT_DATA!V:V,INPUT_DATA!$A:$A,$B19,INPUT_DATA!$B:$B,"D"))</f>
        <v>81.849999999999994</v>
      </c>
      <c r="BV19" s="149">
        <f>IF($B19=0,"",SUMIFS(INPUT_DATA!W:W,INPUT_DATA!$A:$A,$B19,INPUT_DATA!$B:$B,"D"))</f>
        <v>64.900000000000006</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1384.77</v>
      </c>
      <c r="CE19" s="149">
        <f>IF($B19=0,"",SUMIFS(INPUT_DATA!AF:AF,INPUT_DATA!$A:$A,$B19,INPUT_DATA!$B:$B,"D"))</f>
        <v>342.25</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1422.71</v>
      </c>
      <c r="CK19" s="140">
        <f>IF($B19=0,"",SUMIFS(INPUT_DATA!AL:AL,INPUT_DATA!$A:$A,$B19,INPUT_DATA!$B:$B,"D"))</f>
        <v>314.31</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0</v>
      </c>
      <c r="CQ19" s="146">
        <f t="shared" si="16"/>
        <v>0</v>
      </c>
      <c r="CR19" s="146">
        <f t="shared" si="16"/>
        <v>0</v>
      </c>
      <c r="CS19" s="151">
        <f>IF($B19=0,"",SUMIFS(INPUT_DATA!AQ:AQ,INPUT_DATA!$A:$A,$B19,INPUT_DATA!$B:$B,"D"))</f>
        <v>0</v>
      </c>
      <c r="CT19" s="151">
        <f>IF($B19=0,"",SUMIFS(INPUT_DATA!AR:AR,INPUT_DATA!$A:$A,$B19,INPUT_DATA!$B:$B,"D"))</f>
        <v>0</v>
      </c>
      <c r="CU19" s="151">
        <f>IF($B19=0,"",SUMIFS(INPUT_DATA!AS:AS,INPUT_DATA!$A:$A,$B19,INPUT_DATA!$B:$B,"D"))</f>
        <v>0</v>
      </c>
      <c r="CV19" s="151">
        <f t="shared" si="4"/>
        <v>0</v>
      </c>
      <c r="CW19" s="146">
        <f t="shared" si="4"/>
        <v>0</v>
      </c>
      <c r="CX19" s="152">
        <f t="shared" si="4"/>
        <v>0</v>
      </c>
      <c r="CY19" s="148"/>
      <c r="CZ19" s="83"/>
    </row>
    <row r="20" spans="2:104" ht="13">
      <c r="B20" s="137">
        <f>INPUT_DATA!CN7</f>
        <v>45900</v>
      </c>
      <c r="C20" s="139">
        <f>IF($B20=0,"",SUMIFS(INPUT_DATA!C:C,INPUT_DATA!$A:$A,$B20,INPUT_DATA!$B:$B,"S"))</f>
        <v>7501402080.4799995</v>
      </c>
      <c r="D20" s="139">
        <f>IF($B20=0,"",SUMIFS(INPUT_DATA!D:D,INPUT_DATA!$A:$A,$B20,INPUT_DATA!$B:$B,"S"))</f>
        <v>0</v>
      </c>
      <c r="E20" s="140">
        <f>IF($B20=0,"",SUMIFS(INPUT_DATA!E:E,INPUT_DATA!$A:$A,$B20,INPUT_DATA!$B:$B,"S"))</f>
        <v>41134016</v>
      </c>
      <c r="F20" s="140">
        <f>IF($B20=0,"",SUMIFS(INPUT_DATA!F:F,INPUT_DATA!$A:$A,$B20,INPUT_DATA!$B:$B,"S"))</f>
        <v>24368146.75</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325275.99</v>
      </c>
      <c r="L20" s="140">
        <f>IF($B20=0,"",SUMIFS(INPUT_DATA!L:L,INPUT_DATA!$A:$A,$B20,INPUT_DATA!$B:$B,"S"))</f>
        <v>0</v>
      </c>
      <c r="M20" s="140">
        <f>IF($B20=0,"",SUMIFS(INPUT_DATA!M:M,INPUT_DATA!$A:$A,$B20,INPUT_DATA!$B:$B,"S"))</f>
        <v>4803743.8899999997</v>
      </c>
      <c r="N20" s="140">
        <f>IF($B20=0,"",SUMIFS(INPUT_DATA!N:N,INPUT_DATA!$A:$A,$B20,INPUT_DATA!$B:$B,"S"))</f>
        <v>0</v>
      </c>
      <c r="O20" s="141">
        <f t="shared" si="7"/>
        <v>7430770897.8499994</v>
      </c>
      <c r="P20" s="142">
        <f>IF($B20=0,"",SUMIFS(INPUT_DATA!O:O,INPUT_DATA!$A:$A,$B20,INPUT_DATA!$B:$B,"S"))</f>
        <v>7430770897.8500004</v>
      </c>
      <c r="Q20" s="142">
        <f t="shared" si="8"/>
        <v>-9.5367431640625E-7</v>
      </c>
      <c r="R20" s="142">
        <f>IF($B20=0,"",SUMIFS(INPUT_DATA!BL:BL,INPUT_DATA!$A:$A,$B20,INPUT_DATA!$B:$B,"S"))</f>
        <v>7344940.4400000004</v>
      </c>
      <c r="S20" s="143">
        <f>IF($B20=0,"",SUMIFS(INPUT_DATA!P:P,INPUT_DATA!$A:$A,$B20,INPUT_DATA!$B:$B,"S"))</f>
        <v>486832.33</v>
      </c>
      <c r="T20" s="143">
        <f>IF($B20=0,"",SUMIFS(INPUT_DATA!Q:Q,INPUT_DATA!$A:$A,$B20,INPUT_DATA!$B:$B,"S"))</f>
        <v>104936.02</v>
      </c>
      <c r="U20" s="143">
        <f>IF($B20=0,"",SUMIFS(INPUT_DATA!R:R,INPUT_DATA!$A:$A,$B20,INPUT_DATA!$B:$B,"S"))</f>
        <v>0</v>
      </c>
      <c r="V20" s="144">
        <f>IF($B20=0,"",SUMIFS(INPUT_DATA!S:S,INPUT_DATA!$A:$A,$B20,INPUT_DATA!$B:$B,"S"))</f>
        <v>209210.51</v>
      </c>
      <c r="W20" s="144">
        <f>IF($B20=0,"",SUMIFS(INPUT_DATA!T:T,INPUT_DATA!$A:$A,$B20,INPUT_DATA!$B:$B,"S"))</f>
        <v>35903.72</v>
      </c>
      <c r="X20" s="144">
        <f>IF($B20=0,"",SUMIFS(INPUT_DATA!U:U,INPUT_DATA!$A:$A,$B20,INPUT_DATA!$B:$B,"S"))</f>
        <v>0</v>
      </c>
      <c r="Y20" s="144">
        <f>IF($B20=0,"",SUMIFS(INPUT_DATA!V:V,INPUT_DATA!$A:$A,$B20,INPUT_DATA!$B:$B,"S"))</f>
        <v>139224.46</v>
      </c>
      <c r="Z20" s="144">
        <f>IF($B20=0,"",SUMIFS(INPUT_DATA!W:W,INPUT_DATA!$A:$A,$B20,INPUT_DATA!$B:$B,"S"))</f>
        <v>36811.22</v>
      </c>
      <c r="AA20" s="144">
        <f>IF($B20=0,"",SUMIFS(INPUT_DATA!X:X,INPUT_DATA!$A:$A,$B20,INPUT_DATA!$B:$B,"S"))</f>
        <v>0</v>
      </c>
      <c r="AB20" s="144">
        <f>IF($B20=0,"",SUMIFS(INPUT_DATA!Y:Y,INPUT_DATA!$A:$A,$B20,INPUT_DATA!$B:$B,"S"))</f>
        <v>0</v>
      </c>
      <c r="AC20" s="144">
        <f>IF($B20=0,"",SUMIFS(INPUT_DATA!Z:Z,INPUT_DATA!$A:$A,$B20,INPUT_DATA!$B:$B,"S"))</f>
        <v>0</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0</v>
      </c>
      <c r="AI20" s="144">
        <f>IF($B20=0,"",SUMIFS(INPUT_DATA!AF:AF,INPUT_DATA!$A:$A,$B20,INPUT_DATA!$B:$B,"S"))</f>
        <v>0</v>
      </c>
      <c r="AJ20" s="144">
        <f>IF($B20=0,"",SUMIFS(INPUT_DATA!AG:AG,INPUT_DATA!$A:$A,$B20,INPUT_DATA!$B:$B,"S"))</f>
        <v>0</v>
      </c>
      <c r="AK20" s="144">
        <f>IF($B20=0,"",SUMIFS(INPUT_DATA!AK:AK,INPUT_DATA!$A:$A,$B20,INPUT_DATA!$B:$B,"S"))</f>
        <v>0</v>
      </c>
      <c r="AL20" s="144">
        <f>IF($B20=0,"",SUMIFS(INPUT_DATA!AL:AL,INPUT_DATA!$A:$A,$B20,INPUT_DATA!$B:$B,"S"))</f>
        <v>0</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556818.38000000012</v>
      </c>
      <c r="AR20" s="146">
        <f t="shared" si="10"/>
        <v>104028.51999999999</v>
      </c>
      <c r="AS20" s="147">
        <f t="shared" si="11"/>
        <v>0</v>
      </c>
      <c r="AT20" s="145">
        <f>IF($B20=0,"",SUMIFS(INPUT_DATA!AQ:AQ,INPUT_DATA!$A:$A,$B20,INPUT_DATA!$B:$B,"S"))</f>
        <v>556818.38</v>
      </c>
      <c r="AU20" s="146">
        <f>IF($B20=0,"",SUMIFS(INPUT_DATA!AR:AR,INPUT_DATA!$A:$A,$B20,INPUT_DATA!$B:$B,"S"))</f>
        <v>104028.52</v>
      </c>
      <c r="AV20" s="147">
        <f>IF($B20=0,"",SUMIFS(INPUT_DATA!AS:AS,INPUT_DATA!$A:$A,$B20,INPUT_DATA!$B:$B,"S"))</f>
        <v>0</v>
      </c>
      <c r="AW20" s="145">
        <f t="shared" si="12"/>
        <v>1.1641532182693481E-10</v>
      </c>
      <c r="AX20" s="146">
        <f t="shared" si="13"/>
        <v>-1.4551915228366852E-11</v>
      </c>
      <c r="AY20" s="147">
        <f t="shared" si="14"/>
        <v>0</v>
      </c>
      <c r="AZ20" s="148"/>
      <c r="BA20" s="138">
        <f>IF($B20=0,"",SUMIFS(INPUT_DATA!C:C,INPUT_DATA!$A:$A,$B20,INPUT_DATA!$B:$B,"D"))</f>
        <v>616580.66</v>
      </c>
      <c r="BB20" s="149">
        <f>IF($B20=0,"",SUMIFS(INPUT_DATA!E:E,INPUT_DATA!$A:$A,$B20,INPUT_DATA!$B:$B,"D"))</f>
        <v>1716.2</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325275.99</v>
      </c>
      <c r="BI20" s="149">
        <f>IF($B20=0,"",SUMIFS(INPUT_DATA!L:L,INPUT_DATA!$A:$A,$B20,INPUT_DATA!$B:$B,"D"))</f>
        <v>0</v>
      </c>
      <c r="BJ20" s="149">
        <f>IF($B20=0,"",SUMIFS(INPUT_DATA!M:M,INPUT_DATA!$A:$A,$B20,INPUT_DATA!$B:$B,"D"))</f>
        <v>615408.64000000001</v>
      </c>
      <c r="BK20" s="149">
        <f>IF($B20=0,"",SUMIFS(INPUT_DATA!N:N,INPUT_DATA!$A:$A,$B20,INPUT_DATA!$B:$B,"D"))</f>
        <v>0</v>
      </c>
      <c r="BL20" s="150">
        <f t="shared" si="5"/>
        <v>324731.81000000006</v>
      </c>
      <c r="BM20" s="150">
        <f>IF($B20=0,"",SUMIFS(INPUT_DATA!O:O,INPUT_DATA!$A:$A,$B20,INPUT_DATA!$B:$B,"D"))</f>
        <v>324731.81</v>
      </c>
      <c r="BN20" s="150">
        <f t="shared" si="15"/>
        <v>5.8207660913467407E-11</v>
      </c>
      <c r="BO20" s="138">
        <f>IF($B20=0,"",SUMIFS(INPUT_DATA!P:P,INPUT_DATA!$A:$A,$B20,INPUT_DATA!$B:$B,"D"))</f>
        <v>2694.84</v>
      </c>
      <c r="BP20" s="151">
        <f>IF($B20=0,"",SUMIFS(INPUT_DATA!Q:Q,INPUT_DATA!$A:$A,$B20,INPUT_DATA!$B:$B,"D"))</f>
        <v>248.83</v>
      </c>
      <c r="BQ20" s="151">
        <f>IF($B20=0,"",SUMIFS(INPUT_DATA!R:R,INPUT_DATA!$A:$A,$B20,INPUT_DATA!$B:$B,"D"))</f>
        <v>0</v>
      </c>
      <c r="BR20" s="149">
        <f>IF($B20=0,"",SUMIFS(INPUT_DATA!S:S,INPUT_DATA!$A:$A,$B20,INPUT_DATA!$B:$B,"D"))</f>
        <v>0</v>
      </c>
      <c r="BS20" s="149">
        <f>IF($B20=0,"",SUMIFS(INPUT_DATA!T:T,INPUT_DATA!$A:$A,$B20,INPUT_DATA!$B:$B,"D"))</f>
        <v>0</v>
      </c>
      <c r="BT20" s="149">
        <f>IF($B20=0,"",SUMIFS(INPUT_DATA!U:U,INPUT_DATA!$A:$A,$B20,INPUT_DATA!$B:$B,"D"))</f>
        <v>0</v>
      </c>
      <c r="BU20" s="149">
        <f>IF($B20=0,"",SUMIFS(INPUT_DATA!V:V,INPUT_DATA!$A:$A,$B20,INPUT_DATA!$B:$B,"D"))</f>
        <v>0</v>
      </c>
      <c r="BV20" s="149">
        <f>IF($B20=0,"",SUMIFS(INPUT_DATA!W:W,INPUT_DATA!$A:$A,$B20,INPUT_DATA!$B:$B,"D"))</f>
        <v>0</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0</v>
      </c>
      <c r="CE20" s="149">
        <f>IF($B20=0,"",SUMIFS(INPUT_DATA!AF:AF,INPUT_DATA!$A:$A,$B20,INPUT_DATA!$B:$B,"D"))</f>
        <v>0</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2694.84</v>
      </c>
      <c r="CK20" s="140">
        <f>IF($B20=0,"",SUMIFS(INPUT_DATA!AL:AL,INPUT_DATA!$A:$A,$B20,INPUT_DATA!$B:$B,"D"))</f>
        <v>248.83</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0</v>
      </c>
      <c r="CQ20" s="146">
        <f t="shared" si="16"/>
        <v>0</v>
      </c>
      <c r="CR20" s="146">
        <f t="shared" si="16"/>
        <v>0</v>
      </c>
      <c r="CS20" s="151">
        <f>IF($B20=0,"",SUMIFS(INPUT_DATA!AQ:AQ,INPUT_DATA!$A:$A,$B20,INPUT_DATA!$B:$B,"D"))</f>
        <v>0</v>
      </c>
      <c r="CT20" s="151">
        <f>IF($B20=0,"",SUMIFS(INPUT_DATA!AR:AR,INPUT_DATA!$A:$A,$B20,INPUT_DATA!$B:$B,"D"))</f>
        <v>0</v>
      </c>
      <c r="CU20" s="151">
        <f>IF($B20=0,"",SUMIFS(INPUT_DATA!AS:AS,INPUT_DATA!$A:$A,$B20,INPUT_DATA!$B:$B,"D"))</f>
        <v>0</v>
      </c>
      <c r="CV20" s="151">
        <f t="shared" si="4"/>
        <v>0</v>
      </c>
      <c r="CW20" s="146">
        <f t="shared" si="4"/>
        <v>0</v>
      </c>
      <c r="CX20" s="152">
        <f t="shared" si="4"/>
        <v>0</v>
      </c>
      <c r="CY20" s="148"/>
    </row>
    <row r="21" spans="2:104" ht="13">
      <c r="B21" s="137">
        <f>INPUT_DATA!CN8</f>
        <v>45869</v>
      </c>
      <c r="C21" s="139">
        <f>IF($B21=0,"",SUMIFS(INPUT_DATA!C:C,INPUT_DATA!$A:$A,$B21,INPUT_DATA!$B:$B,"S"))</f>
        <v>7570005186.9899998</v>
      </c>
      <c r="D21" s="139">
        <f>IF($B21=0,"",SUMIFS(INPUT_DATA!D:D,INPUT_DATA!$A:$A,$B21,INPUT_DATA!$B:$B,"S"))</f>
        <v>0</v>
      </c>
      <c r="E21" s="140">
        <f>IF($B21=0,"",SUMIFS(INPUT_DATA!E:E,INPUT_DATA!$A:$A,$B21,INPUT_DATA!$B:$B,"S"))</f>
        <v>41404450.689999998</v>
      </c>
      <c r="F21" s="140">
        <f>IF($B21=0,"",SUMIFS(INPUT_DATA!F:F,INPUT_DATA!$A:$A,$B21,INPUT_DATA!$B:$B,"S"))</f>
        <v>23530806</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619098.98</v>
      </c>
      <c r="L21" s="140">
        <f>IF($B21=0,"",SUMIFS(INPUT_DATA!L:L,INPUT_DATA!$A:$A,$B21,INPUT_DATA!$B:$B,"S"))</f>
        <v>0</v>
      </c>
      <c r="M21" s="140">
        <f>IF($B21=0,"",SUMIFS(INPUT_DATA!M:M,INPUT_DATA!$A:$A,$B21,INPUT_DATA!$B:$B,"S"))</f>
        <v>3048750.84</v>
      </c>
      <c r="N21" s="140">
        <f>IF($B21=0,"",SUMIFS(INPUT_DATA!N:N,INPUT_DATA!$A:$A,$B21,INPUT_DATA!$B:$B,"S"))</f>
        <v>0</v>
      </c>
      <c r="O21" s="141">
        <f t="shared" si="7"/>
        <v>7501402080.4800005</v>
      </c>
      <c r="P21" s="142">
        <f>IF($B21=0,"",SUMIFS(INPUT_DATA!O:O,INPUT_DATA!$A:$A,$B21,INPUT_DATA!$B:$B,"S"))</f>
        <v>7501402080.4799995</v>
      </c>
      <c r="Q21" s="142">
        <f t="shared" si="8"/>
        <v>9.5367431640625E-7</v>
      </c>
      <c r="R21" s="142">
        <f>IF($B21=0,"",SUMIFS(INPUT_DATA!BL:BL,INPUT_DATA!$A:$A,$B21,INPUT_DATA!$B:$B,"S"))</f>
        <v>7414518.2800000003</v>
      </c>
      <c r="S21" s="143">
        <f>IF($B21=0,"",SUMIFS(INPUT_DATA!P:P,INPUT_DATA!$A:$A,$B21,INPUT_DATA!$B:$B,"S"))</f>
        <v>468786.21</v>
      </c>
      <c r="T21" s="143">
        <f>IF($B21=0,"",SUMIFS(INPUT_DATA!Q:Q,INPUT_DATA!$A:$A,$B21,INPUT_DATA!$B:$B,"S"))</f>
        <v>91992.76</v>
      </c>
      <c r="U21" s="143">
        <f>IF($B21=0,"",SUMIFS(INPUT_DATA!R:R,INPUT_DATA!$A:$A,$B21,INPUT_DATA!$B:$B,"S"))</f>
        <v>0</v>
      </c>
      <c r="V21" s="144">
        <f>IF($B21=0,"",SUMIFS(INPUT_DATA!S:S,INPUT_DATA!$A:$A,$B21,INPUT_DATA!$B:$B,"S"))</f>
        <v>185325.96</v>
      </c>
      <c r="W21" s="144">
        <f>IF($B21=0,"",SUMIFS(INPUT_DATA!T:T,INPUT_DATA!$A:$A,$B21,INPUT_DATA!$B:$B,"S"))</f>
        <v>45370.559999999998</v>
      </c>
      <c r="X21" s="144">
        <f>IF($B21=0,"",SUMIFS(INPUT_DATA!U:U,INPUT_DATA!$A:$A,$B21,INPUT_DATA!$B:$B,"S"))</f>
        <v>0</v>
      </c>
      <c r="Y21" s="144">
        <f>IF($B21=0,"",SUMIFS(INPUT_DATA!V:V,INPUT_DATA!$A:$A,$B21,INPUT_DATA!$B:$B,"S"))</f>
        <v>164764.35</v>
      </c>
      <c r="Z21" s="144">
        <f>IF($B21=0,"",SUMIFS(INPUT_DATA!W:W,INPUT_DATA!$A:$A,$B21,INPUT_DATA!$B:$B,"S"))</f>
        <v>32176.720000000001</v>
      </c>
      <c r="AA21" s="144">
        <f>IF($B21=0,"",SUMIFS(INPUT_DATA!X:X,INPUT_DATA!$A:$A,$B21,INPUT_DATA!$B:$B,"S"))</f>
        <v>0</v>
      </c>
      <c r="AB21" s="144">
        <f>IF($B21=0,"",SUMIFS(INPUT_DATA!Y:Y,INPUT_DATA!$A:$A,$B21,INPUT_DATA!$B:$B,"S"))</f>
        <v>0</v>
      </c>
      <c r="AC21" s="144">
        <f>IF($B21=0,"",SUMIFS(INPUT_DATA!Z:Z,INPUT_DATA!$A:$A,$B21,INPUT_DATA!$B:$B,"S"))</f>
        <v>0</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2515.4899999999998</v>
      </c>
      <c r="AI21" s="144">
        <f>IF($B21=0,"",SUMIFS(INPUT_DATA!AF:AF,INPUT_DATA!$A:$A,$B21,INPUT_DATA!$B:$B,"S"))</f>
        <v>250.58</v>
      </c>
      <c r="AJ21" s="144">
        <f>IF($B21=0,"",SUMIFS(INPUT_DATA!AG:AG,INPUT_DATA!$A:$A,$B21,INPUT_DATA!$B:$B,"S"))</f>
        <v>0</v>
      </c>
      <c r="AK21" s="144">
        <f>IF($B21=0,"",SUMIFS(INPUT_DATA!AK:AK,INPUT_DATA!$A:$A,$B21,INPUT_DATA!$B:$B,"S"))</f>
        <v>0</v>
      </c>
      <c r="AL21" s="144">
        <f>IF($B21=0,"",SUMIFS(INPUT_DATA!AL:AL,INPUT_DATA!$A:$A,$B21,INPUT_DATA!$B:$B,"S"))</f>
        <v>0</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486832.33000000007</v>
      </c>
      <c r="AR21" s="146">
        <f t="shared" si="10"/>
        <v>104936.02</v>
      </c>
      <c r="AS21" s="147">
        <f t="shared" si="11"/>
        <v>0</v>
      </c>
      <c r="AT21" s="145">
        <f>IF($B21=0,"",SUMIFS(INPUT_DATA!AQ:AQ,INPUT_DATA!$A:$A,$B21,INPUT_DATA!$B:$B,"S"))</f>
        <v>486832.33</v>
      </c>
      <c r="AU21" s="146">
        <f>IF($B21=0,"",SUMIFS(INPUT_DATA!AR:AR,INPUT_DATA!$A:$A,$B21,INPUT_DATA!$B:$B,"S"))</f>
        <v>104936.02</v>
      </c>
      <c r="AV21" s="147">
        <f>IF($B21=0,"",SUMIFS(INPUT_DATA!AS:AS,INPUT_DATA!$A:$A,$B21,INPUT_DATA!$B:$B,"S"))</f>
        <v>0</v>
      </c>
      <c r="AW21" s="145">
        <f t="shared" si="12"/>
        <v>5.8207660913467407E-11</v>
      </c>
      <c r="AX21" s="146">
        <f t="shared" si="13"/>
        <v>0</v>
      </c>
      <c r="AY21" s="147">
        <f t="shared" si="14"/>
        <v>0</v>
      </c>
      <c r="AZ21" s="148"/>
      <c r="BA21" s="138">
        <f>IF($B21=0,"",SUMIFS(INPUT_DATA!C:C,INPUT_DATA!$A:$A,$B21,INPUT_DATA!$B:$B,"D"))</f>
        <v>180457.8</v>
      </c>
      <c r="BB21" s="149">
        <f>IF($B21=0,"",SUMIFS(INPUT_DATA!E:E,INPUT_DATA!$A:$A,$B21,INPUT_DATA!$B:$B,"D"))</f>
        <v>2915.56</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619098.98</v>
      </c>
      <c r="BI21" s="149">
        <f>IF($B21=0,"",SUMIFS(INPUT_DATA!L:L,INPUT_DATA!$A:$A,$B21,INPUT_DATA!$B:$B,"D"))</f>
        <v>0</v>
      </c>
      <c r="BJ21" s="149">
        <f>IF($B21=0,"",SUMIFS(INPUT_DATA!M:M,INPUT_DATA!$A:$A,$B21,INPUT_DATA!$B:$B,"D"))</f>
        <v>180060.56</v>
      </c>
      <c r="BK21" s="149">
        <f>IF($B21=0,"",SUMIFS(INPUT_DATA!N:N,INPUT_DATA!$A:$A,$B21,INPUT_DATA!$B:$B,"D"))</f>
        <v>0</v>
      </c>
      <c r="BL21" s="150">
        <f t="shared" si="5"/>
        <v>616580.65999999992</v>
      </c>
      <c r="BM21" s="150">
        <f>IF($B21=0,"",SUMIFS(INPUT_DATA!O:O,INPUT_DATA!$A:$A,$B21,INPUT_DATA!$B:$B,"D"))</f>
        <v>616580.66</v>
      </c>
      <c r="BN21" s="150">
        <f t="shared" si="15"/>
        <v>-1.1641532182693481E-10</v>
      </c>
      <c r="BO21" s="138">
        <f>IF($B21=0,"",SUMIFS(INPUT_DATA!P:P,INPUT_DATA!$A:$A,$B21,INPUT_DATA!$B:$B,"D"))</f>
        <v>2013.48</v>
      </c>
      <c r="BP21" s="151">
        <f>IF($B21=0,"",SUMIFS(INPUT_DATA!Q:Q,INPUT_DATA!$A:$A,$B21,INPUT_DATA!$B:$B,"D"))</f>
        <v>100.74</v>
      </c>
      <c r="BQ21" s="151">
        <f>IF($B21=0,"",SUMIFS(INPUT_DATA!R:R,INPUT_DATA!$A:$A,$B21,INPUT_DATA!$B:$B,"D"))</f>
        <v>0</v>
      </c>
      <c r="BR21" s="149">
        <f>IF($B21=0,"",SUMIFS(INPUT_DATA!S:S,INPUT_DATA!$A:$A,$B21,INPUT_DATA!$B:$B,"D"))</f>
        <v>179.35</v>
      </c>
      <c r="BS21" s="149">
        <f>IF($B21=0,"",SUMIFS(INPUT_DATA!T:T,INPUT_DATA!$A:$A,$B21,INPUT_DATA!$B:$B,"D"))</f>
        <v>0</v>
      </c>
      <c r="BT21" s="149">
        <f>IF($B21=0,"",SUMIFS(INPUT_DATA!U:U,INPUT_DATA!$A:$A,$B21,INPUT_DATA!$B:$B,"D"))</f>
        <v>0</v>
      </c>
      <c r="BU21" s="149">
        <f>IF($B21=0,"",SUMIFS(INPUT_DATA!V:V,INPUT_DATA!$A:$A,$B21,INPUT_DATA!$B:$B,"D"))</f>
        <v>2013.48</v>
      </c>
      <c r="BV21" s="149">
        <f>IF($B21=0,"",SUMIFS(INPUT_DATA!W:W,INPUT_DATA!$A:$A,$B21,INPUT_DATA!$B:$B,"D"))</f>
        <v>102.49</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2515.4899999999998</v>
      </c>
      <c r="CE21" s="149">
        <f>IF($B21=0,"",SUMIFS(INPUT_DATA!AF:AF,INPUT_DATA!$A:$A,$B21,INPUT_DATA!$B:$B,"D"))</f>
        <v>250.58</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0</v>
      </c>
      <c r="CK21" s="140">
        <f>IF($B21=0,"",SUMIFS(INPUT_DATA!AL:AL,INPUT_DATA!$A:$A,$B21,INPUT_DATA!$B:$B,"D"))</f>
        <v>0</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2694.8399999999997</v>
      </c>
      <c r="CQ21" s="146">
        <f t="shared" si="16"/>
        <v>248.83</v>
      </c>
      <c r="CR21" s="146">
        <f t="shared" si="16"/>
        <v>0</v>
      </c>
      <c r="CS21" s="151">
        <f>IF($B21=0,"",SUMIFS(INPUT_DATA!AQ:AQ,INPUT_DATA!$A:$A,$B21,INPUT_DATA!$B:$B,"D"))</f>
        <v>2694.84</v>
      </c>
      <c r="CT21" s="151">
        <f>IF($B21=0,"",SUMIFS(INPUT_DATA!AR:AR,INPUT_DATA!$A:$A,$B21,INPUT_DATA!$B:$B,"D"))</f>
        <v>248.83</v>
      </c>
      <c r="CU21" s="151">
        <f>IF($B21=0,"",SUMIFS(INPUT_DATA!AS:AS,INPUT_DATA!$A:$A,$B21,INPUT_DATA!$B:$B,"D"))</f>
        <v>0</v>
      </c>
      <c r="CV21" s="151">
        <f t="shared" ref="CV21:CV84" si="17">IF($B21=0,"",CP21-CS21)</f>
        <v>-4.5474735088646412E-13</v>
      </c>
      <c r="CW21" s="146">
        <f t="shared" ref="CW21:CW84" si="18">IF($B21=0,"",CQ21-CT21)</f>
        <v>0</v>
      </c>
      <c r="CX21" s="152">
        <f t="shared" ref="CX21:CX84" si="19">IF($B21=0,"",CR21-CU21)</f>
        <v>0</v>
      </c>
      <c r="CY21" s="148"/>
    </row>
    <row r="22" spans="2:104" ht="13">
      <c r="B22" s="137">
        <f>INPUT_DATA!CN9</f>
        <v>45838</v>
      </c>
      <c r="C22" s="139">
        <f>IF($B22=0,"",SUMIFS(INPUT_DATA!C:C,INPUT_DATA!$A:$A,$B22,INPUT_DATA!$B:$B,"S"))</f>
        <v>7635175945.3199997</v>
      </c>
      <c r="D22" s="139">
        <f>IF($B22=0,"",SUMIFS(INPUT_DATA!D:D,INPUT_DATA!$A:$A,$B22,INPUT_DATA!$B:$B,"S"))</f>
        <v>0</v>
      </c>
      <c r="E22" s="140">
        <f>IF($B22=0,"",SUMIFS(INPUT_DATA!E:E,INPUT_DATA!$A:$A,$B22,INPUT_DATA!$B:$B,"S"))</f>
        <v>41396387.259999998</v>
      </c>
      <c r="F22" s="140">
        <f>IF($B22=0,"",SUMIFS(INPUT_DATA!F:F,INPUT_DATA!$A:$A,$B22,INPUT_DATA!$B:$B,"S"))</f>
        <v>17402933.100000001</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183346.71</v>
      </c>
      <c r="L22" s="140">
        <f>IF($B22=0,"",SUMIFS(INPUT_DATA!L:L,INPUT_DATA!$A:$A,$B22,INPUT_DATA!$B:$B,"S"))</f>
        <v>0</v>
      </c>
      <c r="M22" s="140">
        <f>IF($B22=0,"",SUMIFS(INPUT_DATA!M:M,INPUT_DATA!$A:$A,$B22,INPUT_DATA!$B:$B,"S"))</f>
        <v>6188091.2599999998</v>
      </c>
      <c r="N22" s="140">
        <f>IF($B22=0,"",SUMIFS(INPUT_DATA!N:N,INPUT_DATA!$A:$A,$B22,INPUT_DATA!$B:$B,"S"))</f>
        <v>0</v>
      </c>
      <c r="O22" s="141">
        <f t="shared" si="7"/>
        <v>7570005186.9899988</v>
      </c>
      <c r="P22" s="142">
        <f>IF($B22=0,"",SUMIFS(INPUT_DATA!O:O,INPUT_DATA!$A:$A,$B22,INPUT_DATA!$B:$B,"S"))</f>
        <v>7570005186.9899998</v>
      </c>
      <c r="Q22" s="142">
        <f t="shared" si="8"/>
        <v>-9.5367431640625E-7</v>
      </c>
      <c r="R22" s="142">
        <f>IF($B22=0,"",SUMIFS(INPUT_DATA!BL:BL,INPUT_DATA!$A:$A,$B22,INPUT_DATA!$B:$B,"S"))</f>
        <v>7406086.4199999999</v>
      </c>
      <c r="S22" s="143">
        <f>IF($B22=0,"",SUMIFS(INPUT_DATA!P:P,INPUT_DATA!$A:$A,$B22,INPUT_DATA!$B:$B,"S"))</f>
        <v>384443.79</v>
      </c>
      <c r="T22" s="143">
        <f>IF($B22=0,"",SUMIFS(INPUT_DATA!Q:Q,INPUT_DATA!$A:$A,$B22,INPUT_DATA!$B:$B,"S"))</f>
        <v>77984.66</v>
      </c>
      <c r="U22" s="143">
        <f>IF($B22=0,"",SUMIFS(INPUT_DATA!R:R,INPUT_DATA!$A:$A,$B22,INPUT_DATA!$B:$B,"S"))</f>
        <v>0</v>
      </c>
      <c r="V22" s="144">
        <f>IF($B22=0,"",SUMIFS(INPUT_DATA!S:S,INPUT_DATA!$A:$A,$B22,INPUT_DATA!$B:$B,"S"))</f>
        <v>215287.02</v>
      </c>
      <c r="W22" s="144">
        <f>IF($B22=0,"",SUMIFS(INPUT_DATA!T:T,INPUT_DATA!$A:$A,$B22,INPUT_DATA!$B:$B,"S"))</f>
        <v>40982.550000000003</v>
      </c>
      <c r="X22" s="144">
        <f>IF($B22=0,"",SUMIFS(INPUT_DATA!U:U,INPUT_DATA!$A:$A,$B22,INPUT_DATA!$B:$B,"S"))</f>
        <v>0</v>
      </c>
      <c r="Y22" s="144">
        <f>IF($B22=0,"",SUMIFS(INPUT_DATA!V:V,INPUT_DATA!$A:$A,$B22,INPUT_DATA!$B:$B,"S"))</f>
        <v>129163.94</v>
      </c>
      <c r="Z22" s="144">
        <f>IF($B22=0,"",SUMIFS(INPUT_DATA!W:W,INPUT_DATA!$A:$A,$B22,INPUT_DATA!$B:$B,"S"))</f>
        <v>26974.45</v>
      </c>
      <c r="AA22" s="144">
        <f>IF($B22=0,"",SUMIFS(INPUT_DATA!X:X,INPUT_DATA!$A:$A,$B22,INPUT_DATA!$B:$B,"S"))</f>
        <v>0</v>
      </c>
      <c r="AB22" s="144">
        <f>IF($B22=0,"",SUMIFS(INPUT_DATA!Y:Y,INPUT_DATA!$A:$A,$B22,INPUT_DATA!$B:$B,"S"))</f>
        <v>0</v>
      </c>
      <c r="AC22" s="144">
        <f>IF($B22=0,"",SUMIFS(INPUT_DATA!Z:Z,INPUT_DATA!$A:$A,$B22,INPUT_DATA!$B:$B,"S"))</f>
        <v>0</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1780.66</v>
      </c>
      <c r="AI22" s="144">
        <f>IF($B22=0,"",SUMIFS(INPUT_DATA!AF:AF,INPUT_DATA!$A:$A,$B22,INPUT_DATA!$B:$B,"S"))</f>
        <v>0</v>
      </c>
      <c r="AJ22" s="144">
        <f>IF($B22=0,"",SUMIFS(INPUT_DATA!AG:AG,INPUT_DATA!$A:$A,$B22,INPUT_DATA!$B:$B,"S"))</f>
        <v>0</v>
      </c>
      <c r="AK22" s="144">
        <f>IF($B22=0,"",SUMIFS(INPUT_DATA!AK:AK,INPUT_DATA!$A:$A,$B22,INPUT_DATA!$B:$B,"S"))</f>
        <v>0</v>
      </c>
      <c r="AL22" s="144">
        <f>IF($B22=0,"",SUMIFS(INPUT_DATA!AL:AL,INPUT_DATA!$A:$A,$B22,INPUT_DATA!$B:$B,"S"))</f>
        <v>0</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468786.20999999996</v>
      </c>
      <c r="AR22" s="146">
        <f t="shared" si="10"/>
        <v>91992.760000000009</v>
      </c>
      <c r="AS22" s="147">
        <f t="shared" si="11"/>
        <v>0</v>
      </c>
      <c r="AT22" s="145">
        <f>IF($B22=0,"",SUMIFS(INPUT_DATA!AQ:AQ,INPUT_DATA!$A:$A,$B22,INPUT_DATA!$B:$B,"S"))</f>
        <v>468786.21</v>
      </c>
      <c r="AU22" s="146">
        <f>IF($B22=0,"",SUMIFS(INPUT_DATA!AR:AR,INPUT_DATA!$A:$A,$B22,INPUT_DATA!$B:$B,"S"))</f>
        <v>91992.76</v>
      </c>
      <c r="AV22" s="147">
        <f>IF($B22=0,"",SUMIFS(INPUT_DATA!AS:AS,INPUT_DATA!$A:$A,$B22,INPUT_DATA!$B:$B,"S"))</f>
        <v>0</v>
      </c>
      <c r="AW22" s="145">
        <f t="shared" si="12"/>
        <v>-5.8207660913467407E-11</v>
      </c>
      <c r="AX22" s="146">
        <f t="shared" si="13"/>
        <v>1.4551915228366852E-11</v>
      </c>
      <c r="AY22" s="147">
        <f t="shared" si="14"/>
        <v>0</v>
      </c>
      <c r="AZ22" s="148"/>
      <c r="BA22" s="138">
        <f>IF($B22=0,"",SUMIFS(INPUT_DATA!C:C,INPUT_DATA!$A:$A,$B22,INPUT_DATA!$B:$B,"D"))</f>
        <v>719043.86</v>
      </c>
      <c r="BB22" s="149">
        <f>IF($B22=0,"",SUMIFS(INPUT_DATA!E:E,INPUT_DATA!$A:$A,$B22,INPUT_DATA!$B:$B,"D"))</f>
        <v>7555.82</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183346.71</v>
      </c>
      <c r="BI22" s="149">
        <f>IF($B22=0,"",SUMIFS(INPUT_DATA!L:L,INPUT_DATA!$A:$A,$B22,INPUT_DATA!$B:$B,"D"))</f>
        <v>0</v>
      </c>
      <c r="BJ22" s="149">
        <f>IF($B22=0,"",SUMIFS(INPUT_DATA!M:M,INPUT_DATA!$A:$A,$B22,INPUT_DATA!$B:$B,"D"))</f>
        <v>714376.95</v>
      </c>
      <c r="BK22" s="149">
        <f>IF($B22=0,"",SUMIFS(INPUT_DATA!N:N,INPUT_DATA!$A:$A,$B22,INPUT_DATA!$B:$B,"D"))</f>
        <v>0</v>
      </c>
      <c r="BL22" s="150">
        <f t="shared" si="5"/>
        <v>180457.80000000005</v>
      </c>
      <c r="BM22" s="150">
        <f>IF($B22=0,"",SUMIFS(INPUT_DATA!O:O,INPUT_DATA!$A:$A,$B22,INPUT_DATA!$B:$B,"D"))</f>
        <v>180457.8</v>
      </c>
      <c r="BN22" s="150">
        <f t="shared" si="15"/>
        <v>5.8207660913467407E-11</v>
      </c>
      <c r="BO22" s="138">
        <f>IF($B22=0,"",SUMIFS(INPUT_DATA!P:P,INPUT_DATA!$A:$A,$B22,INPUT_DATA!$B:$B,"D"))</f>
        <v>0</v>
      </c>
      <c r="BP22" s="151">
        <f>IF($B22=0,"",SUMIFS(INPUT_DATA!Q:Q,INPUT_DATA!$A:$A,$B22,INPUT_DATA!$B:$B,"D"))</f>
        <v>0</v>
      </c>
      <c r="BQ22" s="151">
        <f>IF($B22=0,"",SUMIFS(INPUT_DATA!R:R,INPUT_DATA!$A:$A,$B22,INPUT_DATA!$B:$B,"D"))</f>
        <v>0</v>
      </c>
      <c r="BR22" s="149">
        <f>IF($B22=0,"",SUMIFS(INPUT_DATA!S:S,INPUT_DATA!$A:$A,$B22,INPUT_DATA!$B:$B,"D"))</f>
        <v>232.82</v>
      </c>
      <c r="BS22" s="149">
        <f>IF($B22=0,"",SUMIFS(INPUT_DATA!T:T,INPUT_DATA!$A:$A,$B22,INPUT_DATA!$B:$B,"D"))</f>
        <v>100.74</v>
      </c>
      <c r="BT22" s="149">
        <f>IF($B22=0,"",SUMIFS(INPUT_DATA!U:U,INPUT_DATA!$A:$A,$B22,INPUT_DATA!$B:$B,"D"))</f>
        <v>0</v>
      </c>
      <c r="BU22" s="149">
        <f>IF($B22=0,"",SUMIFS(INPUT_DATA!V:V,INPUT_DATA!$A:$A,$B22,INPUT_DATA!$B:$B,"D"))</f>
        <v>0</v>
      </c>
      <c r="BV22" s="149">
        <f>IF($B22=0,"",SUMIFS(INPUT_DATA!W:W,INPUT_DATA!$A:$A,$B22,INPUT_DATA!$B:$B,"D"))</f>
        <v>0</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1780.66</v>
      </c>
      <c r="CE22" s="149">
        <f>IF($B22=0,"",SUMIFS(INPUT_DATA!AF:AF,INPUT_DATA!$A:$A,$B22,INPUT_DATA!$B:$B,"D"))</f>
        <v>0</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0</v>
      </c>
      <c r="CK22" s="140">
        <f>IF($B22=0,"",SUMIFS(INPUT_DATA!AL:AL,INPUT_DATA!$A:$A,$B22,INPUT_DATA!$B:$B,"D"))</f>
        <v>0</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2013.48</v>
      </c>
      <c r="CQ22" s="146">
        <f t="shared" si="2"/>
        <v>100.74</v>
      </c>
      <c r="CR22" s="146">
        <f t="shared" si="3"/>
        <v>0</v>
      </c>
      <c r="CS22" s="151">
        <f>IF($B22=0,"",SUMIFS(INPUT_DATA!AQ:AQ,INPUT_DATA!$A:$A,$B22,INPUT_DATA!$B:$B,"D"))</f>
        <v>2013.48</v>
      </c>
      <c r="CT22" s="151">
        <f>IF($B22=0,"",SUMIFS(INPUT_DATA!AR:AR,INPUT_DATA!$A:$A,$B22,INPUT_DATA!$B:$B,"D"))</f>
        <v>100.74</v>
      </c>
      <c r="CU22" s="151">
        <f>IF($B22=0,"",SUMIFS(INPUT_DATA!AS:AS,INPUT_DATA!$A:$A,$B22,INPUT_DATA!$B:$B,"D"))</f>
        <v>0</v>
      </c>
      <c r="CV22" s="151">
        <f t="shared" si="17"/>
        <v>0</v>
      </c>
      <c r="CW22" s="146">
        <f t="shared" si="18"/>
        <v>0</v>
      </c>
      <c r="CX22" s="152">
        <f t="shared" si="19"/>
        <v>0</v>
      </c>
      <c r="CY22" s="148"/>
    </row>
    <row r="23" spans="2:104" ht="13">
      <c r="B23" s="137">
        <f>INPUT_DATA!CN10</f>
        <v>45808</v>
      </c>
      <c r="C23" s="139">
        <f>IF($B23=0,"",SUMIFS(INPUT_DATA!C:C,INPUT_DATA!$A:$A,$B23,INPUT_DATA!$B:$B,"S"))</f>
        <v>7700874478.6099997</v>
      </c>
      <c r="D23" s="139">
        <f>IF($B23=0,"",SUMIFS(INPUT_DATA!D:D,INPUT_DATA!$A:$A,$B23,INPUT_DATA!$B:$B,"S"))</f>
        <v>0</v>
      </c>
      <c r="E23" s="140">
        <f>IF($B23=0,"",SUMIFS(INPUT_DATA!E:E,INPUT_DATA!$A:$A,$B23,INPUT_DATA!$B:$B,"S"))</f>
        <v>41702863.289999999</v>
      </c>
      <c r="F23" s="140">
        <f>IF($B23=0,"",SUMIFS(INPUT_DATA!F:F,INPUT_DATA!$A:$A,$B23,INPUT_DATA!$B:$B,"S"))</f>
        <v>19519847.550000001</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723701.24</v>
      </c>
      <c r="L23" s="140">
        <f>IF($B23=0,"",SUMIFS(INPUT_DATA!L:L,INPUT_DATA!$A:$A,$B23,INPUT_DATA!$B:$B,"S"))</f>
        <v>0</v>
      </c>
      <c r="M23" s="140">
        <f>IF($B23=0,"",SUMIFS(INPUT_DATA!M:M,INPUT_DATA!$A:$A,$B23,INPUT_DATA!$B:$B,"S"))</f>
        <v>3752121.21</v>
      </c>
      <c r="N23" s="140">
        <f>IF($B23=0,"",SUMIFS(INPUT_DATA!N:N,INPUT_DATA!$A:$A,$B23,INPUT_DATA!$B:$B,"S"))</f>
        <v>0</v>
      </c>
      <c r="O23" s="141">
        <f t="shared" si="7"/>
        <v>7635175945.3199997</v>
      </c>
      <c r="P23" s="142">
        <f>IF($B23=0,"",SUMIFS(INPUT_DATA!O:O,INPUT_DATA!$A:$A,$B23,INPUT_DATA!$B:$B,"S"))</f>
        <v>7635175945.3199997</v>
      </c>
      <c r="Q23" s="142">
        <f t="shared" si="8"/>
        <v>0</v>
      </c>
      <c r="R23" s="142">
        <f>IF($B23=0,"",SUMIFS(INPUT_DATA!BL:BL,INPUT_DATA!$A:$A,$B23,INPUT_DATA!$B:$B,"S"))</f>
        <v>7545687.3099999996</v>
      </c>
      <c r="S23" s="143">
        <f>IF($B23=0,"",SUMIFS(INPUT_DATA!P:P,INPUT_DATA!$A:$A,$B23,INPUT_DATA!$B:$B,"S"))</f>
        <v>301091.21000000002</v>
      </c>
      <c r="T23" s="143">
        <f>IF($B23=0,"",SUMIFS(INPUT_DATA!Q:Q,INPUT_DATA!$A:$A,$B23,INPUT_DATA!$B:$B,"S"))</f>
        <v>58617.81</v>
      </c>
      <c r="U23" s="143">
        <f>IF($B23=0,"",SUMIFS(INPUT_DATA!R:R,INPUT_DATA!$A:$A,$B23,INPUT_DATA!$B:$B,"S"))</f>
        <v>0</v>
      </c>
      <c r="V23" s="144">
        <f>IF($B23=0,"",SUMIFS(INPUT_DATA!S:S,INPUT_DATA!$A:$A,$B23,INPUT_DATA!$B:$B,"S"))</f>
        <v>188255.53</v>
      </c>
      <c r="W23" s="144">
        <f>IF($B23=0,"",SUMIFS(INPUT_DATA!T:T,INPUT_DATA!$A:$A,$B23,INPUT_DATA!$B:$B,"S"))</f>
        <v>37467.33</v>
      </c>
      <c r="X23" s="144">
        <f>IF($B23=0,"",SUMIFS(INPUT_DATA!U:U,INPUT_DATA!$A:$A,$B23,INPUT_DATA!$B:$B,"S"))</f>
        <v>0</v>
      </c>
      <c r="Y23" s="144">
        <f>IF($B23=0,"",SUMIFS(INPUT_DATA!V:V,INPUT_DATA!$A:$A,$B23,INPUT_DATA!$B:$B,"S"))</f>
        <v>103621.29</v>
      </c>
      <c r="Z23" s="144">
        <f>IF($B23=0,"",SUMIFS(INPUT_DATA!W:W,INPUT_DATA!$A:$A,$B23,INPUT_DATA!$B:$B,"S"))</f>
        <v>18039.490000000002</v>
      </c>
      <c r="AA23" s="144">
        <f>IF($B23=0,"",SUMIFS(INPUT_DATA!X:X,INPUT_DATA!$A:$A,$B23,INPUT_DATA!$B:$B,"S"))</f>
        <v>0</v>
      </c>
      <c r="AB23" s="144">
        <f>IF($B23=0,"",SUMIFS(INPUT_DATA!Y:Y,INPUT_DATA!$A:$A,$B23,INPUT_DATA!$B:$B,"S"))</f>
        <v>0</v>
      </c>
      <c r="AC23" s="144">
        <f>IF($B23=0,"",SUMIFS(INPUT_DATA!Z:Z,INPUT_DATA!$A:$A,$B23,INPUT_DATA!$B:$B,"S"))</f>
        <v>0</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0</v>
      </c>
      <c r="AI23" s="144">
        <f>IF($B23=0,"",SUMIFS(INPUT_DATA!AF:AF,INPUT_DATA!$A:$A,$B23,INPUT_DATA!$B:$B,"S"))</f>
        <v>0</v>
      </c>
      <c r="AJ23" s="144">
        <f>IF($B23=0,"",SUMIFS(INPUT_DATA!AG:AG,INPUT_DATA!$A:$A,$B23,INPUT_DATA!$B:$B,"S"))</f>
        <v>0</v>
      </c>
      <c r="AK23" s="144">
        <f>IF($B23=0,"",SUMIFS(INPUT_DATA!AK:AK,INPUT_DATA!$A:$A,$B23,INPUT_DATA!$B:$B,"S"))</f>
        <v>1281.6600000000001</v>
      </c>
      <c r="AL23" s="144">
        <f>IF($B23=0,"",SUMIFS(INPUT_DATA!AL:AL,INPUT_DATA!$A:$A,$B23,INPUT_DATA!$B:$B,"S"))</f>
        <v>60.99</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384443.79000000004</v>
      </c>
      <c r="AR23" s="146">
        <f t="shared" si="10"/>
        <v>77984.659999999989</v>
      </c>
      <c r="AS23" s="147">
        <f t="shared" si="11"/>
        <v>0</v>
      </c>
      <c r="AT23" s="145">
        <f>IF($B23=0,"",SUMIFS(INPUT_DATA!AQ:AQ,INPUT_DATA!$A:$A,$B23,INPUT_DATA!$B:$B,"S"))</f>
        <v>384443.79</v>
      </c>
      <c r="AU23" s="146">
        <f>IF($B23=0,"",SUMIFS(INPUT_DATA!AR:AR,INPUT_DATA!$A:$A,$B23,INPUT_DATA!$B:$B,"S"))</f>
        <v>77984.66</v>
      </c>
      <c r="AV23" s="147">
        <f>IF($B23=0,"",SUMIFS(INPUT_DATA!AS:AS,INPUT_DATA!$A:$A,$B23,INPUT_DATA!$B:$B,"S"))</f>
        <v>0</v>
      </c>
      <c r="AW23" s="145">
        <f t="shared" si="12"/>
        <v>5.8207660913467407E-11</v>
      </c>
      <c r="AX23" s="146">
        <f t="shared" si="13"/>
        <v>-1.4551915228366852E-11</v>
      </c>
      <c r="AY23" s="147">
        <f t="shared" si="14"/>
        <v>0</v>
      </c>
      <c r="AZ23" s="148"/>
      <c r="BA23" s="138">
        <f>IF($B23=0,"",SUMIFS(INPUT_DATA!C:C,INPUT_DATA!$A:$A,$B23,INPUT_DATA!$B:$B,"D"))</f>
        <v>1231515.1100000001</v>
      </c>
      <c r="BB23" s="149">
        <f>IF($B23=0,"",SUMIFS(INPUT_DATA!E:E,INPUT_DATA!$A:$A,$B23,INPUT_DATA!$B:$B,"D"))</f>
        <v>9058.5400000000009</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723701.24</v>
      </c>
      <c r="BI23" s="149">
        <f>IF($B23=0,"",SUMIFS(INPUT_DATA!L:L,INPUT_DATA!$A:$A,$B23,INPUT_DATA!$B:$B,"D"))</f>
        <v>0</v>
      </c>
      <c r="BJ23" s="149">
        <f>IF($B23=0,"",SUMIFS(INPUT_DATA!M:M,INPUT_DATA!$A:$A,$B23,INPUT_DATA!$B:$B,"D"))</f>
        <v>1227113.95</v>
      </c>
      <c r="BK23" s="149">
        <f>IF($B23=0,"",SUMIFS(INPUT_DATA!N:N,INPUT_DATA!$A:$A,$B23,INPUT_DATA!$B:$B,"D"))</f>
        <v>0</v>
      </c>
      <c r="BL23" s="150">
        <f t="shared" si="5"/>
        <v>719043.8600000001</v>
      </c>
      <c r="BM23" s="150">
        <f>IF($B23=0,"",SUMIFS(INPUT_DATA!O:O,INPUT_DATA!$A:$A,$B23,INPUT_DATA!$B:$B,"D"))</f>
        <v>719043.86</v>
      </c>
      <c r="BN23" s="150">
        <f t="shared" si="15"/>
        <v>1.1641532182693481E-10</v>
      </c>
      <c r="BO23" s="153">
        <f>IF($B23=0,"",SUMIFS(INPUT_DATA!P:P,INPUT_DATA!$A:$A,$B23,INPUT_DATA!$B:$B,"D"))</f>
        <v>1846.72</v>
      </c>
      <c r="BP23" s="139">
        <f>IF($B23=0,"",SUMIFS(INPUT_DATA!Q:Q,INPUT_DATA!$A:$A,$B23,INPUT_DATA!$B:$B,"D"))</f>
        <v>375.72</v>
      </c>
      <c r="BQ23" s="139">
        <f>IF($B23=0,"",SUMIFS(INPUT_DATA!R:R,INPUT_DATA!$A:$A,$B23,INPUT_DATA!$B:$B,"D"))</f>
        <v>0</v>
      </c>
      <c r="BR23" s="149">
        <f>IF($B23=0,"",SUMIFS(INPUT_DATA!S:S,INPUT_DATA!$A:$A,$B23,INPUT_DATA!$B:$B,"D"))</f>
        <v>0</v>
      </c>
      <c r="BS23" s="149">
        <f>IF($B23=0,"",SUMIFS(INPUT_DATA!T:T,INPUT_DATA!$A:$A,$B23,INPUT_DATA!$B:$B,"D"))</f>
        <v>0</v>
      </c>
      <c r="BT23" s="149">
        <f>IF($B23=0,"",SUMIFS(INPUT_DATA!U:U,INPUT_DATA!$A:$A,$B23,INPUT_DATA!$B:$B,"D"))</f>
        <v>0</v>
      </c>
      <c r="BU23" s="149">
        <f>IF($B23=0,"",SUMIFS(INPUT_DATA!V:V,INPUT_DATA!$A:$A,$B23,INPUT_DATA!$B:$B,"D"))</f>
        <v>1846.72</v>
      </c>
      <c r="BV23" s="149">
        <f>IF($B23=0,"",SUMIFS(INPUT_DATA!W:W,INPUT_DATA!$A:$A,$B23,INPUT_DATA!$B:$B,"D"))</f>
        <v>375.72</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0</v>
      </c>
      <c r="CE23" s="149">
        <f>IF($B23=0,"",SUMIFS(INPUT_DATA!AF:AF,INPUT_DATA!$A:$A,$B23,INPUT_DATA!$B:$B,"D"))</f>
        <v>0</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0</v>
      </c>
      <c r="CK23" s="140">
        <f>IF($B23=0,"",SUMIFS(INPUT_DATA!AL:AL,INPUT_DATA!$A:$A,$B23,INPUT_DATA!$B:$B,"D"))</f>
        <v>0</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0</v>
      </c>
      <c r="CQ23" s="154">
        <f t="shared" si="2"/>
        <v>0</v>
      </c>
      <c r="CR23" s="154">
        <f t="shared" si="3"/>
        <v>0</v>
      </c>
      <c r="CS23" s="139">
        <f>IF($B23=0,"",SUMIFS(INPUT_DATA!AQ:AQ,INPUT_DATA!$A:$A,$B23,INPUT_DATA!$B:$B,"D"))</f>
        <v>0</v>
      </c>
      <c r="CT23" s="154">
        <f>IF($B23=0,"",SUMIFS(INPUT_DATA!AR:AR,INPUT_DATA!$A:$A,$B23,INPUT_DATA!$B:$B,"D"))</f>
        <v>0</v>
      </c>
      <c r="CU23" s="154">
        <f>IF($B23=0,"",SUMIFS(INPUT_DATA!AS:AS,INPUT_DATA!$A:$A,$B23,INPUT_DATA!$B:$B,"D"))</f>
        <v>0</v>
      </c>
      <c r="CV23" s="139">
        <f t="shared" si="17"/>
        <v>0</v>
      </c>
      <c r="CW23" s="154">
        <f t="shared" si="18"/>
        <v>0</v>
      </c>
      <c r="CX23" s="155">
        <f t="shared" si="19"/>
        <v>0</v>
      </c>
      <c r="CY23" s="148"/>
    </row>
    <row r="24" spans="2:104" ht="13">
      <c r="B24" s="137">
        <f>INPUT_DATA!CN11</f>
        <v>45777</v>
      </c>
      <c r="C24" s="139">
        <f>IF($B24=0,"",SUMIFS(INPUT_DATA!C:C,INPUT_DATA!$A:$A,$B24,INPUT_DATA!$B:$B,"S"))</f>
        <v>7762584280.3299999</v>
      </c>
      <c r="D24" s="139">
        <f>IF($B24=0,"",SUMIFS(INPUT_DATA!D:D,INPUT_DATA!$A:$A,$B24,INPUT_DATA!$B:$B,"S"))</f>
        <v>0</v>
      </c>
      <c r="E24" s="140">
        <f>IF($B24=0,"",SUMIFS(INPUT_DATA!E:E,INPUT_DATA!$A:$A,$B24,INPUT_DATA!$B:$B,"S"))</f>
        <v>41510862.210000001</v>
      </c>
      <c r="F24" s="140">
        <f>IF($B24=0,"",SUMIFS(INPUT_DATA!F:F,INPUT_DATA!$A:$A,$B24,INPUT_DATA!$B:$B,"S"))</f>
        <v>14842897.939999999</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1236920.96</v>
      </c>
      <c r="L24" s="140">
        <f>IF($B24=0,"",SUMIFS(INPUT_DATA!L:L,INPUT_DATA!$A:$A,$B24,INPUT_DATA!$B:$B,"S"))</f>
        <v>0</v>
      </c>
      <c r="M24" s="140">
        <f>IF($B24=0,"",SUMIFS(INPUT_DATA!M:M,INPUT_DATA!$A:$A,$B24,INPUT_DATA!$B:$B,"S"))</f>
        <v>4119120.61</v>
      </c>
      <c r="N24" s="140">
        <f>IF($B24=0,"",SUMIFS(INPUT_DATA!N:N,INPUT_DATA!$A:$A,$B24,INPUT_DATA!$B:$B,"S"))</f>
        <v>0</v>
      </c>
      <c r="O24" s="141">
        <f t="shared" si="7"/>
        <v>7700874478.6100006</v>
      </c>
      <c r="P24" s="142">
        <f>IF($B24=0,"",SUMIFS(INPUT_DATA!O:O,INPUT_DATA!$A:$A,$B24,INPUT_DATA!$B:$B,"S"))</f>
        <v>7700874478.6099997</v>
      </c>
      <c r="Q24" s="142">
        <f t="shared" si="8"/>
        <v>9.5367431640625E-7</v>
      </c>
      <c r="R24" s="142">
        <f>IF($B24=0,"",SUMIFS(INPUT_DATA!BL:BL,INPUT_DATA!$A:$A,$B24,INPUT_DATA!$B:$B,"S"))</f>
        <v>7532055.3600000003</v>
      </c>
      <c r="S24" s="143">
        <f>IF($B24=0,"",SUMIFS(INPUT_DATA!P:P,INPUT_DATA!$A:$A,$B24,INPUT_DATA!$B:$B,"S"))</f>
        <v>163151.37</v>
      </c>
      <c r="T24" s="143">
        <f>IF($B24=0,"",SUMIFS(INPUT_DATA!Q:Q,INPUT_DATA!$A:$A,$B24,INPUT_DATA!$B:$B,"S"))</f>
        <v>48664.54</v>
      </c>
      <c r="U24" s="143">
        <f>IF($B24=0,"",SUMIFS(INPUT_DATA!R:R,INPUT_DATA!$A:$A,$B24,INPUT_DATA!$B:$B,"S"))</f>
        <v>0</v>
      </c>
      <c r="V24" s="144">
        <f>IF($B24=0,"",SUMIFS(INPUT_DATA!S:S,INPUT_DATA!$A:$A,$B24,INPUT_DATA!$B:$B,"S"))</f>
        <v>203012.38</v>
      </c>
      <c r="W24" s="144">
        <f>IF($B24=0,"",SUMIFS(INPUT_DATA!T:T,INPUT_DATA!$A:$A,$B24,INPUT_DATA!$B:$B,"S"))</f>
        <v>37302.400000000001</v>
      </c>
      <c r="X24" s="144">
        <f>IF($B24=0,"",SUMIFS(INPUT_DATA!U:U,INPUT_DATA!$A:$A,$B24,INPUT_DATA!$B:$B,"S"))</f>
        <v>0</v>
      </c>
      <c r="Y24" s="144">
        <f>IF($B24=0,"",SUMIFS(INPUT_DATA!V:V,INPUT_DATA!$A:$A,$B24,INPUT_DATA!$B:$B,"S"))</f>
        <v>63727.519999999997</v>
      </c>
      <c r="Z24" s="144">
        <f>IF($B24=0,"",SUMIFS(INPUT_DATA!W:W,INPUT_DATA!$A:$A,$B24,INPUT_DATA!$B:$B,"S"))</f>
        <v>27098.03</v>
      </c>
      <c r="AA24" s="144">
        <f>IF($B24=0,"",SUMIFS(INPUT_DATA!X:X,INPUT_DATA!$A:$A,$B24,INPUT_DATA!$B:$B,"S"))</f>
        <v>0</v>
      </c>
      <c r="AB24" s="144">
        <f>IF($B24=0,"",SUMIFS(INPUT_DATA!Y:Y,INPUT_DATA!$A:$A,$B24,INPUT_DATA!$B:$B,"S"))</f>
        <v>0</v>
      </c>
      <c r="AC24" s="144">
        <f>IF($B24=0,"",SUMIFS(INPUT_DATA!Z:Z,INPUT_DATA!$A:$A,$B24,INPUT_DATA!$B:$B,"S"))</f>
        <v>0</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1345.02</v>
      </c>
      <c r="AI24" s="144">
        <f>IF($B24=0,"",SUMIFS(INPUT_DATA!AF:AF,INPUT_DATA!$A:$A,$B24,INPUT_DATA!$B:$B,"S"))</f>
        <v>251.1</v>
      </c>
      <c r="AJ24" s="144">
        <f>IF($B24=0,"",SUMIFS(INPUT_DATA!AG:AG,INPUT_DATA!$A:$A,$B24,INPUT_DATA!$B:$B,"S"))</f>
        <v>0</v>
      </c>
      <c r="AK24" s="144">
        <f>IF($B24=0,"",SUMIFS(INPUT_DATA!AK:AK,INPUT_DATA!$A:$A,$B24,INPUT_DATA!$B:$B,"S"))</f>
        <v>0</v>
      </c>
      <c r="AL24" s="144">
        <f>IF($B24=0,"",SUMIFS(INPUT_DATA!AL:AL,INPUT_DATA!$A:$A,$B24,INPUT_DATA!$B:$B,"S"))</f>
        <v>0</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301091.20999999996</v>
      </c>
      <c r="AR24" s="146">
        <f t="shared" si="10"/>
        <v>58617.810000000005</v>
      </c>
      <c r="AS24" s="147">
        <f t="shared" si="11"/>
        <v>0</v>
      </c>
      <c r="AT24" s="145">
        <f>IF($B24=0,"",SUMIFS(INPUT_DATA!AQ:AQ,INPUT_DATA!$A:$A,$B24,INPUT_DATA!$B:$B,"S"))</f>
        <v>301091.21000000002</v>
      </c>
      <c r="AU24" s="146">
        <f>IF($B24=0,"",SUMIFS(INPUT_DATA!AR:AR,INPUT_DATA!$A:$A,$B24,INPUT_DATA!$B:$B,"S"))</f>
        <v>58617.81</v>
      </c>
      <c r="AV24" s="147">
        <f>IF($B24=0,"",SUMIFS(INPUT_DATA!AS:AS,INPUT_DATA!$A:$A,$B24,INPUT_DATA!$B:$B,"S"))</f>
        <v>0</v>
      </c>
      <c r="AW24" s="145">
        <f t="shared" si="12"/>
        <v>-5.8207660913467407E-11</v>
      </c>
      <c r="AX24" s="146">
        <f t="shared" si="13"/>
        <v>7.2759576141834259E-12</v>
      </c>
      <c r="AY24" s="147">
        <f t="shared" si="14"/>
        <v>0</v>
      </c>
      <c r="AZ24" s="148"/>
      <c r="BA24" s="138">
        <f>IF($B24=0,"",SUMIFS(INPUT_DATA!C:C,INPUT_DATA!$A:$A,$B24,INPUT_DATA!$B:$B,"D"))</f>
        <v>279860.34999999998</v>
      </c>
      <c r="BB24" s="149">
        <f>IF($B24=0,"",SUMIFS(INPUT_DATA!E:E,INPUT_DATA!$A:$A,$B24,INPUT_DATA!$B:$B,"D"))</f>
        <v>5405.85</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1236920.96</v>
      </c>
      <c r="BI24" s="149">
        <f>IF($B24=0,"",SUMIFS(INPUT_DATA!L:L,INPUT_DATA!$A:$A,$B24,INPUT_DATA!$B:$B,"D"))</f>
        <v>0</v>
      </c>
      <c r="BJ24" s="149">
        <f>IF($B24=0,"",SUMIFS(INPUT_DATA!M:M,INPUT_DATA!$A:$A,$B24,INPUT_DATA!$B:$B,"D"))</f>
        <v>279860.34999999998</v>
      </c>
      <c r="BK24" s="149">
        <f>IF($B24=0,"",SUMIFS(INPUT_DATA!N:N,INPUT_DATA!$A:$A,$B24,INPUT_DATA!$B:$B,"D"))</f>
        <v>0</v>
      </c>
      <c r="BL24" s="150">
        <f t="shared" si="5"/>
        <v>1231515.1099999999</v>
      </c>
      <c r="BM24" s="150">
        <f>IF($B24=0,"",SUMIFS(INPUT_DATA!O:O,INPUT_DATA!$A:$A,$B24,INPUT_DATA!$B:$B,"D"))</f>
        <v>1231515.1100000001</v>
      </c>
      <c r="BN24" s="150">
        <f t="shared" si="15"/>
        <v>-2.3283064365386963E-10</v>
      </c>
      <c r="BO24" s="153">
        <f>IF($B24=0,"",SUMIFS(INPUT_DATA!P:P,INPUT_DATA!$A:$A,$B24,INPUT_DATA!$B:$B,"D"))</f>
        <v>1664.98</v>
      </c>
      <c r="BP24" s="139">
        <f>IF($B24=0,"",SUMIFS(INPUT_DATA!Q:Q,INPUT_DATA!$A:$A,$B24,INPUT_DATA!$B:$B,"D"))</f>
        <v>438.03</v>
      </c>
      <c r="BQ24" s="139">
        <f>IF($B24=0,"",SUMIFS(INPUT_DATA!R:R,INPUT_DATA!$A:$A,$B24,INPUT_DATA!$B:$B,"D"))</f>
        <v>0</v>
      </c>
      <c r="BR24" s="149">
        <f>IF($B24=0,"",SUMIFS(INPUT_DATA!S:S,INPUT_DATA!$A:$A,$B24,INPUT_DATA!$B:$B,"D"))</f>
        <v>1057.32</v>
      </c>
      <c r="BS24" s="149">
        <f>IF($B24=0,"",SUMIFS(INPUT_DATA!T:T,INPUT_DATA!$A:$A,$B24,INPUT_DATA!$B:$B,"D"))</f>
        <v>307.64999999999998</v>
      </c>
      <c r="BT24" s="149">
        <f>IF($B24=0,"",SUMIFS(INPUT_DATA!U:U,INPUT_DATA!$A:$A,$B24,INPUT_DATA!$B:$B,"D"))</f>
        <v>0</v>
      </c>
      <c r="BU24" s="149">
        <f>IF($B24=0,"",SUMIFS(INPUT_DATA!V:V,INPUT_DATA!$A:$A,$B24,INPUT_DATA!$B:$B,"D"))</f>
        <v>0</v>
      </c>
      <c r="BV24" s="149">
        <f>IF($B24=0,"",SUMIFS(INPUT_DATA!W:W,INPUT_DATA!$A:$A,$B24,INPUT_DATA!$B:$B,"D"))</f>
        <v>0</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1345.02</v>
      </c>
      <c r="CE24" s="149">
        <f>IF($B24=0,"",SUMIFS(INPUT_DATA!AF:AF,INPUT_DATA!$A:$A,$B24,INPUT_DATA!$B:$B,"D"))</f>
        <v>251.1</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2220.6</v>
      </c>
      <c r="CK24" s="140">
        <f>IF($B24=0,"",SUMIFS(INPUT_DATA!AL:AL,INPUT_DATA!$A:$A,$B24,INPUT_DATA!$B:$B,"D"))</f>
        <v>621.05999999999995</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1846.7200000000003</v>
      </c>
      <c r="CQ24" s="154">
        <f t="shared" si="2"/>
        <v>375.72</v>
      </c>
      <c r="CR24" s="154">
        <f t="shared" si="3"/>
        <v>0</v>
      </c>
      <c r="CS24" s="139">
        <f>IF($B24=0,"",SUMIFS(INPUT_DATA!AQ:AQ,INPUT_DATA!$A:$A,$B24,INPUT_DATA!$B:$B,"D"))</f>
        <v>1846.72</v>
      </c>
      <c r="CT24" s="154">
        <f>IF($B24=0,"",SUMIFS(INPUT_DATA!AR:AR,INPUT_DATA!$A:$A,$B24,INPUT_DATA!$B:$B,"D"))</f>
        <v>375.72</v>
      </c>
      <c r="CU24" s="154">
        <f>IF($B24=0,"",SUMIFS(INPUT_DATA!AS:AS,INPUT_DATA!$A:$A,$B24,INPUT_DATA!$B:$B,"D"))</f>
        <v>0</v>
      </c>
      <c r="CV24" s="139">
        <f t="shared" si="17"/>
        <v>2.2737367544323206E-13</v>
      </c>
      <c r="CW24" s="154">
        <f t="shared" si="18"/>
        <v>0</v>
      </c>
      <c r="CX24" s="155">
        <f t="shared" si="19"/>
        <v>0</v>
      </c>
      <c r="CY24" s="148"/>
    </row>
    <row r="25" spans="2:104" ht="13">
      <c r="B25" s="137">
        <f>INPUT_DATA!CN12</f>
        <v>45747</v>
      </c>
      <c r="C25" s="139">
        <f>IF($B25=0,"",SUMIFS(INPUT_DATA!C:C,INPUT_DATA!$A:$A,$B25,INPUT_DATA!$B:$B,"S"))</f>
        <v>7821840687.46</v>
      </c>
      <c r="D25" s="139">
        <f>IF($B25=0,"",SUMIFS(INPUT_DATA!D:D,INPUT_DATA!$A:$A,$B25,INPUT_DATA!$B:$B,"S"))</f>
        <v>0</v>
      </c>
      <c r="E25" s="140">
        <f>IF($B25=0,"",SUMIFS(INPUT_DATA!E:E,INPUT_DATA!$A:$A,$B25,INPUT_DATA!$B:$B,"S"))</f>
        <v>41439704.270000003</v>
      </c>
      <c r="F25" s="140">
        <f>IF($B25=0,"",SUMIFS(INPUT_DATA!F:F,INPUT_DATA!$A:$A,$B25,INPUT_DATA!$B:$B,"S"))</f>
        <v>15107591.52</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394532.89</v>
      </c>
      <c r="L25" s="140">
        <f>IF($B25=0,"",SUMIFS(INPUT_DATA!L:L,INPUT_DATA!$A:$A,$B25,INPUT_DATA!$B:$B,"S"))</f>
        <v>0</v>
      </c>
      <c r="M25" s="140">
        <f>IF($B25=0,"",SUMIFS(INPUT_DATA!M:M,INPUT_DATA!$A:$A,$B25,INPUT_DATA!$B:$B,"S"))</f>
        <v>1994383.54</v>
      </c>
      <c r="N25" s="140">
        <f>IF($B25=0,"",SUMIFS(INPUT_DATA!N:N,INPUT_DATA!$A:$A,$B25,INPUT_DATA!$B:$B,"S"))</f>
        <v>320194.90999999997</v>
      </c>
      <c r="O25" s="141">
        <f t="shared" si="7"/>
        <v>7762584280.329999</v>
      </c>
      <c r="P25" s="142">
        <f>IF($B25=0,"",SUMIFS(INPUT_DATA!O:O,INPUT_DATA!$A:$A,$B25,INPUT_DATA!$B:$B,"S"))</f>
        <v>7762584280.3299999</v>
      </c>
      <c r="Q25" s="142">
        <f t="shared" si="8"/>
        <v>-9.5367431640625E-7</v>
      </c>
      <c r="R25" s="142">
        <f>IF($B25=0,"",SUMIFS(INPUT_DATA!BL:BL,INPUT_DATA!$A:$A,$B25,INPUT_DATA!$B:$B,"S"))</f>
        <v>7640469.7000000002</v>
      </c>
      <c r="S25" s="143">
        <f>IF($B25=0,"",SUMIFS(INPUT_DATA!P:P,INPUT_DATA!$A:$A,$B25,INPUT_DATA!$B:$B,"S"))</f>
        <v>236010.43</v>
      </c>
      <c r="T25" s="143">
        <f>IF($B25=0,"",SUMIFS(INPUT_DATA!Q:Q,INPUT_DATA!$A:$A,$B25,INPUT_DATA!$B:$B,"S"))</f>
        <v>48694.12</v>
      </c>
      <c r="U25" s="143">
        <f>IF($B25=0,"",SUMIFS(INPUT_DATA!R:R,INPUT_DATA!$A:$A,$B25,INPUT_DATA!$B:$B,"S"))</f>
        <v>0</v>
      </c>
      <c r="V25" s="144">
        <f>IF($B25=0,"",SUMIFS(INPUT_DATA!S:S,INPUT_DATA!$A:$A,$B25,INPUT_DATA!$B:$B,"S"))</f>
        <v>38751.35</v>
      </c>
      <c r="W25" s="144">
        <f>IF($B25=0,"",SUMIFS(INPUT_DATA!T:T,INPUT_DATA!$A:$A,$B25,INPUT_DATA!$B:$B,"S"))</f>
        <v>26348.73</v>
      </c>
      <c r="X25" s="144">
        <f>IF($B25=0,"",SUMIFS(INPUT_DATA!U:U,INPUT_DATA!$A:$A,$B25,INPUT_DATA!$B:$B,"S"))</f>
        <v>0</v>
      </c>
      <c r="Y25" s="144">
        <f>IF($B25=0,"",SUMIFS(INPUT_DATA!V:V,INPUT_DATA!$A:$A,$B25,INPUT_DATA!$B:$B,"S"))</f>
        <v>110479.05</v>
      </c>
      <c r="Z25" s="144">
        <f>IF($B25=0,"",SUMIFS(INPUT_DATA!W:W,INPUT_DATA!$A:$A,$B25,INPUT_DATA!$B:$B,"S"))</f>
        <v>26077.64</v>
      </c>
      <c r="AA25" s="144">
        <f>IF($B25=0,"",SUMIFS(INPUT_DATA!X:X,INPUT_DATA!$A:$A,$B25,INPUT_DATA!$B:$B,"S"))</f>
        <v>0</v>
      </c>
      <c r="AB25" s="144">
        <f>IF($B25=0,"",SUMIFS(INPUT_DATA!Y:Y,INPUT_DATA!$A:$A,$B25,INPUT_DATA!$B:$B,"S"))</f>
        <v>0</v>
      </c>
      <c r="AC25" s="144">
        <f>IF($B25=0,"",SUMIFS(INPUT_DATA!Z:Z,INPUT_DATA!$A:$A,$B25,INPUT_DATA!$B:$B,"S"))</f>
        <v>0</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1131.3599999999999</v>
      </c>
      <c r="AI25" s="144">
        <f>IF($B25=0,"",SUMIFS(INPUT_DATA!AF:AF,INPUT_DATA!$A:$A,$B25,INPUT_DATA!$B:$B,"S"))</f>
        <v>300.67</v>
      </c>
      <c r="AJ25" s="144">
        <f>IF($B25=0,"",SUMIFS(INPUT_DATA!AG:AG,INPUT_DATA!$A:$A,$B25,INPUT_DATA!$B:$B,"S"))</f>
        <v>0</v>
      </c>
      <c r="AK25" s="144">
        <f>IF($B25=0,"",SUMIFS(INPUT_DATA!AK:AK,INPUT_DATA!$A:$A,$B25,INPUT_DATA!$B:$B,"S"))</f>
        <v>0</v>
      </c>
      <c r="AL25" s="144">
        <f>IF($B25=0,"",SUMIFS(INPUT_DATA!AL:AL,INPUT_DATA!$A:$A,$B25,INPUT_DATA!$B:$B,"S"))</f>
        <v>0</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163151.37</v>
      </c>
      <c r="AR25" s="146">
        <f t="shared" si="10"/>
        <v>48664.540000000008</v>
      </c>
      <c r="AS25" s="147">
        <f t="shared" si="11"/>
        <v>0</v>
      </c>
      <c r="AT25" s="145">
        <f>IF($B25=0,"",SUMIFS(INPUT_DATA!AQ:AQ,INPUT_DATA!$A:$A,$B25,INPUT_DATA!$B:$B,"S"))</f>
        <v>163151.37</v>
      </c>
      <c r="AU25" s="146">
        <f>IF($B25=0,"",SUMIFS(INPUT_DATA!AR:AR,INPUT_DATA!$A:$A,$B25,INPUT_DATA!$B:$B,"S"))</f>
        <v>48664.54</v>
      </c>
      <c r="AV25" s="147">
        <f>IF($B25=0,"",SUMIFS(INPUT_DATA!AS:AS,INPUT_DATA!$A:$A,$B25,INPUT_DATA!$B:$B,"S"))</f>
        <v>0</v>
      </c>
      <c r="AW25" s="145">
        <f t="shared" si="12"/>
        <v>0</v>
      </c>
      <c r="AX25" s="146">
        <f t="shared" si="13"/>
        <v>7.2759576141834259E-12</v>
      </c>
      <c r="AY25" s="147">
        <f t="shared" si="14"/>
        <v>0</v>
      </c>
      <c r="AZ25" s="148"/>
      <c r="BA25" s="138">
        <f>IF($B25=0,"",SUMIFS(INPUT_DATA!C:C,INPUT_DATA!$A:$A,$B25,INPUT_DATA!$B:$B,"D"))</f>
        <v>207269.66</v>
      </c>
      <c r="BB25" s="149">
        <f>IF($B25=0,"",SUMIFS(INPUT_DATA!E:E,INPUT_DATA!$A:$A,$B25,INPUT_DATA!$B:$B,"D"))</f>
        <v>115232.36</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394532.89</v>
      </c>
      <c r="BI25" s="149">
        <f>IF($B25=0,"",SUMIFS(INPUT_DATA!L:L,INPUT_DATA!$A:$A,$B25,INPUT_DATA!$B:$B,"D"))</f>
        <v>0</v>
      </c>
      <c r="BJ25" s="149">
        <f>IF($B25=0,"",SUMIFS(INPUT_DATA!M:M,INPUT_DATA!$A:$A,$B25,INPUT_DATA!$B:$B,"D"))</f>
        <v>206709.84</v>
      </c>
      <c r="BK25" s="149">
        <f>IF($B25=0,"",SUMIFS(INPUT_DATA!N:N,INPUT_DATA!$A:$A,$B25,INPUT_DATA!$B:$B,"D"))</f>
        <v>0</v>
      </c>
      <c r="BL25" s="150">
        <f t="shared" si="5"/>
        <v>279860.34999999998</v>
      </c>
      <c r="BM25" s="150">
        <f>IF($B25=0,"",SUMIFS(INPUT_DATA!O:O,INPUT_DATA!$A:$A,$B25,INPUT_DATA!$B:$B,"D"))</f>
        <v>279860.34999999998</v>
      </c>
      <c r="BN25" s="150">
        <f t="shared" si="15"/>
        <v>0</v>
      </c>
      <c r="BO25" s="153">
        <f>IF($B25=0,"",SUMIFS(INPUT_DATA!P:P,INPUT_DATA!$A:$A,$B25,INPUT_DATA!$B:$B,"D"))</f>
        <v>0</v>
      </c>
      <c r="BP25" s="139">
        <f>IF($B25=0,"",SUMIFS(INPUT_DATA!Q:Q,INPUT_DATA!$A:$A,$B25,INPUT_DATA!$B:$B,"D"))</f>
        <v>0</v>
      </c>
      <c r="BQ25" s="139">
        <f>IF($B25=0,"",SUMIFS(INPUT_DATA!R:R,INPUT_DATA!$A:$A,$B25,INPUT_DATA!$B:$B,"D"))</f>
        <v>0</v>
      </c>
      <c r="BR25" s="149">
        <f>IF($B25=0,"",SUMIFS(INPUT_DATA!S:S,INPUT_DATA!$A:$A,$B25,INPUT_DATA!$B:$B,"D"))</f>
        <v>533.62</v>
      </c>
      <c r="BS25" s="149">
        <f>IF($B25=0,"",SUMIFS(INPUT_DATA!T:T,INPUT_DATA!$A:$A,$B25,INPUT_DATA!$B:$B,"D"))</f>
        <v>137.36000000000001</v>
      </c>
      <c r="BT25" s="149">
        <f>IF($B25=0,"",SUMIFS(INPUT_DATA!U:U,INPUT_DATA!$A:$A,$B25,INPUT_DATA!$B:$B,"D"))</f>
        <v>0</v>
      </c>
      <c r="BU25" s="149">
        <f>IF($B25=0,"",SUMIFS(INPUT_DATA!V:V,INPUT_DATA!$A:$A,$B25,INPUT_DATA!$B:$B,"D"))</f>
        <v>0</v>
      </c>
      <c r="BV25" s="149">
        <f>IF($B25=0,"",SUMIFS(INPUT_DATA!W:W,INPUT_DATA!$A:$A,$B25,INPUT_DATA!$B:$B,"D"))</f>
        <v>0</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1131.3599999999999</v>
      </c>
      <c r="CE25" s="149">
        <f>IF($B25=0,"",SUMIFS(INPUT_DATA!AF:AF,INPUT_DATA!$A:$A,$B25,INPUT_DATA!$B:$B,"D"))</f>
        <v>300.67</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0</v>
      </c>
      <c r="CK25" s="140">
        <f>IF($B25=0,"",SUMIFS(INPUT_DATA!AL:AL,INPUT_DATA!$A:$A,$B25,INPUT_DATA!$B:$B,"D"))</f>
        <v>0</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1664.98</v>
      </c>
      <c r="CQ25" s="154">
        <f t="shared" si="2"/>
        <v>438.03000000000003</v>
      </c>
      <c r="CR25" s="154">
        <f t="shared" si="3"/>
        <v>0</v>
      </c>
      <c r="CS25" s="139">
        <f>IF($B25=0,"",SUMIFS(INPUT_DATA!AQ:AQ,INPUT_DATA!$A:$A,$B25,INPUT_DATA!$B:$B,"D"))</f>
        <v>1664.98</v>
      </c>
      <c r="CT25" s="154">
        <f>IF($B25=0,"",SUMIFS(INPUT_DATA!AR:AR,INPUT_DATA!$A:$A,$B25,INPUT_DATA!$B:$B,"D"))</f>
        <v>438.03</v>
      </c>
      <c r="CU25" s="154">
        <f>IF($B25=0,"",SUMIFS(INPUT_DATA!AS:AS,INPUT_DATA!$A:$A,$B25,INPUT_DATA!$B:$B,"D"))</f>
        <v>0</v>
      </c>
      <c r="CV25" s="139">
        <f t="shared" si="17"/>
        <v>0</v>
      </c>
      <c r="CW25" s="154">
        <f t="shared" si="18"/>
        <v>5.6843418860808015E-14</v>
      </c>
      <c r="CX25" s="155">
        <f t="shared" si="19"/>
        <v>0</v>
      </c>
      <c r="CY25" s="148"/>
    </row>
    <row r="26" spans="2:104" ht="13">
      <c r="B26" s="137">
        <f>INPUT_DATA!CN13</f>
        <v>45716</v>
      </c>
      <c r="C26" s="139">
        <f>IF($B26=0,"",SUMIFS(INPUT_DATA!C:C,INPUT_DATA!$A:$A,$B26,INPUT_DATA!$B:$B,"S"))</f>
        <v>7882097726.96</v>
      </c>
      <c r="D26" s="139">
        <f>IF($B26=0,"",SUMIFS(INPUT_DATA!D:D,INPUT_DATA!$A:$A,$B26,INPUT_DATA!$B:$B,"S"))</f>
        <v>0</v>
      </c>
      <c r="E26" s="140">
        <f>IF($B26=0,"",SUMIFS(INPUT_DATA!E:E,INPUT_DATA!$A:$A,$B26,INPUT_DATA!$B:$B,"S"))</f>
        <v>41925555.68</v>
      </c>
      <c r="F26" s="140">
        <f>IF($B26=0,"",SUMIFS(INPUT_DATA!F:F,INPUT_DATA!$A:$A,$B26,INPUT_DATA!$B:$B,"S"))</f>
        <v>13656654.539999999</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208258.58</v>
      </c>
      <c r="L26" s="140">
        <f>IF($B26=0,"",SUMIFS(INPUT_DATA!L:L,INPUT_DATA!$A:$A,$B26,INPUT_DATA!$B:$B,"S"))</f>
        <v>0</v>
      </c>
      <c r="M26" s="140">
        <f>IF($B26=0,"",SUMIFS(INPUT_DATA!M:M,INPUT_DATA!$A:$A,$B26,INPUT_DATA!$B:$B,"S"))</f>
        <v>4466570.7</v>
      </c>
      <c r="N26" s="140">
        <f>IF($B26=0,"",SUMIFS(INPUT_DATA!N:N,INPUT_DATA!$A:$A,$B26,INPUT_DATA!$B:$B,"S"))</f>
        <v>0</v>
      </c>
      <c r="O26" s="141">
        <f t="shared" si="7"/>
        <v>7821840687.46</v>
      </c>
      <c r="P26" s="142">
        <f>IF($B26=0,"",SUMIFS(INPUT_DATA!O:O,INPUT_DATA!$A:$A,$B26,INPUT_DATA!$B:$B,"S"))</f>
        <v>7821840687.46</v>
      </c>
      <c r="Q26" s="142">
        <f t="shared" si="8"/>
        <v>0</v>
      </c>
      <c r="R26" s="142">
        <f>IF($B26=0,"",SUMIFS(INPUT_DATA!BL:BL,INPUT_DATA!$A:$A,$B26,INPUT_DATA!$B:$B,"S"))</f>
        <v>7458308.79</v>
      </c>
      <c r="S26" s="143">
        <f>IF($B26=0,"",SUMIFS(INPUT_DATA!P:P,INPUT_DATA!$A:$A,$B26,INPUT_DATA!$B:$B,"S"))</f>
        <v>206735.54</v>
      </c>
      <c r="T26" s="143">
        <f>IF($B26=0,"",SUMIFS(INPUT_DATA!Q:Q,INPUT_DATA!$A:$A,$B26,INPUT_DATA!$B:$B,"S"))</f>
        <v>41688.910000000003</v>
      </c>
      <c r="U26" s="143">
        <f>IF($B26=0,"",SUMIFS(INPUT_DATA!R:R,INPUT_DATA!$A:$A,$B26,INPUT_DATA!$B:$B,"S"))</f>
        <v>0</v>
      </c>
      <c r="V26" s="144">
        <f>IF($B26=0,"",SUMIFS(INPUT_DATA!S:S,INPUT_DATA!$A:$A,$B26,INPUT_DATA!$B:$B,"S"))</f>
        <v>128060.42</v>
      </c>
      <c r="W26" s="144">
        <f>IF($B26=0,"",SUMIFS(INPUT_DATA!T:T,INPUT_DATA!$A:$A,$B26,INPUT_DATA!$B:$B,"S"))</f>
        <v>27565.85</v>
      </c>
      <c r="X26" s="144">
        <f>IF($B26=0,"",SUMIFS(INPUT_DATA!U:U,INPUT_DATA!$A:$A,$B26,INPUT_DATA!$B:$B,"S"))</f>
        <v>0</v>
      </c>
      <c r="Y26" s="144">
        <f>IF($B26=0,"",SUMIFS(INPUT_DATA!V:V,INPUT_DATA!$A:$A,$B26,INPUT_DATA!$B:$B,"S"))</f>
        <v>98785.53</v>
      </c>
      <c r="Z26" s="144">
        <f>IF($B26=0,"",SUMIFS(INPUT_DATA!W:W,INPUT_DATA!$A:$A,$B26,INPUT_DATA!$B:$B,"S"))</f>
        <v>20560.64</v>
      </c>
      <c r="AA26" s="144">
        <f>IF($B26=0,"",SUMIFS(INPUT_DATA!X:X,INPUT_DATA!$A:$A,$B26,INPUT_DATA!$B:$B,"S"))</f>
        <v>0</v>
      </c>
      <c r="AB26" s="144">
        <f>IF($B26=0,"",SUMIFS(INPUT_DATA!Y:Y,INPUT_DATA!$A:$A,$B26,INPUT_DATA!$B:$B,"S"))</f>
        <v>0</v>
      </c>
      <c r="AC26" s="144">
        <f>IF($B26=0,"",SUMIFS(INPUT_DATA!Z:Z,INPUT_DATA!$A:$A,$B26,INPUT_DATA!$B:$B,"S"))</f>
        <v>0</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0</v>
      </c>
      <c r="AI26" s="144">
        <f>IF($B26=0,"",SUMIFS(INPUT_DATA!AF:AF,INPUT_DATA!$A:$A,$B26,INPUT_DATA!$B:$B,"S"))</f>
        <v>0</v>
      </c>
      <c r="AJ26" s="144">
        <f>IF($B26=0,"",SUMIFS(INPUT_DATA!AG:AG,INPUT_DATA!$A:$A,$B26,INPUT_DATA!$B:$B,"S"))</f>
        <v>0</v>
      </c>
      <c r="AK26" s="144">
        <f>IF($B26=0,"",SUMIFS(INPUT_DATA!AK:AK,INPUT_DATA!$A:$A,$B26,INPUT_DATA!$B:$B,"S"))</f>
        <v>0</v>
      </c>
      <c r="AL26" s="144">
        <f>IF($B26=0,"",SUMIFS(INPUT_DATA!AL:AL,INPUT_DATA!$A:$A,$B26,INPUT_DATA!$B:$B,"S"))</f>
        <v>0</v>
      </c>
      <c r="AM26" s="144">
        <f>IF($B26=0,"",SUMIFS(INPUT_DATA!AM:AM,INPUT_DATA!$A:$A,$B26,INPUT_DATA!$B:$B,"S"))</f>
        <v>0</v>
      </c>
      <c r="AN26" s="144">
        <f>IF($B26=0,"",SUMIFS(INPUT_DATA!AN:AN,INPUT_DATA!$A:$A,$B26,INPUT_DATA!$B:$B,"S"))</f>
        <v>0</v>
      </c>
      <c r="AO26" s="144">
        <f>IF($B26=0,"",SUMIFS(INPUT_DATA!AO:AO,INPUT_DATA!$A:$A,$B26,INPUT_DATA!$B:$B,"S"))</f>
        <v>0</v>
      </c>
      <c r="AP26" s="144">
        <f>IF($B26=0,"",SUMIFS(INPUT_DATA!AP:AP,INPUT_DATA!$A:$A,$B26,INPUT_DATA!$B:$B,"S"))</f>
        <v>0</v>
      </c>
      <c r="AQ26" s="145">
        <f t="shared" si="9"/>
        <v>236010.43000000002</v>
      </c>
      <c r="AR26" s="146">
        <f t="shared" si="10"/>
        <v>48694.12000000001</v>
      </c>
      <c r="AS26" s="147">
        <f t="shared" si="11"/>
        <v>0</v>
      </c>
      <c r="AT26" s="145">
        <f>IF($B26=0,"",SUMIFS(INPUT_DATA!AQ:AQ,INPUT_DATA!$A:$A,$B26,INPUT_DATA!$B:$B,"S"))</f>
        <v>236010.43</v>
      </c>
      <c r="AU26" s="146">
        <f>IF($B26=0,"",SUMIFS(INPUT_DATA!AR:AR,INPUT_DATA!$A:$A,$B26,INPUT_DATA!$B:$B,"S"))</f>
        <v>48694.12</v>
      </c>
      <c r="AV26" s="147">
        <f>IF($B26=0,"",SUMIFS(INPUT_DATA!AS:AS,INPUT_DATA!$A:$A,$B26,INPUT_DATA!$B:$B,"S"))</f>
        <v>0</v>
      </c>
      <c r="AW26" s="145">
        <f t="shared" si="12"/>
        <v>2.9103830456733704E-11</v>
      </c>
      <c r="AX26" s="146">
        <f t="shared" si="13"/>
        <v>7.2759576141834259E-12</v>
      </c>
      <c r="AY26" s="147">
        <f t="shared" si="14"/>
        <v>0</v>
      </c>
      <c r="AZ26" s="148"/>
      <c r="BA26" s="138">
        <f>IF($B26=0,"",SUMIFS(INPUT_DATA!C:C,INPUT_DATA!$A:$A,$B26,INPUT_DATA!$B:$B,"D"))</f>
        <v>411276.35</v>
      </c>
      <c r="BB26" s="149">
        <f>IF($B26=0,"",SUMIFS(INPUT_DATA!E:E,INPUT_DATA!$A:$A,$B26,INPUT_DATA!$B:$B,"D"))</f>
        <v>2900.75</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208258.58</v>
      </c>
      <c r="BI26" s="149">
        <f>IF($B26=0,"",SUMIFS(INPUT_DATA!L:L,INPUT_DATA!$A:$A,$B26,INPUT_DATA!$B:$B,"D"))</f>
        <v>0</v>
      </c>
      <c r="BJ26" s="149">
        <f>IF($B26=0,"",SUMIFS(INPUT_DATA!M:M,INPUT_DATA!$A:$A,$B26,INPUT_DATA!$B:$B,"D"))</f>
        <v>409364.52</v>
      </c>
      <c r="BK26" s="149">
        <f>IF($B26=0,"",SUMIFS(INPUT_DATA!N:N,INPUT_DATA!$A:$A,$B26,INPUT_DATA!$B:$B,"D"))</f>
        <v>0</v>
      </c>
      <c r="BL26" s="150">
        <f t="shared" si="5"/>
        <v>207269.65999999992</v>
      </c>
      <c r="BM26" s="150">
        <f>IF($B26=0,"",SUMIFS(INPUT_DATA!O:O,INPUT_DATA!$A:$A,$B26,INPUT_DATA!$B:$B,"D"))</f>
        <v>207269.66</v>
      </c>
      <c r="BN26" s="150">
        <f t="shared" si="15"/>
        <v>-8.7311491370201111E-11</v>
      </c>
      <c r="BO26" s="153">
        <f>IF($B26=0,"",SUMIFS(INPUT_DATA!P:P,INPUT_DATA!$A:$A,$B26,INPUT_DATA!$B:$B,"D"))</f>
        <v>0</v>
      </c>
      <c r="BP26" s="139">
        <f>IF($B26=0,"",SUMIFS(INPUT_DATA!Q:Q,INPUT_DATA!$A:$A,$B26,INPUT_DATA!$B:$B,"D"))</f>
        <v>0</v>
      </c>
      <c r="BQ26" s="139">
        <f>IF($B26=0,"",SUMIFS(INPUT_DATA!R:R,INPUT_DATA!$A:$A,$B26,INPUT_DATA!$B:$B,"D"))</f>
        <v>0</v>
      </c>
      <c r="BR26" s="149">
        <f>IF($B26=0,"",SUMIFS(INPUT_DATA!S:S,INPUT_DATA!$A:$A,$B26,INPUT_DATA!$B:$B,"D"))</f>
        <v>0</v>
      </c>
      <c r="BS26" s="149">
        <f>IF($B26=0,"",SUMIFS(INPUT_DATA!T:T,INPUT_DATA!$A:$A,$B26,INPUT_DATA!$B:$B,"D"))</f>
        <v>0</v>
      </c>
      <c r="BT26" s="149">
        <f>IF($B26=0,"",SUMIFS(INPUT_DATA!U:U,INPUT_DATA!$A:$A,$B26,INPUT_DATA!$B:$B,"D"))</f>
        <v>0</v>
      </c>
      <c r="BU26" s="149">
        <f>IF($B26=0,"",SUMIFS(INPUT_DATA!V:V,INPUT_DATA!$A:$A,$B26,INPUT_DATA!$B:$B,"D"))</f>
        <v>0</v>
      </c>
      <c r="BV26" s="149">
        <f>IF($B26=0,"",SUMIFS(INPUT_DATA!W:W,INPUT_DATA!$A:$A,$B26,INPUT_DATA!$B:$B,"D"))</f>
        <v>0</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0</v>
      </c>
      <c r="CE26" s="149">
        <f>IF($B26=0,"",SUMIFS(INPUT_DATA!AF:AF,INPUT_DATA!$A:$A,$B26,INPUT_DATA!$B:$B,"D"))</f>
        <v>0</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0</v>
      </c>
      <c r="CK26" s="140">
        <f>IF($B26=0,"",SUMIFS(INPUT_DATA!AL:AL,INPUT_DATA!$A:$A,$B26,INPUT_DATA!$B:$B,"D"))</f>
        <v>0</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0</v>
      </c>
      <c r="CQ26" s="154">
        <f t="shared" si="2"/>
        <v>0</v>
      </c>
      <c r="CR26" s="154">
        <f t="shared" si="3"/>
        <v>0</v>
      </c>
      <c r="CS26" s="139">
        <f>IF($B26=0,"",SUMIFS(INPUT_DATA!AQ:AQ,INPUT_DATA!$A:$A,$B26,INPUT_DATA!$B:$B,"D"))</f>
        <v>0</v>
      </c>
      <c r="CT26" s="154">
        <f>IF($B26=0,"",SUMIFS(INPUT_DATA!AR:AR,INPUT_DATA!$A:$A,$B26,INPUT_DATA!$B:$B,"D"))</f>
        <v>0</v>
      </c>
      <c r="CU26" s="154">
        <f>IF($B26=0,"",SUMIFS(INPUT_DATA!AS:AS,INPUT_DATA!$A:$A,$B26,INPUT_DATA!$B:$B,"D"))</f>
        <v>0</v>
      </c>
      <c r="CV26" s="139">
        <f t="shared" si="17"/>
        <v>0</v>
      </c>
      <c r="CW26" s="154">
        <f t="shared" si="18"/>
        <v>0</v>
      </c>
      <c r="CX26" s="155">
        <f t="shared" si="19"/>
        <v>0</v>
      </c>
      <c r="CY26" s="148"/>
    </row>
    <row r="27" spans="2:104" ht="13">
      <c r="B27" s="137">
        <f>INPUT_DATA!CN14</f>
        <v>45688</v>
      </c>
      <c r="C27" s="139">
        <f>IF($B27=0,"",SUMIFS(INPUT_DATA!C:C,INPUT_DATA!$A:$A,$B27,INPUT_DATA!$B:$B,"S"))</f>
        <v>7942231678.1999998</v>
      </c>
      <c r="D27" s="139">
        <f>IF($B27=0,"",SUMIFS(INPUT_DATA!D:D,INPUT_DATA!$A:$A,$B27,INPUT_DATA!$B:$B,"S"))</f>
        <v>0</v>
      </c>
      <c r="E27" s="140">
        <f>IF($B27=0,"",SUMIFS(INPUT_DATA!E:E,INPUT_DATA!$A:$A,$B27,INPUT_DATA!$B:$B,"S"))</f>
        <v>42177775.649999999</v>
      </c>
      <c r="F27" s="140">
        <f>IF($B27=0,"",SUMIFS(INPUT_DATA!F:F,INPUT_DATA!$A:$A,$B27,INPUT_DATA!$B:$B,"S"))</f>
        <v>13800626.789999999</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411919.03</v>
      </c>
      <c r="L27" s="140">
        <f>IF($B27=0,"",SUMIFS(INPUT_DATA!L:L,INPUT_DATA!$A:$A,$B27,INPUT_DATA!$B:$B,"S"))</f>
        <v>0</v>
      </c>
      <c r="M27" s="140">
        <f>IF($B27=0,"",SUMIFS(INPUT_DATA!M:M,INPUT_DATA!$A:$A,$B27,INPUT_DATA!$B:$B,"S"))</f>
        <v>3743629.77</v>
      </c>
      <c r="N27" s="140">
        <f>IF($B27=0,"",SUMIFS(INPUT_DATA!N:N,INPUT_DATA!$A:$A,$B27,INPUT_DATA!$B:$B,"S"))</f>
        <v>0</v>
      </c>
      <c r="O27" s="141">
        <f t="shared" si="7"/>
        <v>7882097726.96</v>
      </c>
      <c r="P27" s="142">
        <f>IF($B27=0,"",SUMIFS(INPUT_DATA!O:O,INPUT_DATA!$A:$A,$B27,INPUT_DATA!$B:$B,"S"))</f>
        <v>7882097726.96</v>
      </c>
      <c r="Q27" s="142">
        <f t="shared" si="8"/>
        <v>0</v>
      </c>
      <c r="R27" s="142">
        <f>IF($B27=0,"",SUMIFS(INPUT_DATA!BL:BL,INPUT_DATA!$A:$A,$B27,INPUT_DATA!$B:$B,"S"))</f>
        <v>7755240.1500000004</v>
      </c>
      <c r="S27" s="143">
        <f>IF($B27=0,"",SUMIFS(INPUT_DATA!P:P,INPUT_DATA!$A:$A,$B27,INPUT_DATA!$B:$B,"S"))</f>
        <v>172771.65</v>
      </c>
      <c r="T27" s="143">
        <f>IF($B27=0,"",SUMIFS(INPUT_DATA!Q:Q,INPUT_DATA!$A:$A,$B27,INPUT_DATA!$B:$B,"S"))</f>
        <v>38241.730000000003</v>
      </c>
      <c r="U27" s="143">
        <f>IF($B27=0,"",SUMIFS(INPUT_DATA!R:R,INPUT_DATA!$A:$A,$B27,INPUT_DATA!$B:$B,"S"))</f>
        <v>0</v>
      </c>
      <c r="V27" s="144">
        <f>IF($B27=0,"",SUMIFS(INPUT_DATA!S:S,INPUT_DATA!$A:$A,$B27,INPUT_DATA!$B:$B,"S"))</f>
        <v>106679.76</v>
      </c>
      <c r="W27" s="144">
        <f>IF($B27=0,"",SUMIFS(INPUT_DATA!T:T,INPUT_DATA!$A:$A,$B27,INPUT_DATA!$B:$B,"S"))</f>
        <v>21253.25</v>
      </c>
      <c r="X27" s="144">
        <f>IF($B27=0,"",SUMIFS(INPUT_DATA!U:U,INPUT_DATA!$A:$A,$B27,INPUT_DATA!$B:$B,"S"))</f>
        <v>0</v>
      </c>
      <c r="Y27" s="144">
        <f>IF($B27=0,"",SUMIFS(INPUT_DATA!V:V,INPUT_DATA!$A:$A,$B27,INPUT_DATA!$B:$B,"S"))</f>
        <v>71746.8</v>
      </c>
      <c r="Z27" s="144">
        <f>IF($B27=0,"",SUMIFS(INPUT_DATA!W:W,INPUT_DATA!$A:$A,$B27,INPUT_DATA!$B:$B,"S"))</f>
        <v>17792.560000000001</v>
      </c>
      <c r="AA27" s="144">
        <f>IF($B27=0,"",SUMIFS(INPUT_DATA!X:X,INPUT_DATA!$A:$A,$B27,INPUT_DATA!$B:$B,"S"))</f>
        <v>0</v>
      </c>
      <c r="AB27" s="144">
        <f>IF($B27=0,"",SUMIFS(INPUT_DATA!Y:Y,INPUT_DATA!$A:$A,$B27,INPUT_DATA!$B:$B,"S"))</f>
        <v>0</v>
      </c>
      <c r="AC27" s="144">
        <f>IF($B27=0,"",SUMIFS(INPUT_DATA!Z:Z,INPUT_DATA!$A:$A,$B27,INPUT_DATA!$B:$B,"S"))</f>
        <v>0</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969.07</v>
      </c>
      <c r="AI27" s="144">
        <f>IF($B27=0,"",SUMIFS(INPUT_DATA!AF:AF,INPUT_DATA!$A:$A,$B27,INPUT_DATA!$B:$B,"S"))</f>
        <v>13.51</v>
      </c>
      <c r="AJ27" s="144">
        <f>IF($B27=0,"",SUMIFS(INPUT_DATA!AG:AG,INPUT_DATA!$A:$A,$B27,INPUT_DATA!$B:$B,"S"))</f>
        <v>0</v>
      </c>
      <c r="AK27" s="144">
        <f>IF($B27=0,"",SUMIFS(INPUT_DATA!AK:AK,INPUT_DATA!$A:$A,$B27,INPUT_DATA!$B:$B,"S"))</f>
        <v>0</v>
      </c>
      <c r="AL27" s="144">
        <f>IF($B27=0,"",SUMIFS(INPUT_DATA!AL:AL,INPUT_DATA!$A:$A,$B27,INPUT_DATA!$B:$B,"S"))</f>
        <v>0</v>
      </c>
      <c r="AM27" s="144">
        <f>IF($B27=0,"",SUMIFS(INPUT_DATA!AM:AM,INPUT_DATA!$A:$A,$B27,INPUT_DATA!$B:$B,"S"))</f>
        <v>0</v>
      </c>
      <c r="AN27" s="144">
        <f>IF($B27=0,"",SUMIFS(INPUT_DATA!AN:AN,INPUT_DATA!$A:$A,$B27,INPUT_DATA!$B:$B,"S"))</f>
        <v>0</v>
      </c>
      <c r="AO27" s="144">
        <f>IF($B27=0,"",SUMIFS(INPUT_DATA!AO:AO,INPUT_DATA!$A:$A,$B27,INPUT_DATA!$B:$B,"S"))</f>
        <v>0</v>
      </c>
      <c r="AP27" s="144">
        <f>IF($B27=0,"",SUMIFS(INPUT_DATA!AP:AP,INPUT_DATA!$A:$A,$B27,INPUT_DATA!$B:$B,"S"))</f>
        <v>0</v>
      </c>
      <c r="AQ27" s="145">
        <f t="shared" si="9"/>
        <v>206735.53999999998</v>
      </c>
      <c r="AR27" s="146">
        <f t="shared" si="10"/>
        <v>41688.909999999996</v>
      </c>
      <c r="AS27" s="147">
        <f t="shared" si="11"/>
        <v>0</v>
      </c>
      <c r="AT27" s="145">
        <f>IF($B27=0,"",SUMIFS(INPUT_DATA!AQ:AQ,INPUT_DATA!$A:$A,$B27,INPUT_DATA!$B:$B,"S"))</f>
        <v>206735.54</v>
      </c>
      <c r="AU27" s="146">
        <f>IF($B27=0,"",SUMIFS(INPUT_DATA!AR:AR,INPUT_DATA!$A:$A,$B27,INPUT_DATA!$B:$B,"S"))</f>
        <v>41688.910000000003</v>
      </c>
      <c r="AV27" s="147">
        <f>IF($B27=0,"",SUMIFS(INPUT_DATA!AS:AS,INPUT_DATA!$A:$A,$B27,INPUT_DATA!$B:$B,"S"))</f>
        <v>0</v>
      </c>
      <c r="AW27" s="145">
        <f t="shared" si="12"/>
        <v>-2.9103830456733704E-11</v>
      </c>
      <c r="AX27" s="146">
        <f t="shared" si="13"/>
        <v>-7.2759576141834259E-12</v>
      </c>
      <c r="AY27" s="147">
        <f t="shared" si="14"/>
        <v>0</v>
      </c>
      <c r="AZ27" s="148"/>
      <c r="BA27" s="138">
        <f>IF($B27=0,"",SUMIFS(INPUT_DATA!C:C,INPUT_DATA!$A:$A,$B27,INPUT_DATA!$B:$B,"D"))</f>
        <v>238668.41</v>
      </c>
      <c r="BB27" s="149">
        <f>IF($B27=0,"",SUMIFS(INPUT_DATA!E:E,INPUT_DATA!$A:$A,$B27,INPUT_DATA!$B:$B,"D"))</f>
        <v>642.67999999999995</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411919.03</v>
      </c>
      <c r="BI27" s="149">
        <f>IF($B27=0,"",SUMIFS(INPUT_DATA!L:L,INPUT_DATA!$A:$A,$B27,INPUT_DATA!$B:$B,"D"))</f>
        <v>0</v>
      </c>
      <c r="BJ27" s="149">
        <f>IF($B27=0,"",SUMIFS(INPUT_DATA!M:M,INPUT_DATA!$A:$A,$B27,INPUT_DATA!$B:$B,"D"))</f>
        <v>238668.41</v>
      </c>
      <c r="BK27" s="149">
        <f>IF($B27=0,"",SUMIFS(INPUT_DATA!N:N,INPUT_DATA!$A:$A,$B27,INPUT_DATA!$B:$B,"D"))</f>
        <v>0</v>
      </c>
      <c r="BL27" s="150">
        <f t="shared" si="5"/>
        <v>411276.35</v>
      </c>
      <c r="BM27" s="150">
        <f>IF($B27=0,"",SUMIFS(INPUT_DATA!O:O,INPUT_DATA!$A:$A,$B27,INPUT_DATA!$B:$B,"D"))</f>
        <v>411276.35</v>
      </c>
      <c r="BN27" s="150">
        <f t="shared" si="15"/>
        <v>0</v>
      </c>
      <c r="BO27" s="153">
        <f>IF($B27=0,"",SUMIFS(INPUT_DATA!P:P,INPUT_DATA!$A:$A,$B27,INPUT_DATA!$B:$B,"D"))</f>
        <v>0</v>
      </c>
      <c r="BP27" s="139">
        <f>IF($B27=0,"",SUMIFS(INPUT_DATA!Q:Q,INPUT_DATA!$A:$A,$B27,INPUT_DATA!$B:$B,"D"))</f>
        <v>0</v>
      </c>
      <c r="BQ27" s="139">
        <f>IF($B27=0,"",SUMIFS(INPUT_DATA!R:R,INPUT_DATA!$A:$A,$B27,INPUT_DATA!$B:$B,"D"))</f>
        <v>0</v>
      </c>
      <c r="BR27" s="149">
        <f>IF($B27=0,"",SUMIFS(INPUT_DATA!S:S,INPUT_DATA!$A:$A,$B27,INPUT_DATA!$B:$B,"D"))</f>
        <v>0</v>
      </c>
      <c r="BS27" s="149">
        <f>IF($B27=0,"",SUMIFS(INPUT_DATA!T:T,INPUT_DATA!$A:$A,$B27,INPUT_DATA!$B:$B,"D"))</f>
        <v>0</v>
      </c>
      <c r="BT27" s="149">
        <f>IF($B27=0,"",SUMIFS(INPUT_DATA!U:U,INPUT_DATA!$A:$A,$B27,INPUT_DATA!$B:$B,"D"))</f>
        <v>0</v>
      </c>
      <c r="BU27" s="149">
        <f>IF($B27=0,"",SUMIFS(INPUT_DATA!V:V,INPUT_DATA!$A:$A,$B27,INPUT_DATA!$B:$B,"D"))</f>
        <v>969.07</v>
      </c>
      <c r="BV27" s="149">
        <f>IF($B27=0,"",SUMIFS(INPUT_DATA!W:W,INPUT_DATA!$A:$A,$B27,INPUT_DATA!$B:$B,"D"))</f>
        <v>13.51</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969.07</v>
      </c>
      <c r="CE27" s="149">
        <f>IF($B27=0,"",SUMIFS(INPUT_DATA!AF:AF,INPUT_DATA!$A:$A,$B27,INPUT_DATA!$B:$B,"D"))</f>
        <v>13.51</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0</v>
      </c>
      <c r="CK27" s="140">
        <f>IF($B27=0,"",SUMIFS(INPUT_DATA!AL:AL,INPUT_DATA!$A:$A,$B27,INPUT_DATA!$B:$B,"D"))</f>
        <v>0</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0</v>
      </c>
      <c r="CQ27" s="154">
        <f t="shared" si="2"/>
        <v>0</v>
      </c>
      <c r="CR27" s="154">
        <f t="shared" si="3"/>
        <v>0</v>
      </c>
      <c r="CS27" s="139">
        <f>IF($B27=0,"",SUMIFS(INPUT_DATA!AQ:AQ,INPUT_DATA!$A:$A,$B27,INPUT_DATA!$B:$B,"D"))</f>
        <v>0</v>
      </c>
      <c r="CT27" s="154">
        <f>IF($B27=0,"",SUMIFS(INPUT_DATA!AR:AR,INPUT_DATA!$A:$A,$B27,INPUT_DATA!$B:$B,"D"))</f>
        <v>0</v>
      </c>
      <c r="CU27" s="154">
        <f>IF($B27=0,"",SUMIFS(INPUT_DATA!AS:AS,INPUT_DATA!$A:$A,$B27,INPUT_DATA!$B:$B,"D"))</f>
        <v>0</v>
      </c>
      <c r="CV27" s="139">
        <f t="shared" si="17"/>
        <v>0</v>
      </c>
      <c r="CW27" s="154">
        <f t="shared" si="18"/>
        <v>0</v>
      </c>
      <c r="CX27" s="155">
        <f t="shared" si="19"/>
        <v>0</v>
      </c>
      <c r="CY27" s="148"/>
    </row>
    <row r="28" spans="2:104" ht="13">
      <c r="B28" s="137">
        <f>INPUT_DATA!CN15</f>
        <v>45657</v>
      </c>
      <c r="C28" s="139">
        <f>IF($B28=0,"",SUMIFS(INPUT_DATA!C:C,INPUT_DATA!$A:$A,$B28,INPUT_DATA!$B:$B,"S"))</f>
        <v>8062678431.4300003</v>
      </c>
      <c r="D28" s="139">
        <f>IF($B28=0,"",SUMIFS(INPUT_DATA!D:D,INPUT_DATA!$A:$A,$B28,INPUT_DATA!$B:$B,"S"))</f>
        <v>0</v>
      </c>
      <c r="E28" s="140">
        <f>IF($B28=0,"",SUMIFS(INPUT_DATA!E:E,INPUT_DATA!$A:$A,$B28,INPUT_DATA!$B:$B,"S"))</f>
        <v>41765874.259999998</v>
      </c>
      <c r="F28" s="140">
        <f>IF($B28=0,"",SUMIFS(INPUT_DATA!F:F,INPUT_DATA!$A:$A,$B28,INPUT_DATA!$B:$B,"S"))</f>
        <v>14770590.32</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282412.90999999997</v>
      </c>
      <c r="L28" s="140">
        <f>IF($B28=0,"",SUMIFS(INPUT_DATA!L:L,INPUT_DATA!$A:$A,$B28,INPUT_DATA!$B:$B,"S"))</f>
        <v>0</v>
      </c>
      <c r="M28" s="140">
        <f>IF($B28=0,"",SUMIFS(INPUT_DATA!M:M,INPUT_DATA!$A:$A,$B28,INPUT_DATA!$B:$B,"S"))</f>
        <v>3390909.64</v>
      </c>
      <c r="N28" s="140">
        <f>IF($B28=0,"",SUMIFS(INPUT_DATA!N:N,INPUT_DATA!$A:$A,$B28,INPUT_DATA!$B:$B,"S"))</f>
        <v>60236966.100000001</v>
      </c>
      <c r="O28" s="141">
        <f t="shared" si="7"/>
        <v>7942231678.1999998</v>
      </c>
      <c r="P28" s="142">
        <f>IF($B28=0,"",SUMIFS(INPUT_DATA!O:O,INPUT_DATA!$A:$A,$B28,INPUT_DATA!$B:$B,"S"))</f>
        <v>7942231678.1999998</v>
      </c>
      <c r="Q28" s="142">
        <f t="shared" si="8"/>
        <v>0</v>
      </c>
      <c r="R28" s="142">
        <f>IF($B28=0,"",SUMIFS(INPUT_DATA!BL:BL,INPUT_DATA!$A:$A,$B28,INPUT_DATA!$B:$B,"S"))</f>
        <v>7868933.2199999997</v>
      </c>
      <c r="S28" s="143">
        <f>IF($B28=0,"",SUMIFS(INPUT_DATA!P:P,INPUT_DATA!$A:$A,$B28,INPUT_DATA!$B:$B,"S"))</f>
        <v>129108.29</v>
      </c>
      <c r="T28" s="143">
        <f>IF($B28=0,"",SUMIFS(INPUT_DATA!Q:Q,INPUT_DATA!$A:$A,$B28,INPUT_DATA!$B:$B,"S"))</f>
        <v>24117.33</v>
      </c>
      <c r="U28" s="143">
        <f>IF($B28=0,"",SUMIFS(INPUT_DATA!R:R,INPUT_DATA!$A:$A,$B28,INPUT_DATA!$B:$B,"S"))</f>
        <v>0</v>
      </c>
      <c r="V28" s="144">
        <f>IF($B28=0,"",SUMIFS(INPUT_DATA!S:S,INPUT_DATA!$A:$A,$B28,INPUT_DATA!$B:$B,"S"))</f>
        <v>122480.08</v>
      </c>
      <c r="W28" s="144">
        <f>IF($B28=0,"",SUMIFS(INPUT_DATA!T:T,INPUT_DATA!$A:$A,$B28,INPUT_DATA!$B:$B,"S"))</f>
        <v>29989.43</v>
      </c>
      <c r="X28" s="144">
        <f>IF($B28=0,"",SUMIFS(INPUT_DATA!U:U,INPUT_DATA!$A:$A,$B28,INPUT_DATA!$B:$B,"S"))</f>
        <v>0</v>
      </c>
      <c r="Y28" s="144">
        <f>IF($B28=0,"",SUMIFS(INPUT_DATA!V:V,INPUT_DATA!$A:$A,$B28,INPUT_DATA!$B:$B,"S"))</f>
        <v>77115.009999999995</v>
      </c>
      <c r="Z28" s="144">
        <f>IF($B28=0,"",SUMIFS(INPUT_DATA!W:W,INPUT_DATA!$A:$A,$B28,INPUT_DATA!$B:$B,"S"))</f>
        <v>15738.69</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0</v>
      </c>
      <c r="AI28" s="144">
        <f>IF($B28=0,"",SUMIFS(INPUT_DATA!AF:AF,INPUT_DATA!$A:$A,$B28,INPUT_DATA!$B:$B,"S"))</f>
        <v>0</v>
      </c>
      <c r="AJ28" s="144">
        <f>IF($B28=0,"",SUMIFS(INPUT_DATA!AG:AG,INPUT_DATA!$A:$A,$B28,INPUT_DATA!$B:$B,"S"))</f>
        <v>0</v>
      </c>
      <c r="AK28" s="144">
        <f>IF($B28=0,"",SUMIFS(INPUT_DATA!AK:AK,INPUT_DATA!$A:$A,$B28,INPUT_DATA!$B:$B,"S"))</f>
        <v>0</v>
      </c>
      <c r="AL28" s="144">
        <f>IF($B28=0,"",SUMIFS(INPUT_DATA!AL:AL,INPUT_DATA!$A:$A,$B28,INPUT_DATA!$B:$B,"S"))</f>
        <v>0</v>
      </c>
      <c r="AM28" s="144">
        <f>IF($B28=0,"",SUMIFS(INPUT_DATA!AM:AM,INPUT_DATA!$A:$A,$B28,INPUT_DATA!$B:$B,"S"))</f>
        <v>0</v>
      </c>
      <c r="AN28" s="144">
        <f>IF($B28=0,"",SUMIFS(INPUT_DATA!AN:AN,INPUT_DATA!$A:$A,$B28,INPUT_DATA!$B:$B,"S"))</f>
        <v>1701.71</v>
      </c>
      <c r="AO28" s="144">
        <f>IF($B28=0,"",SUMIFS(INPUT_DATA!AO:AO,INPUT_DATA!$A:$A,$B28,INPUT_DATA!$B:$B,"S"))</f>
        <v>126.34</v>
      </c>
      <c r="AP28" s="144">
        <f>IF($B28=0,"",SUMIFS(INPUT_DATA!AP:AP,INPUT_DATA!$A:$A,$B28,INPUT_DATA!$B:$B,"S"))</f>
        <v>0</v>
      </c>
      <c r="AQ28" s="145">
        <f t="shared" si="9"/>
        <v>172771.65</v>
      </c>
      <c r="AR28" s="146">
        <f t="shared" si="10"/>
        <v>38241.730000000003</v>
      </c>
      <c r="AS28" s="147">
        <f t="shared" si="11"/>
        <v>0</v>
      </c>
      <c r="AT28" s="145">
        <f>IF($B28=0,"",SUMIFS(INPUT_DATA!AQ:AQ,INPUT_DATA!$A:$A,$B28,INPUT_DATA!$B:$B,"S"))</f>
        <v>172771.65</v>
      </c>
      <c r="AU28" s="146">
        <f>IF($B28=0,"",SUMIFS(INPUT_DATA!AR:AR,INPUT_DATA!$A:$A,$B28,INPUT_DATA!$B:$B,"S"))</f>
        <v>38241.730000000003</v>
      </c>
      <c r="AV28" s="147">
        <f>IF($B28=0,"",SUMIFS(INPUT_DATA!AS:AS,INPUT_DATA!$A:$A,$B28,INPUT_DATA!$B:$B,"S"))</f>
        <v>0</v>
      </c>
      <c r="AW28" s="145">
        <f t="shared" si="12"/>
        <v>0</v>
      </c>
      <c r="AX28" s="146">
        <f t="shared" si="13"/>
        <v>0</v>
      </c>
      <c r="AY28" s="147">
        <f t="shared" si="14"/>
        <v>0</v>
      </c>
      <c r="AZ28" s="148"/>
      <c r="BA28" s="138">
        <f>IF($B28=0,"",SUMIFS(INPUT_DATA!C:C,INPUT_DATA!$A:$A,$B28,INPUT_DATA!$B:$B,"D"))</f>
        <v>256996.09</v>
      </c>
      <c r="BB28" s="149">
        <f>IF($B28=0,"",SUMIFS(INPUT_DATA!E:E,INPUT_DATA!$A:$A,$B28,INPUT_DATA!$B:$B,"D"))</f>
        <v>45908.84</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282412.90999999997</v>
      </c>
      <c r="BI28" s="149">
        <f>IF($B28=0,"",SUMIFS(INPUT_DATA!L:L,INPUT_DATA!$A:$A,$B28,INPUT_DATA!$B:$B,"D"))</f>
        <v>0</v>
      </c>
      <c r="BJ28" s="149">
        <f>IF($B28=0,"",SUMIFS(INPUT_DATA!M:M,INPUT_DATA!$A:$A,$B28,INPUT_DATA!$B:$B,"D"))</f>
        <v>254831.75</v>
      </c>
      <c r="BK28" s="149">
        <f>IF($B28=0,"",SUMIFS(INPUT_DATA!N:N,INPUT_DATA!$A:$A,$B28,INPUT_DATA!$B:$B,"D"))</f>
        <v>0</v>
      </c>
      <c r="BL28" s="150">
        <f t="shared" si="5"/>
        <v>238668.40999999997</v>
      </c>
      <c r="BM28" s="150">
        <f>IF($B28=0,"",SUMIFS(INPUT_DATA!O:O,INPUT_DATA!$A:$A,$B28,INPUT_DATA!$B:$B,"D"))</f>
        <v>238668.41</v>
      </c>
      <c r="BN28" s="150">
        <f t="shared" si="15"/>
        <v>-2.9103830456733704E-11</v>
      </c>
      <c r="BO28" s="153">
        <f>IF($B28=0,"",SUMIFS(INPUT_DATA!P:P,INPUT_DATA!$A:$A,$B28,INPUT_DATA!$B:$B,"D"))</f>
        <v>3909.79</v>
      </c>
      <c r="BP28" s="139">
        <f>IF($B28=0,"",SUMIFS(INPUT_DATA!Q:Q,INPUT_DATA!$A:$A,$B28,INPUT_DATA!$B:$B,"D"))</f>
        <v>230.22</v>
      </c>
      <c r="BQ28" s="139">
        <f>IF($B28=0,"",SUMIFS(INPUT_DATA!R:R,INPUT_DATA!$A:$A,$B28,INPUT_DATA!$B:$B,"D"))</f>
        <v>0</v>
      </c>
      <c r="BR28" s="149">
        <f>IF($B28=0,"",SUMIFS(INPUT_DATA!S:S,INPUT_DATA!$A:$A,$B28,INPUT_DATA!$B:$B,"D"))</f>
        <v>0</v>
      </c>
      <c r="BS28" s="149">
        <f>IF($B28=0,"",SUMIFS(INPUT_DATA!T:T,INPUT_DATA!$A:$A,$B28,INPUT_DATA!$B:$B,"D"))</f>
        <v>0</v>
      </c>
      <c r="BT28" s="149">
        <f>IF($B28=0,"",SUMIFS(INPUT_DATA!U:U,INPUT_DATA!$A:$A,$B28,INPUT_DATA!$B:$B,"D"))</f>
        <v>0</v>
      </c>
      <c r="BU28" s="149">
        <f>IF($B28=0,"",SUMIFS(INPUT_DATA!V:V,INPUT_DATA!$A:$A,$B28,INPUT_DATA!$B:$B,"D"))</f>
        <v>3909.79</v>
      </c>
      <c r="BV28" s="149">
        <f>IF($B28=0,"",SUMIFS(INPUT_DATA!W:W,INPUT_DATA!$A:$A,$B28,INPUT_DATA!$B:$B,"D"))</f>
        <v>230.22</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0</v>
      </c>
      <c r="CE28" s="149">
        <f>IF($B28=0,"",SUMIFS(INPUT_DATA!AF:AF,INPUT_DATA!$A:$A,$B28,INPUT_DATA!$B:$B,"D"))</f>
        <v>0</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0</v>
      </c>
      <c r="CK28" s="140">
        <f>IF($B28=0,"",SUMIFS(INPUT_DATA!AL:AL,INPUT_DATA!$A:$A,$B28,INPUT_DATA!$B:$B,"D"))</f>
        <v>0</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0</v>
      </c>
      <c r="CQ28" s="154">
        <f t="shared" si="2"/>
        <v>0</v>
      </c>
      <c r="CR28" s="154">
        <f t="shared" si="3"/>
        <v>0</v>
      </c>
      <c r="CS28" s="139">
        <f>IF($B28=0,"",SUMIFS(INPUT_DATA!AQ:AQ,INPUT_DATA!$A:$A,$B28,INPUT_DATA!$B:$B,"D"))</f>
        <v>0</v>
      </c>
      <c r="CT28" s="154">
        <f>IF($B28=0,"",SUMIFS(INPUT_DATA!AR:AR,INPUT_DATA!$A:$A,$B28,INPUT_DATA!$B:$B,"D"))</f>
        <v>0</v>
      </c>
      <c r="CU28" s="154">
        <f>IF($B28=0,"",SUMIFS(INPUT_DATA!AS:AS,INPUT_DATA!$A:$A,$B28,INPUT_DATA!$B:$B,"D"))</f>
        <v>0</v>
      </c>
      <c r="CV28" s="139">
        <f t="shared" si="17"/>
        <v>0</v>
      </c>
      <c r="CW28" s="154">
        <f t="shared" si="18"/>
        <v>0</v>
      </c>
      <c r="CX28" s="155">
        <f t="shared" si="19"/>
        <v>0</v>
      </c>
      <c r="CY28" s="148"/>
    </row>
    <row r="29" spans="2:104" ht="13">
      <c r="B29" s="137">
        <f>INPUT_DATA!CN16</f>
        <v>45626</v>
      </c>
      <c r="C29" s="139">
        <f>IF($B29=0,"",SUMIFS(INPUT_DATA!C:C,INPUT_DATA!$A:$A,$B29,INPUT_DATA!$B:$B,"S"))</f>
        <v>8120798931.6599998</v>
      </c>
      <c r="D29" s="139">
        <f>IF($B29=0,"",SUMIFS(INPUT_DATA!D:D,INPUT_DATA!$A:$A,$B29,INPUT_DATA!$B:$B,"S"))</f>
        <v>0</v>
      </c>
      <c r="E29" s="140">
        <f>IF($B29=0,"",SUMIFS(INPUT_DATA!E:E,INPUT_DATA!$A:$A,$B29,INPUT_DATA!$B:$B,"S"))</f>
        <v>41993813.539999999</v>
      </c>
      <c r="F29" s="140">
        <f>IF($B29=0,"",SUMIFS(INPUT_DATA!F:F,INPUT_DATA!$A:$A,$B29,INPUT_DATA!$B:$B,"S"))</f>
        <v>12780562.119999999</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259157.33</v>
      </c>
      <c r="L29" s="140">
        <f>IF($B29=0,"",SUMIFS(INPUT_DATA!L:L,INPUT_DATA!$A:$A,$B29,INPUT_DATA!$B:$B,"S"))</f>
        <v>0</v>
      </c>
      <c r="M29" s="140">
        <f>IF($B29=0,"",SUMIFS(INPUT_DATA!M:M,INPUT_DATA!$A:$A,$B29,INPUT_DATA!$B:$B,"S"))</f>
        <v>3086967.24</v>
      </c>
      <c r="N29" s="140">
        <f>IF($B29=0,"",SUMIFS(INPUT_DATA!N:N,INPUT_DATA!$A:$A,$B29,INPUT_DATA!$B:$B,"S"))</f>
        <v>0</v>
      </c>
      <c r="O29" s="141">
        <f t="shared" si="7"/>
        <v>8062678431.4300003</v>
      </c>
      <c r="P29" s="142">
        <f>IF($B29=0,"",SUMIFS(INPUT_DATA!O:O,INPUT_DATA!$A:$A,$B29,INPUT_DATA!$B:$B,"S"))</f>
        <v>8062678431.4300003</v>
      </c>
      <c r="Q29" s="142">
        <f t="shared" si="8"/>
        <v>0</v>
      </c>
      <c r="R29" s="142">
        <f>IF($B29=0,"",SUMIFS(INPUT_DATA!BL:BL,INPUT_DATA!$A:$A,$B29,INPUT_DATA!$B:$B,"S"))</f>
        <v>7863322.6900000004</v>
      </c>
      <c r="S29" s="143">
        <f>IF($B29=0,"",SUMIFS(INPUT_DATA!P:P,INPUT_DATA!$A:$A,$B29,INPUT_DATA!$B:$B,"S"))</f>
        <v>0</v>
      </c>
      <c r="T29" s="143">
        <f>IF($B29=0,"",SUMIFS(INPUT_DATA!Q:Q,INPUT_DATA!$A:$A,$B29,INPUT_DATA!$B:$B,"S"))</f>
        <v>0</v>
      </c>
      <c r="U29" s="143">
        <f>IF($B29=0,"",SUMIFS(INPUT_DATA!R:R,INPUT_DATA!$A:$A,$B29,INPUT_DATA!$B:$B,"S"))</f>
        <v>0</v>
      </c>
      <c r="V29" s="144">
        <f>IF($B29=0,"",SUMIFS(INPUT_DATA!S:S,INPUT_DATA!$A:$A,$B29,INPUT_DATA!$B:$B,"S"))</f>
        <v>129108.29</v>
      </c>
      <c r="W29" s="144">
        <f>IF($B29=0,"",SUMIFS(INPUT_DATA!T:T,INPUT_DATA!$A:$A,$B29,INPUT_DATA!$B:$B,"S"))</f>
        <v>24117.33</v>
      </c>
      <c r="X29" s="144">
        <f>IF($B29=0,"",SUMIFS(INPUT_DATA!U:U,INPUT_DATA!$A:$A,$B29,INPUT_DATA!$B:$B,"S"))</f>
        <v>0</v>
      </c>
      <c r="Y29" s="144">
        <f>IF($B29=0,"",SUMIFS(INPUT_DATA!V:V,INPUT_DATA!$A:$A,$B29,INPUT_DATA!$B:$B,"S"))</f>
        <v>0</v>
      </c>
      <c r="Z29" s="144">
        <f>IF($B29=0,"",SUMIFS(INPUT_DATA!W:W,INPUT_DATA!$A:$A,$B29,INPUT_DATA!$B:$B,"S"))</f>
        <v>0</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0</v>
      </c>
      <c r="AI29" s="144">
        <f>IF($B29=0,"",SUMIFS(INPUT_DATA!AF:AF,INPUT_DATA!$A:$A,$B29,INPUT_DATA!$B:$B,"S"))</f>
        <v>0</v>
      </c>
      <c r="AJ29" s="144">
        <f>IF($B29=0,"",SUMIFS(INPUT_DATA!AG:AG,INPUT_DATA!$A:$A,$B29,INPUT_DATA!$B:$B,"S"))</f>
        <v>0</v>
      </c>
      <c r="AK29" s="144">
        <f>IF($B29=0,"",SUMIFS(INPUT_DATA!AK:AK,INPUT_DATA!$A:$A,$B29,INPUT_DATA!$B:$B,"S"))</f>
        <v>0</v>
      </c>
      <c r="AL29" s="144">
        <f>IF($B29=0,"",SUMIFS(INPUT_DATA!AL:AL,INPUT_DATA!$A:$A,$B29,INPUT_DATA!$B:$B,"S"))</f>
        <v>0</v>
      </c>
      <c r="AM29" s="144">
        <f>IF($B29=0,"",SUMIFS(INPUT_DATA!AM:AM,INPUT_DATA!$A:$A,$B29,INPUT_DATA!$B:$B,"S"))</f>
        <v>0</v>
      </c>
      <c r="AN29" s="144">
        <f>IF($B29=0,"",SUMIFS(INPUT_DATA!AN:AN,INPUT_DATA!$A:$A,$B29,INPUT_DATA!$B:$B,"S"))</f>
        <v>0</v>
      </c>
      <c r="AO29" s="144">
        <f>IF($B29=0,"",SUMIFS(INPUT_DATA!AO:AO,INPUT_DATA!$A:$A,$B29,INPUT_DATA!$B:$B,"S"))</f>
        <v>0</v>
      </c>
      <c r="AP29" s="144">
        <f>IF($B29=0,"",SUMIFS(INPUT_DATA!AP:AP,INPUT_DATA!$A:$A,$B29,INPUT_DATA!$B:$B,"S"))</f>
        <v>0</v>
      </c>
      <c r="AQ29" s="145">
        <f t="shared" si="9"/>
        <v>129108.29</v>
      </c>
      <c r="AR29" s="146">
        <f t="shared" si="10"/>
        <v>24117.33</v>
      </c>
      <c r="AS29" s="147">
        <f t="shared" si="11"/>
        <v>0</v>
      </c>
      <c r="AT29" s="145">
        <f>IF($B29=0,"",SUMIFS(INPUT_DATA!AQ:AQ,INPUT_DATA!$A:$A,$B29,INPUT_DATA!$B:$B,"S"))</f>
        <v>129108.29</v>
      </c>
      <c r="AU29" s="146">
        <f>IF($B29=0,"",SUMIFS(INPUT_DATA!AR:AR,INPUT_DATA!$A:$A,$B29,INPUT_DATA!$B:$B,"S"))</f>
        <v>24117.33</v>
      </c>
      <c r="AV29" s="147">
        <f>IF($B29=0,"",SUMIFS(INPUT_DATA!AS:AS,INPUT_DATA!$A:$A,$B29,INPUT_DATA!$B:$B,"S"))</f>
        <v>0</v>
      </c>
      <c r="AW29" s="145">
        <f t="shared" si="12"/>
        <v>0</v>
      </c>
      <c r="AX29" s="146">
        <f t="shared" si="13"/>
        <v>0</v>
      </c>
      <c r="AY29" s="147">
        <f t="shared" si="14"/>
        <v>0</v>
      </c>
      <c r="AZ29" s="148"/>
      <c r="BA29" s="138">
        <f>IF($B29=0,"",SUMIFS(INPUT_DATA!C:C,INPUT_DATA!$A:$A,$B29,INPUT_DATA!$B:$B,"D"))</f>
        <v>64473.05</v>
      </c>
      <c r="BB29" s="149">
        <f>IF($B29=0,"",SUMIFS(INPUT_DATA!E:E,INPUT_DATA!$A:$A,$B29,INPUT_DATA!$B:$B,"D"))</f>
        <v>2865.87</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259157.33</v>
      </c>
      <c r="BI29" s="149">
        <f>IF($B29=0,"",SUMIFS(INPUT_DATA!L:L,INPUT_DATA!$A:$A,$B29,INPUT_DATA!$B:$B,"D"))</f>
        <v>0</v>
      </c>
      <c r="BJ29" s="149">
        <f>IF($B29=0,"",SUMIFS(INPUT_DATA!M:M,INPUT_DATA!$A:$A,$B29,INPUT_DATA!$B:$B,"D"))</f>
        <v>63768.42</v>
      </c>
      <c r="BK29" s="149">
        <f>IF($B29=0,"",SUMIFS(INPUT_DATA!N:N,INPUT_DATA!$A:$A,$B29,INPUT_DATA!$B:$B,"D"))</f>
        <v>0</v>
      </c>
      <c r="BL29" s="150">
        <f t="shared" si="5"/>
        <v>256996.09000000003</v>
      </c>
      <c r="BM29" s="150">
        <f>IF($B29=0,"",SUMIFS(INPUT_DATA!O:O,INPUT_DATA!$A:$A,$B29,INPUT_DATA!$B:$B,"D"))</f>
        <v>256996.09</v>
      </c>
      <c r="BN29" s="150">
        <f t="shared" si="15"/>
        <v>2.9103830456733704E-11</v>
      </c>
      <c r="BO29" s="153">
        <f>IF($B29=0,"",SUMIFS(INPUT_DATA!P:P,INPUT_DATA!$A:$A,$B29,INPUT_DATA!$B:$B,"D"))</f>
        <v>0</v>
      </c>
      <c r="BP29" s="139">
        <f>IF($B29=0,"",SUMIFS(INPUT_DATA!Q:Q,INPUT_DATA!$A:$A,$B29,INPUT_DATA!$B:$B,"D"))</f>
        <v>0</v>
      </c>
      <c r="BQ29" s="139">
        <f>IF($B29=0,"",SUMIFS(INPUT_DATA!R:R,INPUT_DATA!$A:$A,$B29,INPUT_DATA!$B:$B,"D"))</f>
        <v>0</v>
      </c>
      <c r="BR29" s="149">
        <f>IF($B29=0,"",SUMIFS(INPUT_DATA!S:S,INPUT_DATA!$A:$A,$B29,INPUT_DATA!$B:$B,"D"))</f>
        <v>3909.79</v>
      </c>
      <c r="BS29" s="149">
        <f>IF($B29=0,"",SUMIFS(INPUT_DATA!T:T,INPUT_DATA!$A:$A,$B29,INPUT_DATA!$B:$B,"D"))</f>
        <v>230.22</v>
      </c>
      <c r="BT29" s="149">
        <f>IF($B29=0,"",SUMIFS(INPUT_DATA!U:U,INPUT_DATA!$A:$A,$B29,INPUT_DATA!$B:$B,"D"))</f>
        <v>0</v>
      </c>
      <c r="BU29" s="149">
        <f>IF($B29=0,"",SUMIFS(INPUT_DATA!V:V,INPUT_DATA!$A:$A,$B29,INPUT_DATA!$B:$B,"D"))</f>
        <v>0</v>
      </c>
      <c r="BV29" s="149">
        <f>IF($B29=0,"",SUMIFS(INPUT_DATA!W:W,INPUT_DATA!$A:$A,$B29,INPUT_DATA!$B:$B,"D"))</f>
        <v>0</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0</v>
      </c>
      <c r="CE29" s="149">
        <f>IF($B29=0,"",SUMIFS(INPUT_DATA!AF:AF,INPUT_DATA!$A:$A,$B29,INPUT_DATA!$B:$B,"D"))</f>
        <v>0</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0</v>
      </c>
      <c r="CK29" s="140">
        <f>IF($B29=0,"",SUMIFS(INPUT_DATA!AL:AL,INPUT_DATA!$A:$A,$B29,INPUT_DATA!$B:$B,"D"))</f>
        <v>0</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3909.79</v>
      </c>
      <c r="CQ29" s="154">
        <f t="shared" si="2"/>
        <v>230.22</v>
      </c>
      <c r="CR29" s="154">
        <f t="shared" si="3"/>
        <v>0</v>
      </c>
      <c r="CS29" s="139">
        <f>IF($B29=0,"",SUMIFS(INPUT_DATA!AQ:AQ,INPUT_DATA!$A:$A,$B29,INPUT_DATA!$B:$B,"D"))</f>
        <v>3909.79</v>
      </c>
      <c r="CT29" s="154">
        <f>IF($B29=0,"",SUMIFS(INPUT_DATA!AR:AR,INPUT_DATA!$A:$A,$B29,INPUT_DATA!$B:$B,"D"))</f>
        <v>230.22</v>
      </c>
      <c r="CU29" s="154">
        <f>IF($B29=0,"",SUMIFS(INPUT_DATA!AS:AS,INPUT_DATA!$A:$A,$B29,INPUT_DATA!$B:$B,"D"))</f>
        <v>0</v>
      </c>
      <c r="CV29" s="139">
        <f t="shared" si="17"/>
        <v>0</v>
      </c>
      <c r="CW29" s="154">
        <f t="shared" si="18"/>
        <v>0</v>
      </c>
      <c r="CX29" s="155">
        <f t="shared" si="19"/>
        <v>0</v>
      </c>
      <c r="CY29" s="148"/>
    </row>
    <row r="30" spans="2:104" ht="13">
      <c r="B30" s="137">
        <f>INPUT_DATA!CN17</f>
        <v>45596</v>
      </c>
      <c r="C30" s="139">
        <f>IF($B30=0,"",SUMIFS(INPUT_DATA!C:C,INPUT_DATA!$A:$A,$B30,INPUT_DATA!$B:$B,"S"))</f>
        <v>8182368484.4700003</v>
      </c>
      <c r="D30" s="139">
        <f>IF($B30=0,"",SUMIFS(INPUT_DATA!D:D,INPUT_DATA!$A:$A,$B30,INPUT_DATA!$B:$B,"S"))</f>
        <v>0</v>
      </c>
      <c r="E30" s="140">
        <f>IF($B30=0,"",SUMIFS(INPUT_DATA!E:E,INPUT_DATA!$A:$A,$B30,INPUT_DATA!$B:$B,"S"))</f>
        <v>42217161.75</v>
      </c>
      <c r="F30" s="140">
        <f>IF($B30=0,"",SUMIFS(INPUT_DATA!F:F,INPUT_DATA!$A:$A,$B30,INPUT_DATA!$B:$B,"S"))</f>
        <v>12577297.26</v>
      </c>
      <c r="G30" s="140">
        <f>IF($B30=0,"",SUMIFS(INPUT_DATA!G:G,INPUT_DATA!$A:$A,$B30,INPUT_DATA!$B:$B,"S"))</f>
        <v>0</v>
      </c>
      <c r="H30" s="140">
        <f>IF($B30=0,"",SUMIFS(INPUT_DATA!H:H,INPUT_DATA!$A:$A,$B30,INPUT_DATA!$B:$B,"S"))</f>
        <v>0</v>
      </c>
      <c r="I30" s="140">
        <f>IF($B30=0,"",SUMIFS(INPUT_DATA!I:I,INPUT_DATA!$A:$A,$B30,INPUT_DATA!$B:$B,"S"))</f>
        <v>0</v>
      </c>
      <c r="J30" s="140">
        <f>IF($B30=0,"",SUMIFS(INPUT_DATA!J:J,INPUT_DATA!$A:$A,$B30,INPUT_DATA!$B:$B,"S"))</f>
        <v>0</v>
      </c>
      <c r="K30" s="140">
        <f>IF($B30=0,"",SUMIFS(INPUT_DATA!K:K,INPUT_DATA!$A:$A,$B30,INPUT_DATA!$B:$B,"S"))</f>
        <v>65384.86</v>
      </c>
      <c r="L30" s="140">
        <f>IF($B30=0,"",SUMIFS(INPUT_DATA!L:L,INPUT_DATA!$A:$A,$B30,INPUT_DATA!$B:$B,"S"))</f>
        <v>0</v>
      </c>
      <c r="M30" s="140">
        <f>IF($B30=0,"",SUMIFS(INPUT_DATA!M:M,INPUT_DATA!$A:$A,$B30,INPUT_DATA!$B:$B,"S"))</f>
        <v>1682935.28</v>
      </c>
      <c r="N30" s="140">
        <f>IF($B30=0,"",SUMIFS(INPUT_DATA!N:N,INPUT_DATA!$A:$A,$B30,INPUT_DATA!$B:$B,"S"))</f>
        <v>5026773.66</v>
      </c>
      <c r="O30" s="141">
        <f t="shared" si="7"/>
        <v>8120798931.6600008</v>
      </c>
      <c r="P30" s="142">
        <f>IF($B30=0,"",SUMIFS(INPUT_DATA!O:O,INPUT_DATA!$A:$A,$B30,INPUT_DATA!$B:$B,"S"))</f>
        <v>8120798931.6599998</v>
      </c>
      <c r="Q30" s="142">
        <f t="shared" si="8"/>
        <v>9.5367431640625E-7</v>
      </c>
      <c r="R30" s="142">
        <f>IF($B30=0,"",SUMIFS(INPUT_DATA!BL:BL,INPUT_DATA!$A:$A,$B30,INPUT_DATA!$B:$B,"S"))</f>
        <v>8000386.2400000002</v>
      </c>
      <c r="S30" s="143">
        <f>IF($B30=0,"",SUMIFS(INPUT_DATA!P:P,INPUT_DATA!$A:$A,$B30,INPUT_DATA!$B:$B,"S"))</f>
        <v>0</v>
      </c>
      <c r="T30" s="143">
        <f>IF($B30=0,"",SUMIFS(INPUT_DATA!Q:Q,INPUT_DATA!$A:$A,$B30,INPUT_DATA!$B:$B,"S"))</f>
        <v>0</v>
      </c>
      <c r="U30" s="143">
        <f>IF($B30=0,"",SUMIFS(INPUT_DATA!R:R,INPUT_DATA!$A:$A,$B30,INPUT_DATA!$B:$B,"S"))</f>
        <v>0</v>
      </c>
      <c r="V30" s="144">
        <f>IF($B30=0,"",SUMIFS(INPUT_DATA!S:S,INPUT_DATA!$A:$A,$B30,INPUT_DATA!$B:$B,"S"))</f>
        <v>0</v>
      </c>
      <c r="W30" s="144">
        <f>IF($B30=0,"",SUMIFS(INPUT_DATA!T:T,INPUT_DATA!$A:$A,$B30,INPUT_DATA!$B:$B,"S"))</f>
        <v>0</v>
      </c>
      <c r="X30" s="144">
        <f>IF($B30=0,"",SUMIFS(INPUT_DATA!U:U,INPUT_DATA!$A:$A,$B30,INPUT_DATA!$B:$B,"S"))</f>
        <v>0</v>
      </c>
      <c r="Y30" s="144">
        <f>IF($B30=0,"",SUMIFS(INPUT_DATA!V:V,INPUT_DATA!$A:$A,$B30,INPUT_DATA!$B:$B,"S"))</f>
        <v>0</v>
      </c>
      <c r="Z30" s="144">
        <f>IF($B30=0,"",SUMIFS(INPUT_DATA!W:W,INPUT_DATA!$A:$A,$B30,INPUT_DATA!$B:$B,"S"))</f>
        <v>0</v>
      </c>
      <c r="AA30" s="144">
        <f>IF($B30=0,"",SUMIFS(INPUT_DATA!X:X,INPUT_DATA!$A:$A,$B30,INPUT_DATA!$B:$B,"S"))</f>
        <v>0</v>
      </c>
      <c r="AB30" s="144">
        <f>IF($B30=0,"",SUMIFS(INPUT_DATA!Y:Y,INPUT_DATA!$A:$A,$B30,INPUT_DATA!$B:$B,"S"))</f>
        <v>0</v>
      </c>
      <c r="AC30" s="144">
        <f>IF($B30=0,"",SUMIFS(INPUT_DATA!Z:Z,INPUT_DATA!$A:$A,$B30,INPUT_DATA!$B:$B,"S"))</f>
        <v>0</v>
      </c>
      <c r="AD30" s="144">
        <f>IF($B30=0,"",SUMIFS(INPUT_DATA!AA:AA,INPUT_DATA!$A:$A,$B30,INPUT_DATA!$B:$B,"S"))</f>
        <v>0</v>
      </c>
      <c r="AE30" s="144">
        <f>IF($B30=0,"",SUMIFS(INPUT_DATA!AB:AB,INPUT_DATA!$A:$A,$B30,INPUT_DATA!$B:$B,"S"))</f>
        <v>0</v>
      </c>
      <c r="AF30" s="144">
        <f>IF($B30=0,"",SUMIFS(INPUT_DATA!AC:AC,INPUT_DATA!$A:$A,$B30,INPUT_DATA!$B:$B,"S"))</f>
        <v>0</v>
      </c>
      <c r="AG30" s="144">
        <f>IF($B30=0,"",SUMIFS(INPUT_DATA!AD:AD,INPUT_DATA!$A:$A,$B30,INPUT_DATA!$B:$B,"S"))</f>
        <v>0</v>
      </c>
      <c r="AH30" s="144">
        <f>IF($B30=0,"",SUMIFS(INPUT_DATA!AE:AE,INPUT_DATA!$A:$A,$B30,INPUT_DATA!$B:$B,"S"))</f>
        <v>0</v>
      </c>
      <c r="AI30" s="144">
        <f>IF($B30=0,"",SUMIFS(INPUT_DATA!AF:AF,INPUT_DATA!$A:$A,$B30,INPUT_DATA!$B:$B,"S"))</f>
        <v>0</v>
      </c>
      <c r="AJ30" s="144">
        <f>IF($B30=0,"",SUMIFS(INPUT_DATA!AG:AG,INPUT_DATA!$A:$A,$B30,INPUT_DATA!$B:$B,"S"))</f>
        <v>0</v>
      </c>
      <c r="AK30" s="144">
        <f>IF($B30=0,"",SUMIFS(INPUT_DATA!AK:AK,INPUT_DATA!$A:$A,$B30,INPUT_DATA!$B:$B,"S"))</f>
        <v>0</v>
      </c>
      <c r="AL30" s="144">
        <f>IF($B30=0,"",SUMIFS(INPUT_DATA!AL:AL,INPUT_DATA!$A:$A,$B30,INPUT_DATA!$B:$B,"S"))</f>
        <v>0</v>
      </c>
      <c r="AM30" s="144">
        <f>IF($B30=0,"",SUMIFS(INPUT_DATA!AM:AM,INPUT_DATA!$A:$A,$B30,INPUT_DATA!$B:$B,"S"))</f>
        <v>0</v>
      </c>
      <c r="AN30" s="144">
        <f>IF($B30=0,"",SUMIFS(INPUT_DATA!AN:AN,INPUT_DATA!$A:$A,$B30,INPUT_DATA!$B:$B,"S"))</f>
        <v>0</v>
      </c>
      <c r="AO30" s="144">
        <f>IF($B30=0,"",SUMIFS(INPUT_DATA!AO:AO,INPUT_DATA!$A:$A,$B30,INPUT_DATA!$B:$B,"S"))</f>
        <v>0</v>
      </c>
      <c r="AP30" s="144">
        <f>IF($B30=0,"",SUMIFS(INPUT_DATA!AP:AP,INPUT_DATA!$A:$A,$B30,INPUT_DATA!$B:$B,"S"))</f>
        <v>0</v>
      </c>
      <c r="AQ30" s="145">
        <f t="shared" si="9"/>
        <v>0</v>
      </c>
      <c r="AR30" s="146">
        <f t="shared" si="10"/>
        <v>0</v>
      </c>
      <c r="AS30" s="147">
        <f t="shared" si="11"/>
        <v>0</v>
      </c>
      <c r="AT30" s="145">
        <f>IF($B30=0,"",SUMIFS(INPUT_DATA!AQ:AQ,INPUT_DATA!$A:$A,$B30,INPUT_DATA!$B:$B,"S"))</f>
        <v>0</v>
      </c>
      <c r="AU30" s="146">
        <f>IF($B30=0,"",SUMIFS(INPUT_DATA!AR:AR,INPUT_DATA!$A:$A,$B30,INPUT_DATA!$B:$B,"S"))</f>
        <v>0</v>
      </c>
      <c r="AV30" s="147">
        <f>IF($B30=0,"",SUMIFS(INPUT_DATA!AS:AS,INPUT_DATA!$A:$A,$B30,INPUT_DATA!$B:$B,"S"))</f>
        <v>0</v>
      </c>
      <c r="AW30" s="145">
        <f t="shared" si="12"/>
        <v>0</v>
      </c>
      <c r="AX30" s="146">
        <f t="shared" si="13"/>
        <v>0</v>
      </c>
      <c r="AY30" s="147">
        <f t="shared" si="14"/>
        <v>0</v>
      </c>
      <c r="AZ30" s="148"/>
      <c r="BA30" s="138">
        <f>IF($B30=0,"",SUMIFS(INPUT_DATA!C:C,INPUT_DATA!$A:$A,$B30,INPUT_DATA!$B:$B,"D"))</f>
        <v>0</v>
      </c>
      <c r="BB30" s="149">
        <f>IF($B30=0,"",SUMIFS(INPUT_DATA!E:E,INPUT_DATA!$A:$A,$B30,INPUT_DATA!$B:$B,"D"))</f>
        <v>911.81</v>
      </c>
      <c r="BC30" s="149">
        <f>IF($B30=0,"",SUMIFS(INPUT_DATA!F:F,INPUT_DATA!$A:$A,$B30,INPUT_DATA!$B:$B,"D"))</f>
        <v>0</v>
      </c>
      <c r="BD30" s="149">
        <f>IF($B30=0,"",SUMIFS(INPUT_DATA!G:G,INPUT_DATA!$A:$A,$B30,INPUT_DATA!$B:$B,"D"))</f>
        <v>0</v>
      </c>
      <c r="BE30" s="149">
        <f>IF($B30=0,"",SUMIFS(INPUT_DATA!H:H,INPUT_DATA!$A:$A,$B30,INPUT_DATA!$B:$B,"D"))</f>
        <v>0</v>
      </c>
      <c r="BF30" s="149">
        <f>IF($B30=0,"",SUMIFS(INPUT_DATA!I:I,INPUT_DATA!$A:$A,$B30,INPUT_DATA!$B:$B,"D"))</f>
        <v>0</v>
      </c>
      <c r="BG30" s="149">
        <f>IF($B30=0,"",SUMIFS(INPUT_DATA!J:J,INPUT_DATA!$A:$A,$B30,INPUT_DATA!$B:$B,"D"))</f>
        <v>0</v>
      </c>
      <c r="BH30" s="149">
        <f>IF($B30=0,"",SUMIFS(INPUT_DATA!K:K,INPUT_DATA!$A:$A,$B30,INPUT_DATA!$B:$B,"D"))</f>
        <v>65384.86</v>
      </c>
      <c r="BI30" s="149">
        <f>IF($B30=0,"",SUMIFS(INPUT_DATA!L:L,INPUT_DATA!$A:$A,$B30,INPUT_DATA!$B:$B,"D"))</f>
        <v>0</v>
      </c>
      <c r="BJ30" s="149">
        <f>IF($B30=0,"",SUMIFS(INPUT_DATA!M:M,INPUT_DATA!$A:$A,$B30,INPUT_DATA!$B:$B,"D"))</f>
        <v>0</v>
      </c>
      <c r="BK30" s="149">
        <f>IF($B30=0,"",SUMIFS(INPUT_DATA!N:N,INPUT_DATA!$A:$A,$B30,INPUT_DATA!$B:$B,"D"))</f>
        <v>0</v>
      </c>
      <c r="BL30" s="150">
        <f t="shared" si="5"/>
        <v>64473.05</v>
      </c>
      <c r="BM30" s="150">
        <f>IF($B30=0,"",SUMIFS(INPUT_DATA!O:O,INPUT_DATA!$A:$A,$B30,INPUT_DATA!$B:$B,"D"))</f>
        <v>64473.05</v>
      </c>
      <c r="BN30" s="150">
        <f t="shared" si="15"/>
        <v>0</v>
      </c>
      <c r="BO30" s="153">
        <f>IF($B30=0,"",SUMIFS(INPUT_DATA!P:P,INPUT_DATA!$A:$A,$B30,INPUT_DATA!$B:$B,"D"))</f>
        <v>0</v>
      </c>
      <c r="BP30" s="139">
        <f>IF($B30=0,"",SUMIFS(INPUT_DATA!Q:Q,INPUT_DATA!$A:$A,$B30,INPUT_DATA!$B:$B,"D"))</f>
        <v>0</v>
      </c>
      <c r="BQ30" s="139">
        <f>IF($B30=0,"",SUMIFS(INPUT_DATA!R:R,INPUT_DATA!$A:$A,$B30,INPUT_DATA!$B:$B,"D"))</f>
        <v>0</v>
      </c>
      <c r="BR30" s="149">
        <f>IF($B30=0,"",SUMIFS(INPUT_DATA!S:S,INPUT_DATA!$A:$A,$B30,INPUT_DATA!$B:$B,"D"))</f>
        <v>0</v>
      </c>
      <c r="BS30" s="149">
        <f>IF($B30=0,"",SUMIFS(INPUT_DATA!T:T,INPUT_DATA!$A:$A,$B30,INPUT_DATA!$B:$B,"D"))</f>
        <v>0</v>
      </c>
      <c r="BT30" s="149">
        <f>IF($B30=0,"",SUMIFS(INPUT_DATA!U:U,INPUT_DATA!$A:$A,$B30,INPUT_DATA!$B:$B,"D"))</f>
        <v>0</v>
      </c>
      <c r="BU30" s="149">
        <f>IF($B30=0,"",SUMIFS(INPUT_DATA!V:V,INPUT_DATA!$A:$A,$B30,INPUT_DATA!$B:$B,"D"))</f>
        <v>0</v>
      </c>
      <c r="BV30" s="149">
        <f>IF($B30=0,"",SUMIFS(INPUT_DATA!W:W,INPUT_DATA!$A:$A,$B30,INPUT_DATA!$B:$B,"D"))</f>
        <v>0</v>
      </c>
      <c r="BW30" s="149">
        <f>IF($B30=0,"",SUMIFS(INPUT_DATA!X:X,INPUT_DATA!$A:$A,$B30,INPUT_DATA!$B:$B,"D"))</f>
        <v>0</v>
      </c>
      <c r="BX30" s="149">
        <f>IF($B30=0,"",SUMIFS(INPUT_DATA!Y:Y,INPUT_DATA!$A:$A,$B30,INPUT_DATA!$B:$B,"D"))</f>
        <v>0</v>
      </c>
      <c r="BY30" s="149">
        <f>IF($B30=0,"",SUMIFS(INPUT_DATA!Z:Z,INPUT_DATA!$A:$A,$B30,INPUT_DATA!$B:$B,"D"))</f>
        <v>0</v>
      </c>
      <c r="BZ30" s="149">
        <f>IF($B30=0,"",SUMIFS(INPUT_DATA!AA:AA,INPUT_DATA!$A:$A,$B30,INPUT_DATA!$B:$B,"D"))</f>
        <v>0</v>
      </c>
      <c r="CA30" s="149">
        <f>IF($B30=0,"",SUMIFS(INPUT_DATA!AB:AB,INPUT_DATA!$A:$A,$B30,INPUT_DATA!$B:$B,"D"))</f>
        <v>0</v>
      </c>
      <c r="CB30" s="149">
        <f>IF($B30=0,"",SUMIFS(INPUT_DATA!AC:AC,INPUT_DATA!$A:$A,$B30,INPUT_DATA!$B:$B,"D"))</f>
        <v>0</v>
      </c>
      <c r="CC30" s="149">
        <f>IF($B30=0,"",SUMIFS(INPUT_DATA!AD:AD,INPUT_DATA!$A:$A,$B30,INPUT_DATA!$B:$B,"D"))</f>
        <v>0</v>
      </c>
      <c r="CD30" s="149">
        <f>IF($B30=0,"",SUMIFS(INPUT_DATA!AE:AE,INPUT_DATA!$A:$A,$B30,INPUT_DATA!$B:$B,"D"))</f>
        <v>0</v>
      </c>
      <c r="CE30" s="149">
        <f>IF($B30=0,"",SUMIFS(INPUT_DATA!AF:AF,INPUT_DATA!$A:$A,$B30,INPUT_DATA!$B:$B,"D"))</f>
        <v>0</v>
      </c>
      <c r="CF30" s="149">
        <f>IF($B30=0,"",SUMIFS(INPUT_DATA!AG:AG,INPUT_DATA!$A:$A,$B30,INPUT_DATA!$B:$B,"D"))</f>
        <v>0</v>
      </c>
      <c r="CG30" s="149">
        <f>IF($B30=0,"",SUMIFS(INPUT_DATA!AH:AH,INPUT_DATA!$A:$A,$B30,INPUT_DATA!$B:$B,"D"))</f>
        <v>0</v>
      </c>
      <c r="CH30" s="149">
        <f>IF($B30=0,"",SUMIFS(INPUT_DATA!AI:AI,INPUT_DATA!$A:$A,$B30,INPUT_DATA!$B:$B,"D"))</f>
        <v>0</v>
      </c>
      <c r="CI30" s="149">
        <f>IF($B30=0,"",SUMIFS(INPUT_DATA!AJ:AJ,INPUT_DATA!$A:$A,$B30,INPUT_DATA!$B:$B,"D"))</f>
        <v>0</v>
      </c>
      <c r="CJ30" s="140">
        <f>IF($B30=0,"",SUMIFS(INPUT_DATA!AK:AK,INPUT_DATA!$A:$A,$B30,INPUT_DATA!$B:$B,"D"))</f>
        <v>0</v>
      </c>
      <c r="CK30" s="140">
        <f>IF($B30=0,"",SUMIFS(INPUT_DATA!AL:AL,INPUT_DATA!$A:$A,$B30,INPUT_DATA!$B:$B,"D"))</f>
        <v>0</v>
      </c>
      <c r="CL30" s="140">
        <f>IF($B30=0,"",SUMIFS(INPUT_DATA!AM:AM,INPUT_DATA!$A:$A,$B30,INPUT_DATA!$B:$B,"D"))</f>
        <v>0</v>
      </c>
      <c r="CM30" s="140">
        <f>IF($B30=0,"",SUMIFS(INPUT_DATA!AN:AN,INPUT_DATA!$A:$A,$B30,INPUT_DATA!$B:$B,"D"))</f>
        <v>0</v>
      </c>
      <c r="CN30" s="140">
        <f>IF($B30=0,"",SUMIFS(INPUT_DATA!AO:AO,INPUT_DATA!$A:$A,$B30,INPUT_DATA!$B:$B,"D"))</f>
        <v>0</v>
      </c>
      <c r="CO30" s="140">
        <f>IF($B30=0,"",SUMIFS(INPUT_DATA!AP:AP,INPUT_DATA!$A:$A,$B30,INPUT_DATA!$B:$B,"D"))</f>
        <v>0</v>
      </c>
      <c r="CP30" s="154">
        <f t="shared" si="6"/>
        <v>0</v>
      </c>
      <c r="CQ30" s="154">
        <f t="shared" si="2"/>
        <v>0</v>
      </c>
      <c r="CR30" s="154">
        <f t="shared" si="3"/>
        <v>0</v>
      </c>
      <c r="CS30" s="139">
        <f>IF($B30=0,"",SUMIFS(INPUT_DATA!AQ:AQ,INPUT_DATA!$A:$A,$B30,INPUT_DATA!$B:$B,"D"))</f>
        <v>0</v>
      </c>
      <c r="CT30" s="154">
        <f>IF($B30=0,"",SUMIFS(INPUT_DATA!AR:AR,INPUT_DATA!$A:$A,$B30,INPUT_DATA!$B:$B,"D"))</f>
        <v>0</v>
      </c>
      <c r="CU30" s="154">
        <f>IF($B30=0,"",SUMIFS(INPUT_DATA!AS:AS,INPUT_DATA!$A:$A,$B30,INPUT_DATA!$B:$B,"D"))</f>
        <v>0</v>
      </c>
      <c r="CV30" s="139">
        <f t="shared" si="17"/>
        <v>0</v>
      </c>
      <c r="CW30" s="154">
        <f t="shared" si="18"/>
        <v>0</v>
      </c>
      <c r="CX30" s="155">
        <f t="shared" si="19"/>
        <v>0</v>
      </c>
      <c r="CY30" s="148"/>
    </row>
    <row r="31" spans="2:104" ht="13">
      <c r="B31" s="137">
        <f>INPUT_DATA!CN18</f>
        <v>45565</v>
      </c>
      <c r="C31" s="139">
        <f>IF($B31=0,"",SUMIFS(INPUT_DATA!C:C,INPUT_DATA!$A:$A,$B31,INPUT_DATA!$B:$B,"S"))</f>
        <v>0</v>
      </c>
      <c r="D31" s="139">
        <f>IF($B31=0,"",SUMIFS(INPUT_DATA!D:D,INPUT_DATA!$A:$A,$B31,INPUT_DATA!$B:$B,"S"))</f>
        <v>8182368484.4700003</v>
      </c>
      <c r="E31" s="140">
        <f>IF($B31=0,"",SUMIFS(INPUT_DATA!E:E,INPUT_DATA!$A:$A,$B31,INPUT_DATA!$B:$B,"S"))</f>
        <v>0</v>
      </c>
      <c r="F31" s="140">
        <f>IF($B31=0,"",SUMIFS(INPUT_DATA!F:F,INPUT_DATA!$A:$A,$B31,INPUT_DATA!$B:$B,"S"))</f>
        <v>0</v>
      </c>
      <c r="G31" s="140">
        <f>IF($B31=0,"",SUMIFS(INPUT_DATA!G:G,INPUT_DATA!$A:$A,$B31,INPUT_DATA!$B:$B,"S"))</f>
        <v>0</v>
      </c>
      <c r="H31" s="140">
        <f>IF($B31=0,"",SUMIFS(INPUT_DATA!H:H,INPUT_DATA!$A:$A,$B31,INPUT_DATA!$B:$B,"S"))</f>
        <v>0</v>
      </c>
      <c r="I31" s="140">
        <f>IF($B31=0,"",SUMIFS(INPUT_DATA!I:I,INPUT_DATA!$A:$A,$B31,INPUT_DATA!$B:$B,"S"))</f>
        <v>0</v>
      </c>
      <c r="J31" s="140">
        <f>IF($B31=0,"",SUMIFS(INPUT_DATA!J:J,INPUT_DATA!$A:$A,$B31,INPUT_DATA!$B:$B,"S"))</f>
        <v>0</v>
      </c>
      <c r="K31" s="140">
        <f>IF($B31=0,"",SUMIFS(INPUT_DATA!K:K,INPUT_DATA!$A:$A,$B31,INPUT_DATA!$B:$B,"S"))</f>
        <v>0</v>
      </c>
      <c r="L31" s="140">
        <f>IF($B31=0,"",SUMIFS(INPUT_DATA!L:L,INPUT_DATA!$A:$A,$B31,INPUT_DATA!$B:$B,"S"))</f>
        <v>0</v>
      </c>
      <c r="M31" s="140">
        <f>IF($B31=0,"",SUMIFS(INPUT_DATA!M:M,INPUT_DATA!$A:$A,$B31,INPUT_DATA!$B:$B,"S"))</f>
        <v>0</v>
      </c>
      <c r="N31" s="140">
        <f>IF($B31=0,"",SUMIFS(INPUT_DATA!N:N,INPUT_DATA!$A:$A,$B31,INPUT_DATA!$B:$B,"S"))</f>
        <v>0</v>
      </c>
      <c r="O31" s="141">
        <f t="shared" si="7"/>
        <v>8182368484.4700003</v>
      </c>
      <c r="P31" s="142">
        <f>IF($B31=0,"",SUMIFS(INPUT_DATA!O:O,INPUT_DATA!$A:$A,$B31,INPUT_DATA!$B:$B,"S"))</f>
        <v>8182368484.4700003</v>
      </c>
      <c r="Q31" s="142">
        <f t="shared" si="8"/>
        <v>0</v>
      </c>
      <c r="R31" s="142">
        <f>IF($B31=0,"",SUMIFS(INPUT_DATA!BL:BL,INPUT_DATA!$A:$A,$B31,INPUT_DATA!$B:$B,"S"))</f>
        <v>8022567.3799999999</v>
      </c>
      <c r="S31" s="143">
        <f>IF($B31=0,"",SUMIFS(INPUT_DATA!P:P,INPUT_DATA!$A:$A,$B31,INPUT_DATA!$B:$B,"S"))</f>
        <v>0</v>
      </c>
      <c r="T31" s="143">
        <f>IF($B31=0,"",SUMIFS(INPUT_DATA!Q:Q,INPUT_DATA!$A:$A,$B31,INPUT_DATA!$B:$B,"S"))</f>
        <v>0</v>
      </c>
      <c r="U31" s="143">
        <f>IF($B31=0,"",SUMIFS(INPUT_DATA!R:R,INPUT_DATA!$A:$A,$B31,INPUT_DATA!$B:$B,"S"))</f>
        <v>0</v>
      </c>
      <c r="V31" s="144">
        <f>IF($B31=0,"",SUMIFS(INPUT_DATA!S:S,INPUT_DATA!$A:$A,$B31,INPUT_DATA!$B:$B,"S"))</f>
        <v>0</v>
      </c>
      <c r="W31" s="144">
        <f>IF($B31=0,"",SUMIFS(INPUT_DATA!T:T,INPUT_DATA!$A:$A,$B31,INPUT_DATA!$B:$B,"S"))</f>
        <v>0</v>
      </c>
      <c r="X31" s="144">
        <f>IF($B31=0,"",SUMIFS(INPUT_DATA!U:U,INPUT_DATA!$A:$A,$B31,INPUT_DATA!$B:$B,"S"))</f>
        <v>0</v>
      </c>
      <c r="Y31" s="144">
        <f>IF($B31=0,"",SUMIFS(INPUT_DATA!V:V,INPUT_DATA!$A:$A,$B31,INPUT_DATA!$B:$B,"S"))</f>
        <v>0</v>
      </c>
      <c r="Z31" s="144">
        <f>IF($B31=0,"",SUMIFS(INPUT_DATA!W:W,INPUT_DATA!$A:$A,$B31,INPUT_DATA!$B:$B,"S"))</f>
        <v>0</v>
      </c>
      <c r="AA31" s="144">
        <f>IF($B31=0,"",SUMIFS(INPUT_DATA!X:X,INPUT_DATA!$A:$A,$B31,INPUT_DATA!$B:$B,"S"))</f>
        <v>0</v>
      </c>
      <c r="AB31" s="144">
        <f>IF($B31=0,"",SUMIFS(INPUT_DATA!Y:Y,INPUT_DATA!$A:$A,$B31,INPUT_DATA!$B:$B,"S"))</f>
        <v>0</v>
      </c>
      <c r="AC31" s="144">
        <f>IF($B31=0,"",SUMIFS(INPUT_DATA!Z:Z,INPUT_DATA!$A:$A,$B31,INPUT_DATA!$B:$B,"S"))</f>
        <v>0</v>
      </c>
      <c r="AD31" s="144">
        <f>IF($B31=0,"",SUMIFS(INPUT_DATA!AA:AA,INPUT_DATA!$A:$A,$B31,INPUT_DATA!$B:$B,"S"))</f>
        <v>0</v>
      </c>
      <c r="AE31" s="144">
        <f>IF($B31=0,"",SUMIFS(INPUT_DATA!AB:AB,INPUT_DATA!$A:$A,$B31,INPUT_DATA!$B:$B,"S"))</f>
        <v>0</v>
      </c>
      <c r="AF31" s="144">
        <f>IF($B31=0,"",SUMIFS(INPUT_DATA!AC:AC,INPUT_DATA!$A:$A,$B31,INPUT_DATA!$B:$B,"S"))</f>
        <v>0</v>
      </c>
      <c r="AG31" s="144">
        <f>IF($B31=0,"",SUMIFS(INPUT_DATA!AD:AD,INPUT_DATA!$A:$A,$B31,INPUT_DATA!$B:$B,"S"))</f>
        <v>0</v>
      </c>
      <c r="AH31" s="144">
        <f>IF($B31=0,"",SUMIFS(INPUT_DATA!AE:AE,INPUT_DATA!$A:$A,$B31,INPUT_DATA!$B:$B,"S"))</f>
        <v>0</v>
      </c>
      <c r="AI31" s="144">
        <f>IF($B31=0,"",SUMIFS(INPUT_DATA!AF:AF,INPUT_DATA!$A:$A,$B31,INPUT_DATA!$B:$B,"S"))</f>
        <v>0</v>
      </c>
      <c r="AJ31" s="144">
        <f>IF($B31=0,"",SUMIFS(INPUT_DATA!AG:AG,INPUT_DATA!$A:$A,$B31,INPUT_DATA!$B:$B,"S"))</f>
        <v>0</v>
      </c>
      <c r="AK31" s="144">
        <f>IF($B31=0,"",SUMIFS(INPUT_DATA!AK:AK,INPUT_DATA!$A:$A,$B31,INPUT_DATA!$B:$B,"S"))</f>
        <v>0</v>
      </c>
      <c r="AL31" s="144">
        <f>IF($B31=0,"",SUMIFS(INPUT_DATA!AL:AL,INPUT_DATA!$A:$A,$B31,INPUT_DATA!$B:$B,"S"))</f>
        <v>0</v>
      </c>
      <c r="AM31" s="144">
        <f>IF($B31=0,"",SUMIFS(INPUT_DATA!AM:AM,INPUT_DATA!$A:$A,$B31,INPUT_DATA!$B:$B,"S"))</f>
        <v>0</v>
      </c>
      <c r="AN31" s="144">
        <f>IF($B31=0,"",SUMIFS(INPUT_DATA!AN:AN,INPUT_DATA!$A:$A,$B31,INPUT_DATA!$B:$B,"S"))</f>
        <v>0</v>
      </c>
      <c r="AO31" s="144">
        <f>IF($B31=0,"",SUMIFS(INPUT_DATA!AO:AO,INPUT_DATA!$A:$A,$B31,INPUT_DATA!$B:$B,"S"))</f>
        <v>0</v>
      </c>
      <c r="AP31" s="144">
        <f>IF($B31=0,"",SUMIFS(INPUT_DATA!AP:AP,INPUT_DATA!$A:$A,$B31,INPUT_DATA!$B:$B,"S"))</f>
        <v>0</v>
      </c>
      <c r="AQ31" s="145">
        <f t="shared" si="9"/>
        <v>0</v>
      </c>
      <c r="AR31" s="146">
        <f t="shared" si="10"/>
        <v>0</v>
      </c>
      <c r="AS31" s="147">
        <f t="shared" si="11"/>
        <v>0</v>
      </c>
      <c r="AT31" s="145">
        <f>IF($B31=0,"",SUMIFS(INPUT_DATA!AQ:AQ,INPUT_DATA!$A:$A,$B31,INPUT_DATA!$B:$B,"S"))</f>
        <v>0</v>
      </c>
      <c r="AU31" s="146">
        <f>IF($B31=0,"",SUMIFS(INPUT_DATA!AR:AR,INPUT_DATA!$A:$A,$B31,INPUT_DATA!$B:$B,"S"))</f>
        <v>0</v>
      </c>
      <c r="AV31" s="147">
        <f>IF($B31=0,"",SUMIFS(INPUT_DATA!AS:AS,INPUT_DATA!$A:$A,$B31,INPUT_DATA!$B:$B,"S"))</f>
        <v>0</v>
      </c>
      <c r="AW31" s="145">
        <f t="shared" si="12"/>
        <v>0</v>
      </c>
      <c r="AX31" s="146">
        <f t="shared" si="13"/>
        <v>0</v>
      </c>
      <c r="AY31" s="147">
        <f t="shared" si="14"/>
        <v>0</v>
      </c>
      <c r="AZ31" s="148"/>
      <c r="BA31" s="138">
        <f>IF($B31=0,"",SUMIFS(INPUT_DATA!C:C,INPUT_DATA!$A:$A,$B31,INPUT_DATA!$B:$B,"D"))</f>
        <v>0</v>
      </c>
      <c r="BB31" s="149">
        <f>IF($B31=0,"",SUMIFS(INPUT_DATA!E:E,INPUT_DATA!$A:$A,$B31,INPUT_DATA!$B:$B,"D"))</f>
        <v>0</v>
      </c>
      <c r="BC31" s="149">
        <f>IF($B31=0,"",SUMIFS(INPUT_DATA!F:F,INPUT_DATA!$A:$A,$B31,INPUT_DATA!$B:$B,"D"))</f>
        <v>0</v>
      </c>
      <c r="BD31" s="149">
        <f>IF($B31=0,"",SUMIFS(INPUT_DATA!G:G,INPUT_DATA!$A:$A,$B31,INPUT_DATA!$B:$B,"D"))</f>
        <v>0</v>
      </c>
      <c r="BE31" s="149">
        <f>IF($B31=0,"",SUMIFS(INPUT_DATA!H:H,INPUT_DATA!$A:$A,$B31,INPUT_DATA!$B:$B,"D"))</f>
        <v>0</v>
      </c>
      <c r="BF31" s="149">
        <f>IF($B31=0,"",SUMIFS(INPUT_DATA!I:I,INPUT_DATA!$A:$A,$B31,INPUT_DATA!$B:$B,"D"))</f>
        <v>0</v>
      </c>
      <c r="BG31" s="149">
        <f>IF($B31=0,"",SUMIFS(INPUT_DATA!J:J,INPUT_DATA!$A:$A,$B31,INPUT_DATA!$B:$B,"D"))</f>
        <v>0</v>
      </c>
      <c r="BH31" s="149">
        <f>IF($B31=0,"",SUMIFS(INPUT_DATA!K:K,INPUT_DATA!$A:$A,$B31,INPUT_DATA!$B:$B,"D"))</f>
        <v>0</v>
      </c>
      <c r="BI31" s="149">
        <f>IF($B31=0,"",SUMIFS(INPUT_DATA!L:L,INPUT_DATA!$A:$A,$B31,INPUT_DATA!$B:$B,"D"))</f>
        <v>0</v>
      </c>
      <c r="BJ31" s="149">
        <f>IF($B31=0,"",SUMIFS(INPUT_DATA!M:M,INPUT_DATA!$A:$A,$B31,INPUT_DATA!$B:$B,"D"))</f>
        <v>0</v>
      </c>
      <c r="BK31" s="149">
        <f>IF($B31=0,"",SUMIFS(INPUT_DATA!N:N,INPUT_DATA!$A:$A,$B31,INPUT_DATA!$B:$B,"D"))</f>
        <v>0</v>
      </c>
      <c r="BL31" s="150">
        <f t="shared" si="5"/>
        <v>0</v>
      </c>
      <c r="BM31" s="150">
        <f>IF($B31=0,"",SUMIFS(INPUT_DATA!O:O,INPUT_DATA!$A:$A,$B31,INPUT_DATA!$B:$B,"D"))</f>
        <v>0</v>
      </c>
      <c r="BN31" s="150">
        <f t="shared" si="15"/>
        <v>0</v>
      </c>
      <c r="BO31" s="153">
        <f>IF($B31=0,"",SUMIFS(INPUT_DATA!P:P,INPUT_DATA!$A:$A,$B31,INPUT_DATA!$B:$B,"D"))</f>
        <v>0</v>
      </c>
      <c r="BP31" s="139">
        <f>IF($B31=0,"",SUMIFS(INPUT_DATA!Q:Q,INPUT_DATA!$A:$A,$B31,INPUT_DATA!$B:$B,"D"))</f>
        <v>0</v>
      </c>
      <c r="BQ31" s="139">
        <f>IF($B31=0,"",SUMIFS(INPUT_DATA!R:R,INPUT_DATA!$A:$A,$B31,INPUT_DATA!$B:$B,"D"))</f>
        <v>0</v>
      </c>
      <c r="BR31" s="149">
        <f>IF($B31=0,"",SUMIFS(INPUT_DATA!S:S,INPUT_DATA!$A:$A,$B31,INPUT_DATA!$B:$B,"D"))</f>
        <v>0</v>
      </c>
      <c r="BS31" s="149">
        <f>IF($B31=0,"",SUMIFS(INPUT_DATA!T:T,INPUT_DATA!$A:$A,$B31,INPUT_DATA!$B:$B,"D"))</f>
        <v>0</v>
      </c>
      <c r="BT31" s="149">
        <f>IF($B31=0,"",SUMIFS(INPUT_DATA!U:U,INPUT_DATA!$A:$A,$B31,INPUT_DATA!$B:$B,"D"))</f>
        <v>0</v>
      </c>
      <c r="BU31" s="149">
        <f>IF($B31=0,"",SUMIFS(INPUT_DATA!V:V,INPUT_DATA!$A:$A,$B31,INPUT_DATA!$B:$B,"D"))</f>
        <v>0</v>
      </c>
      <c r="BV31" s="149">
        <f>IF($B31=0,"",SUMIFS(INPUT_DATA!W:W,INPUT_DATA!$A:$A,$B31,INPUT_DATA!$B:$B,"D"))</f>
        <v>0</v>
      </c>
      <c r="BW31" s="149">
        <f>IF($B31=0,"",SUMIFS(INPUT_DATA!X:X,INPUT_DATA!$A:$A,$B31,INPUT_DATA!$B:$B,"D"))</f>
        <v>0</v>
      </c>
      <c r="BX31" s="149">
        <f>IF($B31=0,"",SUMIFS(INPUT_DATA!Y:Y,INPUT_DATA!$A:$A,$B31,INPUT_DATA!$B:$B,"D"))</f>
        <v>0</v>
      </c>
      <c r="BY31" s="149">
        <f>IF($B31=0,"",SUMIFS(INPUT_DATA!Z:Z,INPUT_DATA!$A:$A,$B31,INPUT_DATA!$B:$B,"D"))</f>
        <v>0</v>
      </c>
      <c r="BZ31" s="149">
        <f>IF($B31=0,"",SUMIFS(INPUT_DATA!AA:AA,INPUT_DATA!$A:$A,$B31,INPUT_DATA!$B:$B,"D"))</f>
        <v>0</v>
      </c>
      <c r="CA31" s="149">
        <f>IF($B31=0,"",SUMIFS(INPUT_DATA!AB:AB,INPUT_DATA!$A:$A,$B31,INPUT_DATA!$B:$B,"D"))</f>
        <v>0</v>
      </c>
      <c r="CB31" s="149">
        <f>IF($B31=0,"",SUMIFS(INPUT_DATA!AC:AC,INPUT_DATA!$A:$A,$B31,INPUT_DATA!$B:$B,"D"))</f>
        <v>0</v>
      </c>
      <c r="CC31" s="149">
        <f>IF($B31=0,"",SUMIFS(INPUT_DATA!AD:AD,INPUT_DATA!$A:$A,$B31,INPUT_DATA!$B:$B,"D"))</f>
        <v>0</v>
      </c>
      <c r="CD31" s="149">
        <f>IF($B31=0,"",SUMIFS(INPUT_DATA!AE:AE,INPUT_DATA!$A:$A,$B31,INPUT_DATA!$B:$B,"D"))</f>
        <v>0</v>
      </c>
      <c r="CE31" s="149">
        <f>IF($B31=0,"",SUMIFS(INPUT_DATA!AF:AF,INPUT_DATA!$A:$A,$B31,INPUT_DATA!$B:$B,"D"))</f>
        <v>0</v>
      </c>
      <c r="CF31" s="149">
        <f>IF($B31=0,"",SUMIFS(INPUT_DATA!AG:AG,INPUT_DATA!$A:$A,$B31,INPUT_DATA!$B:$B,"D"))</f>
        <v>0</v>
      </c>
      <c r="CG31" s="149">
        <f>IF($B31=0,"",SUMIFS(INPUT_DATA!AH:AH,INPUT_DATA!$A:$A,$B31,INPUT_DATA!$B:$B,"D"))</f>
        <v>0</v>
      </c>
      <c r="CH31" s="149">
        <f>IF($B31=0,"",SUMIFS(INPUT_DATA!AI:AI,INPUT_DATA!$A:$A,$B31,INPUT_DATA!$B:$B,"D"))</f>
        <v>0</v>
      </c>
      <c r="CI31" s="149">
        <f>IF($B31=0,"",SUMIFS(INPUT_DATA!AJ:AJ,INPUT_DATA!$A:$A,$B31,INPUT_DATA!$B:$B,"D"))</f>
        <v>0</v>
      </c>
      <c r="CJ31" s="140">
        <f>IF($B31=0,"",SUMIFS(INPUT_DATA!AK:AK,INPUT_DATA!$A:$A,$B31,INPUT_DATA!$B:$B,"D"))</f>
        <v>0</v>
      </c>
      <c r="CK31" s="140">
        <f>IF($B31=0,"",SUMIFS(INPUT_DATA!AL:AL,INPUT_DATA!$A:$A,$B31,INPUT_DATA!$B:$B,"D"))</f>
        <v>0</v>
      </c>
      <c r="CL31" s="140">
        <f>IF($B31=0,"",SUMIFS(INPUT_DATA!AM:AM,INPUT_DATA!$A:$A,$B31,INPUT_DATA!$B:$B,"D"))</f>
        <v>0</v>
      </c>
      <c r="CM31" s="140">
        <f>IF($B31=0,"",SUMIFS(INPUT_DATA!AN:AN,INPUT_DATA!$A:$A,$B31,INPUT_DATA!$B:$B,"D"))</f>
        <v>0</v>
      </c>
      <c r="CN31" s="140">
        <f>IF($B31=0,"",SUMIFS(INPUT_DATA!AO:AO,INPUT_DATA!$A:$A,$B31,INPUT_DATA!$B:$B,"D"))</f>
        <v>0</v>
      </c>
      <c r="CO31" s="140">
        <f>IF($B31=0,"",SUMIFS(INPUT_DATA!AP:AP,INPUT_DATA!$A:$A,$B31,INPUT_DATA!$B:$B,"D"))</f>
        <v>0</v>
      </c>
      <c r="CP31" s="154">
        <f t="shared" si="6"/>
        <v>0</v>
      </c>
      <c r="CQ31" s="154">
        <f t="shared" si="2"/>
        <v>0</v>
      </c>
      <c r="CR31" s="154">
        <f t="shared" si="3"/>
        <v>0</v>
      </c>
      <c r="CS31" s="139">
        <f>IF($B31=0,"",SUMIFS(INPUT_DATA!AQ:AQ,INPUT_DATA!$A:$A,$B31,INPUT_DATA!$B:$B,"D"))</f>
        <v>0</v>
      </c>
      <c r="CT31" s="154">
        <f>IF($B31=0,"",SUMIFS(INPUT_DATA!AR:AR,INPUT_DATA!$A:$A,$B31,INPUT_DATA!$B:$B,"D"))</f>
        <v>0</v>
      </c>
      <c r="CU31" s="154">
        <f>IF($B31=0,"",SUMIFS(INPUT_DATA!AS:AS,INPUT_DATA!$A:$A,$B31,INPUT_DATA!$B:$B,"D"))</f>
        <v>0</v>
      </c>
      <c r="CV31" s="139">
        <f t="shared" si="17"/>
        <v>0</v>
      </c>
      <c r="CW31" s="154">
        <f t="shared" si="18"/>
        <v>0</v>
      </c>
      <c r="CX31" s="155">
        <f t="shared" si="19"/>
        <v>0</v>
      </c>
      <c r="CY31" s="148"/>
    </row>
    <row r="32" spans="2:104" ht="13">
      <c r="B32" s="137">
        <f>INPUT_DATA!CN19</f>
        <v>0</v>
      </c>
      <c r="C32" s="139" t="str">
        <f>IF($B32=0,"",SUMIFS(INPUT_DATA!C:C,INPUT_DATA!$A:$A,$B32,INPUT_DATA!$B:$B,"S"))</f>
        <v/>
      </c>
      <c r="D32" s="139" t="str">
        <f>IF($B32=0,"",SUMIFS(INPUT_DATA!D:D,INPUT_DATA!$A:$A,$B32,INPUT_DATA!$B:$B,"S"))</f>
        <v/>
      </c>
      <c r="E32" s="140" t="str">
        <f>IF($B32=0,"",SUMIFS(INPUT_DATA!E:E,INPUT_DATA!$A:$A,$B32,INPUT_DATA!$B:$B,"S"))</f>
        <v/>
      </c>
      <c r="F32" s="140" t="str">
        <f>IF($B32=0,"",SUMIFS(INPUT_DATA!F:F,INPUT_DATA!$A:$A,$B32,INPUT_DATA!$B:$B,"S"))</f>
        <v/>
      </c>
      <c r="G32" s="140" t="str">
        <f>IF($B32=0,"",SUMIFS(INPUT_DATA!G:G,INPUT_DATA!$A:$A,$B32,INPUT_DATA!$B:$B,"S"))</f>
        <v/>
      </c>
      <c r="H32" s="140" t="str">
        <f>IF($B32=0,"",SUMIFS(INPUT_DATA!H:H,INPUT_DATA!$A:$A,$B32,INPUT_DATA!$B:$B,"S"))</f>
        <v/>
      </c>
      <c r="I32" s="140" t="str">
        <f>IF($B32=0,"",SUMIFS(INPUT_DATA!I:I,INPUT_DATA!$A:$A,$B32,INPUT_DATA!$B:$B,"S"))</f>
        <v/>
      </c>
      <c r="J32" s="140" t="str">
        <f>IF($B32=0,"",SUMIFS(INPUT_DATA!J:J,INPUT_DATA!$A:$A,$B32,INPUT_DATA!$B:$B,"S"))</f>
        <v/>
      </c>
      <c r="K32" s="140" t="str">
        <f>IF($B32=0,"",SUMIFS(INPUT_DATA!K:K,INPUT_DATA!$A:$A,$B32,INPUT_DATA!$B:$B,"S"))</f>
        <v/>
      </c>
      <c r="L32" s="140" t="str">
        <f>IF($B32=0,"",SUMIFS(INPUT_DATA!L:L,INPUT_DATA!$A:$A,$B32,INPUT_DATA!$B:$B,"S"))</f>
        <v/>
      </c>
      <c r="M32" s="140" t="str">
        <f>IF($B32=0,"",SUMIFS(INPUT_DATA!M:M,INPUT_DATA!$A:$A,$B32,INPUT_DATA!$B:$B,"S"))</f>
        <v/>
      </c>
      <c r="N32" s="140" t="str">
        <f>IF($B32=0,"",SUMIFS(INPUT_DATA!N:N,INPUT_DATA!$A:$A,$B32,INPUT_DATA!$B:$B,"S"))</f>
        <v/>
      </c>
      <c r="O32" s="141" t="str">
        <f t="shared" si="7"/>
        <v/>
      </c>
      <c r="P32" s="142" t="str">
        <f>IF($B32=0,"",SUMIFS(INPUT_DATA!O:O,INPUT_DATA!$A:$A,$B32,INPUT_DATA!$B:$B,"S"))</f>
        <v/>
      </c>
      <c r="Q32" s="142" t="str">
        <f t="shared" si="8"/>
        <v/>
      </c>
      <c r="R32" s="142" t="str">
        <f>IF($B32=0,"",SUMIFS(INPUT_DATA!BL:BL,INPUT_DATA!$A:$A,$B32,INPUT_DATA!$B:$B,"S"))</f>
        <v/>
      </c>
      <c r="S32" s="143" t="str">
        <f>IF($B32=0,"",SUMIFS(INPUT_DATA!P:P,INPUT_DATA!$A:$A,$B32,INPUT_DATA!$B:$B,"S"))</f>
        <v/>
      </c>
      <c r="T32" s="143" t="str">
        <f>IF($B32=0,"",SUMIFS(INPUT_DATA!Q:Q,INPUT_DATA!$A:$A,$B32,INPUT_DATA!$B:$B,"S"))</f>
        <v/>
      </c>
      <c r="U32" s="143" t="str">
        <f>IF($B32=0,"",SUMIFS(INPUT_DATA!R:R,INPUT_DATA!$A:$A,$B32,INPUT_DATA!$B:$B,"S"))</f>
        <v/>
      </c>
      <c r="V32" s="144" t="str">
        <f>IF($B32=0,"",SUMIFS(INPUT_DATA!S:S,INPUT_DATA!$A:$A,$B32,INPUT_DATA!$B:$B,"S"))</f>
        <v/>
      </c>
      <c r="W32" s="144" t="str">
        <f>IF($B32=0,"",SUMIFS(INPUT_DATA!T:T,INPUT_DATA!$A:$A,$B32,INPUT_DATA!$B:$B,"S"))</f>
        <v/>
      </c>
      <c r="X32" s="144" t="str">
        <f>IF($B32=0,"",SUMIFS(INPUT_DATA!U:U,INPUT_DATA!$A:$A,$B32,INPUT_DATA!$B:$B,"S"))</f>
        <v/>
      </c>
      <c r="Y32" s="144" t="str">
        <f>IF($B32=0,"",SUMIFS(INPUT_DATA!V:V,INPUT_DATA!$A:$A,$B32,INPUT_DATA!$B:$B,"S"))</f>
        <v/>
      </c>
      <c r="Z32" s="144" t="str">
        <f>IF($B32=0,"",SUMIFS(INPUT_DATA!W:W,INPUT_DATA!$A:$A,$B32,INPUT_DATA!$B:$B,"S"))</f>
        <v/>
      </c>
      <c r="AA32" s="144" t="str">
        <f>IF($B32=0,"",SUMIFS(INPUT_DATA!X:X,INPUT_DATA!$A:$A,$B32,INPUT_DATA!$B:$B,"S"))</f>
        <v/>
      </c>
      <c r="AB32" s="144" t="str">
        <f>IF($B32=0,"",SUMIFS(INPUT_DATA!Y:Y,INPUT_DATA!$A:$A,$B32,INPUT_DATA!$B:$B,"S"))</f>
        <v/>
      </c>
      <c r="AC32" s="144" t="str">
        <f>IF($B32=0,"",SUMIFS(INPUT_DATA!Z:Z,INPUT_DATA!$A:$A,$B32,INPUT_DATA!$B:$B,"S"))</f>
        <v/>
      </c>
      <c r="AD32" s="144" t="str">
        <f>IF($B32=0,"",SUMIFS(INPUT_DATA!AA:AA,INPUT_DATA!$A:$A,$B32,INPUT_DATA!$B:$B,"S"))</f>
        <v/>
      </c>
      <c r="AE32" s="144" t="str">
        <f>IF($B32=0,"",SUMIFS(INPUT_DATA!AB:AB,INPUT_DATA!$A:$A,$B32,INPUT_DATA!$B:$B,"S"))</f>
        <v/>
      </c>
      <c r="AF32" s="144" t="str">
        <f>IF($B32=0,"",SUMIFS(INPUT_DATA!AC:AC,INPUT_DATA!$A:$A,$B32,INPUT_DATA!$B:$B,"S"))</f>
        <v/>
      </c>
      <c r="AG32" s="144" t="str">
        <f>IF($B32=0,"",SUMIFS(INPUT_DATA!AD:AD,INPUT_DATA!$A:$A,$B32,INPUT_DATA!$B:$B,"S"))</f>
        <v/>
      </c>
      <c r="AH32" s="144" t="str">
        <f>IF($B32=0,"",SUMIFS(INPUT_DATA!AE:AE,INPUT_DATA!$A:$A,$B32,INPUT_DATA!$B:$B,"S"))</f>
        <v/>
      </c>
      <c r="AI32" s="144" t="str">
        <f>IF($B32=0,"",SUMIFS(INPUT_DATA!AF:AF,INPUT_DATA!$A:$A,$B32,INPUT_DATA!$B:$B,"S"))</f>
        <v/>
      </c>
      <c r="AJ32" s="144" t="str">
        <f>IF($B32=0,"",SUMIFS(INPUT_DATA!AG:AG,INPUT_DATA!$A:$A,$B32,INPUT_DATA!$B:$B,"S"))</f>
        <v/>
      </c>
      <c r="AK32" s="144" t="str">
        <f>IF($B32=0,"",SUMIFS(INPUT_DATA!AK:AK,INPUT_DATA!$A:$A,$B32,INPUT_DATA!$B:$B,"S"))</f>
        <v/>
      </c>
      <c r="AL32" s="144" t="str">
        <f>IF($B32=0,"",SUMIFS(INPUT_DATA!AL:AL,INPUT_DATA!$A:$A,$B32,INPUT_DATA!$B:$B,"S"))</f>
        <v/>
      </c>
      <c r="AM32" s="144" t="str">
        <f>IF($B32=0,"",SUMIFS(INPUT_DATA!AM:AM,INPUT_DATA!$A:$A,$B32,INPUT_DATA!$B:$B,"S"))</f>
        <v/>
      </c>
      <c r="AN32" s="144" t="str">
        <f>IF($B32=0,"",SUMIFS(INPUT_DATA!AN:AN,INPUT_DATA!$A:$A,$B32,INPUT_DATA!$B:$B,"S"))</f>
        <v/>
      </c>
      <c r="AO32" s="144" t="str">
        <f>IF($B32=0,"",SUMIFS(INPUT_DATA!AO:AO,INPUT_DATA!$A:$A,$B32,INPUT_DATA!$B:$B,"S"))</f>
        <v/>
      </c>
      <c r="AP32" s="144" t="str">
        <f>IF($B32=0,"",SUMIFS(INPUT_DATA!AP:AP,INPUT_DATA!$A:$A,$B32,INPUT_DATA!$B:$B,"S"))</f>
        <v/>
      </c>
      <c r="AQ32" s="145" t="str">
        <f t="shared" si="9"/>
        <v/>
      </c>
      <c r="AR32" s="146" t="str">
        <f t="shared" si="10"/>
        <v/>
      </c>
      <c r="AS32" s="147" t="str">
        <f t="shared" si="11"/>
        <v/>
      </c>
      <c r="AT32" s="145" t="str">
        <f>IF($B32=0,"",SUMIFS(INPUT_DATA!AQ:AQ,INPUT_DATA!$A:$A,$B32,INPUT_DATA!$B:$B,"S"))</f>
        <v/>
      </c>
      <c r="AU32" s="146" t="str">
        <f>IF($B32=0,"",SUMIFS(INPUT_DATA!AR:AR,INPUT_DATA!$A:$A,$B32,INPUT_DATA!$B:$B,"S"))</f>
        <v/>
      </c>
      <c r="AV32" s="147" t="str">
        <f>IF($B32=0,"",SUMIFS(INPUT_DATA!AS:AS,INPUT_DATA!$A:$A,$B32,INPUT_DATA!$B:$B,"S"))</f>
        <v/>
      </c>
      <c r="AW32" s="145" t="str">
        <f t="shared" si="12"/>
        <v/>
      </c>
      <c r="AX32" s="146" t="str">
        <f t="shared" si="13"/>
        <v/>
      </c>
      <c r="AY32" s="147" t="str">
        <f t="shared" si="14"/>
        <v/>
      </c>
      <c r="AZ32" s="148"/>
      <c r="BA32" s="138" t="str">
        <f>IF($B32=0,"",SUMIFS(INPUT_DATA!C:C,INPUT_DATA!$A:$A,$B32,INPUT_DATA!$B:$B,"D"))</f>
        <v/>
      </c>
      <c r="BB32" s="149" t="str">
        <f>IF($B32=0,"",SUMIFS(INPUT_DATA!E:E,INPUT_DATA!$A:$A,$B32,INPUT_DATA!$B:$B,"D"))</f>
        <v/>
      </c>
      <c r="BC32" s="149" t="str">
        <f>IF($B32=0,"",SUMIFS(INPUT_DATA!F:F,INPUT_DATA!$A:$A,$B32,INPUT_DATA!$B:$B,"D"))</f>
        <v/>
      </c>
      <c r="BD32" s="149" t="str">
        <f>IF($B32=0,"",SUMIFS(INPUT_DATA!G:G,INPUT_DATA!$A:$A,$B32,INPUT_DATA!$B:$B,"D"))</f>
        <v/>
      </c>
      <c r="BE32" s="149" t="str">
        <f>IF($B32=0,"",SUMIFS(INPUT_DATA!H:H,INPUT_DATA!$A:$A,$B32,INPUT_DATA!$B:$B,"D"))</f>
        <v/>
      </c>
      <c r="BF32" s="149" t="str">
        <f>IF($B32=0,"",SUMIFS(INPUT_DATA!I:I,INPUT_DATA!$A:$A,$B32,INPUT_DATA!$B:$B,"D"))</f>
        <v/>
      </c>
      <c r="BG32" s="149" t="str">
        <f>IF($B32=0,"",SUMIFS(INPUT_DATA!J:J,INPUT_DATA!$A:$A,$B32,INPUT_DATA!$B:$B,"D"))</f>
        <v/>
      </c>
      <c r="BH32" s="149" t="str">
        <f>IF($B32=0,"",SUMIFS(INPUT_DATA!K:K,INPUT_DATA!$A:$A,$B32,INPUT_DATA!$B:$B,"D"))</f>
        <v/>
      </c>
      <c r="BI32" s="149" t="str">
        <f>IF($B32=0,"",SUMIFS(INPUT_DATA!L:L,INPUT_DATA!$A:$A,$B32,INPUT_DATA!$B:$B,"D"))</f>
        <v/>
      </c>
      <c r="BJ32" s="149" t="str">
        <f>IF($B32=0,"",SUMIFS(INPUT_DATA!M:M,INPUT_DATA!$A:$A,$B32,INPUT_DATA!$B:$B,"D"))</f>
        <v/>
      </c>
      <c r="BK32" s="149" t="str">
        <f>IF($B32=0,"",SUMIFS(INPUT_DATA!N:N,INPUT_DATA!$A:$A,$B32,INPUT_DATA!$B:$B,"D"))</f>
        <v/>
      </c>
      <c r="BL32" s="150" t="str">
        <f t="shared" si="5"/>
        <v/>
      </c>
      <c r="BM32" s="150" t="str">
        <f>IF($B32=0,"",SUMIFS(INPUT_DATA!O:O,INPUT_DATA!$A:$A,$B32,INPUT_DATA!$B:$B,"D"))</f>
        <v/>
      </c>
      <c r="BN32" s="150" t="str">
        <f t="shared" si="15"/>
        <v/>
      </c>
      <c r="BO32" s="153" t="str">
        <f>IF($B32=0,"",SUMIFS(INPUT_DATA!P:P,INPUT_DATA!$A:$A,$B32,INPUT_DATA!$B:$B,"D"))</f>
        <v/>
      </c>
      <c r="BP32" s="139" t="str">
        <f>IF($B32=0,"",SUMIFS(INPUT_DATA!Q:Q,INPUT_DATA!$A:$A,$B32,INPUT_DATA!$B:$B,"D"))</f>
        <v/>
      </c>
      <c r="BQ32" s="139" t="str">
        <f>IF($B32=0,"",SUMIFS(INPUT_DATA!R:R,INPUT_DATA!$A:$A,$B32,INPUT_DATA!$B:$B,"D"))</f>
        <v/>
      </c>
      <c r="BR32" s="149" t="str">
        <f>IF($B32=0,"",SUMIFS(INPUT_DATA!S:S,INPUT_DATA!$A:$A,$B32,INPUT_DATA!$B:$B,"D"))</f>
        <v/>
      </c>
      <c r="BS32" s="149" t="str">
        <f>IF($B32=0,"",SUMIFS(INPUT_DATA!T:T,INPUT_DATA!$A:$A,$B32,INPUT_DATA!$B:$B,"D"))</f>
        <v/>
      </c>
      <c r="BT32" s="149" t="str">
        <f>IF($B32=0,"",SUMIFS(INPUT_DATA!U:U,INPUT_DATA!$A:$A,$B32,INPUT_DATA!$B:$B,"D"))</f>
        <v/>
      </c>
      <c r="BU32" s="149" t="str">
        <f>IF($B32=0,"",SUMIFS(INPUT_DATA!V:V,INPUT_DATA!$A:$A,$B32,INPUT_DATA!$B:$B,"D"))</f>
        <v/>
      </c>
      <c r="BV32" s="149" t="str">
        <f>IF($B32=0,"",SUMIFS(INPUT_DATA!W:W,INPUT_DATA!$A:$A,$B32,INPUT_DATA!$B:$B,"D"))</f>
        <v/>
      </c>
      <c r="BW32" s="149" t="str">
        <f>IF($B32=0,"",SUMIFS(INPUT_DATA!X:X,INPUT_DATA!$A:$A,$B32,INPUT_DATA!$B:$B,"D"))</f>
        <v/>
      </c>
      <c r="BX32" s="149" t="str">
        <f>IF($B32=0,"",SUMIFS(INPUT_DATA!Y:Y,INPUT_DATA!$A:$A,$B32,INPUT_DATA!$B:$B,"D"))</f>
        <v/>
      </c>
      <c r="BY32" s="149" t="str">
        <f>IF($B32=0,"",SUMIFS(INPUT_DATA!Z:Z,INPUT_DATA!$A:$A,$B32,INPUT_DATA!$B:$B,"D"))</f>
        <v/>
      </c>
      <c r="BZ32" s="149" t="str">
        <f>IF($B32=0,"",SUMIFS(INPUT_DATA!AA:AA,INPUT_DATA!$A:$A,$B32,INPUT_DATA!$B:$B,"D"))</f>
        <v/>
      </c>
      <c r="CA32" s="149" t="str">
        <f>IF($B32=0,"",SUMIFS(INPUT_DATA!AB:AB,INPUT_DATA!$A:$A,$B32,INPUT_DATA!$B:$B,"D"))</f>
        <v/>
      </c>
      <c r="CB32" s="149" t="str">
        <f>IF($B32=0,"",SUMIFS(INPUT_DATA!AC:AC,INPUT_DATA!$A:$A,$B32,INPUT_DATA!$B:$B,"D"))</f>
        <v/>
      </c>
      <c r="CC32" s="149" t="str">
        <f>IF($B32=0,"",SUMIFS(INPUT_DATA!AD:AD,INPUT_DATA!$A:$A,$B32,INPUT_DATA!$B:$B,"D"))</f>
        <v/>
      </c>
      <c r="CD32" s="149" t="str">
        <f>IF($B32=0,"",SUMIFS(INPUT_DATA!AE:AE,INPUT_DATA!$A:$A,$B32,INPUT_DATA!$B:$B,"D"))</f>
        <v/>
      </c>
      <c r="CE32" s="149" t="str">
        <f>IF($B32=0,"",SUMIFS(INPUT_DATA!AF:AF,INPUT_DATA!$A:$A,$B32,INPUT_DATA!$B:$B,"D"))</f>
        <v/>
      </c>
      <c r="CF32" s="149" t="str">
        <f>IF($B32=0,"",SUMIFS(INPUT_DATA!AG:AG,INPUT_DATA!$A:$A,$B32,INPUT_DATA!$B:$B,"D"))</f>
        <v/>
      </c>
      <c r="CG32" s="149" t="str">
        <f>IF($B32=0,"",SUMIFS(INPUT_DATA!AH:AH,INPUT_DATA!$A:$A,$B32,INPUT_DATA!$B:$B,"D"))</f>
        <v/>
      </c>
      <c r="CH32" s="149" t="str">
        <f>IF($B32=0,"",SUMIFS(INPUT_DATA!AI:AI,INPUT_DATA!$A:$A,$B32,INPUT_DATA!$B:$B,"D"))</f>
        <v/>
      </c>
      <c r="CI32" s="149" t="str">
        <f>IF($B32=0,"",SUMIFS(INPUT_DATA!AJ:AJ,INPUT_DATA!$A:$A,$B32,INPUT_DATA!$B:$B,"D"))</f>
        <v/>
      </c>
      <c r="CJ32" s="140" t="str">
        <f>IF($B32=0,"",SUMIFS(INPUT_DATA!AK:AK,INPUT_DATA!$A:$A,$B32,INPUT_DATA!$B:$B,"D"))</f>
        <v/>
      </c>
      <c r="CK32" s="140" t="str">
        <f>IF($B32=0,"",SUMIFS(INPUT_DATA!AL:AL,INPUT_DATA!$A:$A,$B32,INPUT_DATA!$B:$B,"D"))</f>
        <v/>
      </c>
      <c r="CL32" s="140" t="str">
        <f>IF($B32=0,"",SUMIFS(INPUT_DATA!AM:AM,INPUT_DATA!$A:$A,$B32,INPUT_DATA!$B:$B,"D"))</f>
        <v/>
      </c>
      <c r="CM32" s="140" t="str">
        <f>IF($B32=0,"",SUMIFS(INPUT_DATA!AN:AN,INPUT_DATA!$A:$A,$B32,INPUT_DATA!$B:$B,"D"))</f>
        <v/>
      </c>
      <c r="CN32" s="140" t="str">
        <f>IF($B32=0,"",SUMIFS(INPUT_DATA!AO:AO,INPUT_DATA!$A:$A,$B32,INPUT_DATA!$B:$B,"D"))</f>
        <v/>
      </c>
      <c r="CO32" s="140" t="str">
        <f>IF($B32=0,"",SUMIFS(INPUT_DATA!AP:AP,INPUT_DATA!$A:$A,$B32,INPUT_DATA!$B:$B,"D"))</f>
        <v/>
      </c>
      <c r="CP32" s="154" t="str">
        <f t="shared" si="6"/>
        <v/>
      </c>
      <c r="CQ32" s="154" t="str">
        <f t="shared" si="2"/>
        <v/>
      </c>
      <c r="CR32" s="154" t="str">
        <f t="shared" si="3"/>
        <v/>
      </c>
      <c r="CS32" s="139" t="str">
        <f>IF($B32=0,"",SUMIFS(INPUT_DATA!AQ:AQ,INPUT_DATA!$A:$A,$B32,INPUT_DATA!$B:$B,"D"))</f>
        <v/>
      </c>
      <c r="CT32" s="154" t="str">
        <f>IF($B32=0,"",SUMIFS(INPUT_DATA!AR:AR,INPUT_DATA!$A:$A,$B32,INPUT_DATA!$B:$B,"D"))</f>
        <v/>
      </c>
      <c r="CU32" s="154" t="str">
        <f>IF($B32=0,"",SUMIFS(INPUT_DATA!AS:AS,INPUT_DATA!$A:$A,$B32,INPUT_DATA!$B:$B,"D"))</f>
        <v/>
      </c>
      <c r="CV32" s="139" t="str">
        <f t="shared" si="17"/>
        <v/>
      </c>
      <c r="CW32" s="154" t="str">
        <f t="shared" si="18"/>
        <v/>
      </c>
      <c r="CX32" s="155" t="str">
        <f t="shared" si="19"/>
        <v/>
      </c>
      <c r="CY32" s="148"/>
    </row>
    <row r="33" spans="2:103" ht="13">
      <c r="B33" s="137">
        <f>INPUT_DATA!CN20</f>
        <v>0</v>
      </c>
      <c r="C33" s="139" t="str">
        <f>IF($B33=0,"",SUMIFS(INPUT_DATA!C:C,INPUT_DATA!$A:$A,$B33,INPUT_DATA!$B:$B,"S"))</f>
        <v/>
      </c>
      <c r="D33" s="139" t="str">
        <f>IF($B33=0,"",SUMIFS(INPUT_DATA!D:D,INPUT_DATA!$A:$A,$B33,INPUT_DATA!$B:$B,"S"))</f>
        <v/>
      </c>
      <c r="E33" s="140" t="str">
        <f>IF($B33=0,"",SUMIFS(INPUT_DATA!E:E,INPUT_DATA!$A:$A,$B33,INPUT_DATA!$B:$B,"S"))</f>
        <v/>
      </c>
      <c r="F33" s="140" t="str">
        <f>IF($B33=0,"",SUMIFS(INPUT_DATA!F:F,INPUT_DATA!$A:$A,$B33,INPUT_DATA!$B:$B,"S"))</f>
        <v/>
      </c>
      <c r="G33" s="140" t="str">
        <f>IF($B33=0,"",SUMIFS(INPUT_DATA!G:G,INPUT_DATA!$A:$A,$B33,INPUT_DATA!$B:$B,"S"))</f>
        <v/>
      </c>
      <c r="H33" s="140" t="str">
        <f>IF($B33=0,"",SUMIFS(INPUT_DATA!H:H,INPUT_DATA!$A:$A,$B33,INPUT_DATA!$B:$B,"S"))</f>
        <v/>
      </c>
      <c r="I33" s="140" t="str">
        <f>IF($B33=0,"",SUMIFS(INPUT_DATA!I:I,INPUT_DATA!$A:$A,$B33,INPUT_DATA!$B:$B,"S"))</f>
        <v/>
      </c>
      <c r="J33" s="140" t="str">
        <f>IF($B33=0,"",SUMIFS(INPUT_DATA!J:J,INPUT_DATA!$A:$A,$B33,INPUT_DATA!$B:$B,"S"))</f>
        <v/>
      </c>
      <c r="K33" s="140" t="str">
        <f>IF($B33=0,"",SUMIFS(INPUT_DATA!K:K,INPUT_DATA!$A:$A,$B33,INPUT_DATA!$B:$B,"S"))</f>
        <v/>
      </c>
      <c r="L33" s="140" t="str">
        <f>IF($B33=0,"",SUMIFS(INPUT_DATA!L:L,INPUT_DATA!$A:$A,$B33,INPUT_DATA!$B:$B,"S"))</f>
        <v/>
      </c>
      <c r="M33" s="140" t="str">
        <f>IF($B33=0,"",SUMIFS(INPUT_DATA!M:M,INPUT_DATA!$A:$A,$B33,INPUT_DATA!$B:$B,"S"))</f>
        <v/>
      </c>
      <c r="N33" s="140" t="str">
        <f>IF($B33=0,"",SUMIFS(INPUT_DATA!N:N,INPUT_DATA!$A:$A,$B33,INPUT_DATA!$B:$B,"S"))</f>
        <v/>
      </c>
      <c r="O33" s="141" t="str">
        <f t="shared" si="7"/>
        <v/>
      </c>
      <c r="P33" s="142" t="str">
        <f>IF($B33=0,"",SUMIFS(INPUT_DATA!O:O,INPUT_DATA!$A:$A,$B33,INPUT_DATA!$B:$B,"S"))</f>
        <v/>
      </c>
      <c r="Q33" s="142" t="str">
        <f t="shared" si="8"/>
        <v/>
      </c>
      <c r="R33" s="142" t="str">
        <f>IF($B33=0,"",SUMIFS(INPUT_DATA!BL:BL,INPUT_DATA!$A:$A,$B33,INPUT_DATA!$B:$B,"S"))</f>
        <v/>
      </c>
      <c r="S33" s="143" t="str">
        <f>IF($B33=0,"",SUMIFS(INPUT_DATA!P:P,INPUT_DATA!$A:$A,$B33,INPUT_DATA!$B:$B,"S"))</f>
        <v/>
      </c>
      <c r="T33" s="143" t="str">
        <f>IF($B33=0,"",SUMIFS(INPUT_DATA!Q:Q,INPUT_DATA!$A:$A,$B33,INPUT_DATA!$B:$B,"S"))</f>
        <v/>
      </c>
      <c r="U33" s="143" t="str">
        <f>IF($B33=0,"",SUMIFS(INPUT_DATA!R:R,INPUT_DATA!$A:$A,$B33,INPUT_DATA!$B:$B,"S"))</f>
        <v/>
      </c>
      <c r="V33" s="144" t="str">
        <f>IF($B33=0,"",SUMIFS(INPUT_DATA!S:S,INPUT_DATA!$A:$A,$B33,INPUT_DATA!$B:$B,"S"))</f>
        <v/>
      </c>
      <c r="W33" s="144" t="str">
        <f>IF($B33=0,"",SUMIFS(INPUT_DATA!T:T,INPUT_DATA!$A:$A,$B33,INPUT_DATA!$B:$B,"S"))</f>
        <v/>
      </c>
      <c r="X33" s="144" t="str">
        <f>IF($B33=0,"",SUMIFS(INPUT_DATA!U:U,INPUT_DATA!$A:$A,$B33,INPUT_DATA!$B:$B,"S"))</f>
        <v/>
      </c>
      <c r="Y33" s="144" t="str">
        <f>IF($B33=0,"",SUMIFS(INPUT_DATA!V:V,INPUT_DATA!$A:$A,$B33,INPUT_DATA!$B:$B,"S"))</f>
        <v/>
      </c>
      <c r="Z33" s="144" t="str">
        <f>IF($B33=0,"",SUMIFS(INPUT_DATA!W:W,INPUT_DATA!$A:$A,$B33,INPUT_DATA!$B:$B,"S"))</f>
        <v/>
      </c>
      <c r="AA33" s="144" t="str">
        <f>IF($B33=0,"",SUMIFS(INPUT_DATA!X:X,INPUT_DATA!$A:$A,$B33,INPUT_DATA!$B:$B,"S"))</f>
        <v/>
      </c>
      <c r="AB33" s="144" t="str">
        <f>IF($B33=0,"",SUMIFS(INPUT_DATA!Y:Y,INPUT_DATA!$A:$A,$B33,INPUT_DATA!$B:$B,"S"))</f>
        <v/>
      </c>
      <c r="AC33" s="144" t="str">
        <f>IF($B33=0,"",SUMIFS(INPUT_DATA!Z:Z,INPUT_DATA!$A:$A,$B33,INPUT_DATA!$B:$B,"S"))</f>
        <v/>
      </c>
      <c r="AD33" s="144" t="str">
        <f>IF($B33=0,"",SUMIFS(INPUT_DATA!AA:AA,INPUT_DATA!$A:$A,$B33,INPUT_DATA!$B:$B,"S"))</f>
        <v/>
      </c>
      <c r="AE33" s="144" t="str">
        <f>IF($B33=0,"",SUMIFS(INPUT_DATA!AB:AB,INPUT_DATA!$A:$A,$B33,INPUT_DATA!$B:$B,"S"))</f>
        <v/>
      </c>
      <c r="AF33" s="144" t="str">
        <f>IF($B33=0,"",SUMIFS(INPUT_DATA!AC:AC,INPUT_DATA!$A:$A,$B33,INPUT_DATA!$B:$B,"S"))</f>
        <v/>
      </c>
      <c r="AG33" s="144" t="str">
        <f>IF($B33=0,"",SUMIFS(INPUT_DATA!AD:AD,INPUT_DATA!$A:$A,$B33,INPUT_DATA!$B:$B,"S"))</f>
        <v/>
      </c>
      <c r="AH33" s="144" t="str">
        <f>IF($B33=0,"",SUMIFS(INPUT_DATA!AE:AE,INPUT_DATA!$A:$A,$B33,INPUT_DATA!$B:$B,"S"))</f>
        <v/>
      </c>
      <c r="AI33" s="144" t="str">
        <f>IF($B33=0,"",SUMIFS(INPUT_DATA!AF:AF,INPUT_DATA!$A:$A,$B33,INPUT_DATA!$B:$B,"S"))</f>
        <v/>
      </c>
      <c r="AJ33" s="144" t="str">
        <f>IF($B33=0,"",SUMIFS(INPUT_DATA!AG:AG,INPUT_DATA!$A:$A,$B33,INPUT_DATA!$B:$B,"S"))</f>
        <v/>
      </c>
      <c r="AK33" s="144" t="str">
        <f>IF($B33=0,"",SUMIFS(INPUT_DATA!AK:AK,INPUT_DATA!$A:$A,$B33,INPUT_DATA!$B:$B,"S"))</f>
        <v/>
      </c>
      <c r="AL33" s="144" t="str">
        <f>IF($B33=0,"",SUMIFS(INPUT_DATA!AL:AL,INPUT_DATA!$A:$A,$B33,INPUT_DATA!$B:$B,"S"))</f>
        <v/>
      </c>
      <c r="AM33" s="144" t="str">
        <f>IF($B33=0,"",SUMIFS(INPUT_DATA!AM:AM,INPUT_DATA!$A:$A,$B33,INPUT_DATA!$B:$B,"S"))</f>
        <v/>
      </c>
      <c r="AN33" s="144" t="str">
        <f>IF($B33=0,"",SUMIFS(INPUT_DATA!AN:AN,INPUT_DATA!$A:$A,$B33,INPUT_DATA!$B:$B,"S"))</f>
        <v/>
      </c>
      <c r="AO33" s="144" t="str">
        <f>IF($B33=0,"",SUMIFS(INPUT_DATA!AO:AO,INPUT_DATA!$A:$A,$B33,INPUT_DATA!$B:$B,"S"))</f>
        <v/>
      </c>
      <c r="AP33" s="144" t="str">
        <f>IF($B33=0,"",SUMIFS(INPUT_DATA!AP:AP,INPUT_DATA!$A:$A,$B33,INPUT_DATA!$B:$B,"S"))</f>
        <v/>
      </c>
      <c r="AQ33" s="145" t="str">
        <f t="shared" si="9"/>
        <v/>
      </c>
      <c r="AR33" s="146" t="str">
        <f t="shared" si="10"/>
        <v/>
      </c>
      <c r="AS33" s="147" t="str">
        <f t="shared" si="11"/>
        <v/>
      </c>
      <c r="AT33" s="145" t="str">
        <f>IF($B33=0,"",SUMIFS(INPUT_DATA!AQ:AQ,INPUT_DATA!$A:$A,$B33,INPUT_DATA!$B:$B,"S"))</f>
        <v/>
      </c>
      <c r="AU33" s="146" t="str">
        <f>IF($B33=0,"",SUMIFS(INPUT_DATA!AR:AR,INPUT_DATA!$A:$A,$B33,INPUT_DATA!$B:$B,"S"))</f>
        <v/>
      </c>
      <c r="AV33" s="147" t="str">
        <f>IF($B33=0,"",SUMIFS(INPUT_DATA!AS:AS,INPUT_DATA!$A:$A,$B33,INPUT_DATA!$B:$B,"S"))</f>
        <v/>
      </c>
      <c r="AW33" s="145" t="str">
        <f t="shared" si="12"/>
        <v/>
      </c>
      <c r="AX33" s="146" t="str">
        <f t="shared" si="13"/>
        <v/>
      </c>
      <c r="AY33" s="147" t="str">
        <f t="shared" si="14"/>
        <v/>
      </c>
      <c r="AZ33" s="148"/>
      <c r="BA33" s="138" t="str">
        <f>IF($B33=0,"",SUMIFS(INPUT_DATA!C:C,INPUT_DATA!$A:$A,$B33,INPUT_DATA!$B:$B,"D"))</f>
        <v/>
      </c>
      <c r="BB33" s="149" t="str">
        <f>IF($B33=0,"",SUMIFS(INPUT_DATA!E:E,INPUT_DATA!$A:$A,$B33,INPUT_DATA!$B:$B,"D"))</f>
        <v/>
      </c>
      <c r="BC33" s="149" t="str">
        <f>IF($B33=0,"",SUMIFS(INPUT_DATA!F:F,INPUT_DATA!$A:$A,$B33,INPUT_DATA!$B:$B,"D"))</f>
        <v/>
      </c>
      <c r="BD33" s="149" t="str">
        <f>IF($B33=0,"",SUMIFS(INPUT_DATA!G:G,INPUT_DATA!$A:$A,$B33,INPUT_DATA!$B:$B,"D"))</f>
        <v/>
      </c>
      <c r="BE33" s="149" t="str">
        <f>IF($B33=0,"",SUMIFS(INPUT_DATA!H:H,INPUT_DATA!$A:$A,$B33,INPUT_DATA!$B:$B,"D"))</f>
        <v/>
      </c>
      <c r="BF33" s="149" t="str">
        <f>IF($B33=0,"",SUMIFS(INPUT_DATA!I:I,INPUT_DATA!$A:$A,$B33,INPUT_DATA!$B:$B,"D"))</f>
        <v/>
      </c>
      <c r="BG33" s="149" t="str">
        <f>IF($B33=0,"",SUMIFS(INPUT_DATA!J:J,INPUT_DATA!$A:$A,$B33,INPUT_DATA!$B:$B,"D"))</f>
        <v/>
      </c>
      <c r="BH33" s="149" t="str">
        <f>IF($B33=0,"",SUMIFS(INPUT_DATA!K:K,INPUT_DATA!$A:$A,$B33,INPUT_DATA!$B:$B,"D"))</f>
        <v/>
      </c>
      <c r="BI33" s="149" t="str">
        <f>IF($B33=0,"",SUMIFS(INPUT_DATA!L:L,INPUT_DATA!$A:$A,$B33,INPUT_DATA!$B:$B,"D"))</f>
        <v/>
      </c>
      <c r="BJ33" s="149" t="str">
        <f>IF($B33=0,"",SUMIFS(INPUT_DATA!M:M,INPUT_DATA!$A:$A,$B33,INPUT_DATA!$B:$B,"D"))</f>
        <v/>
      </c>
      <c r="BK33" s="149" t="str">
        <f>IF($B33=0,"",SUMIFS(INPUT_DATA!N:N,INPUT_DATA!$A:$A,$B33,INPUT_DATA!$B:$B,"D"))</f>
        <v/>
      </c>
      <c r="BL33" s="150" t="str">
        <f t="shared" si="5"/>
        <v/>
      </c>
      <c r="BM33" s="150" t="str">
        <f>IF($B33=0,"",SUMIFS(INPUT_DATA!O:O,INPUT_DATA!$A:$A,$B33,INPUT_DATA!$B:$B,"D"))</f>
        <v/>
      </c>
      <c r="BN33" s="150" t="str">
        <f t="shared" si="15"/>
        <v/>
      </c>
      <c r="BO33" s="153" t="str">
        <f>IF($B33=0,"",SUMIFS(INPUT_DATA!P:P,INPUT_DATA!$A:$A,$B33,INPUT_DATA!$B:$B,"D"))</f>
        <v/>
      </c>
      <c r="BP33" s="139" t="str">
        <f>IF($B33=0,"",SUMIFS(INPUT_DATA!Q:Q,INPUT_DATA!$A:$A,$B33,INPUT_DATA!$B:$B,"D"))</f>
        <v/>
      </c>
      <c r="BQ33" s="139" t="str">
        <f>IF($B33=0,"",SUMIFS(INPUT_DATA!R:R,INPUT_DATA!$A:$A,$B33,INPUT_DATA!$B:$B,"D"))</f>
        <v/>
      </c>
      <c r="BR33" s="149" t="str">
        <f>IF($B33=0,"",SUMIFS(INPUT_DATA!S:S,INPUT_DATA!$A:$A,$B33,INPUT_DATA!$B:$B,"D"))</f>
        <v/>
      </c>
      <c r="BS33" s="149" t="str">
        <f>IF($B33=0,"",SUMIFS(INPUT_DATA!T:T,INPUT_DATA!$A:$A,$B33,INPUT_DATA!$B:$B,"D"))</f>
        <v/>
      </c>
      <c r="BT33" s="149" t="str">
        <f>IF($B33=0,"",SUMIFS(INPUT_DATA!U:U,INPUT_DATA!$A:$A,$B33,INPUT_DATA!$B:$B,"D"))</f>
        <v/>
      </c>
      <c r="BU33" s="149" t="str">
        <f>IF($B33=0,"",SUMIFS(INPUT_DATA!V:V,INPUT_DATA!$A:$A,$B33,INPUT_DATA!$B:$B,"D"))</f>
        <v/>
      </c>
      <c r="BV33" s="149" t="str">
        <f>IF($B33=0,"",SUMIFS(INPUT_DATA!W:W,INPUT_DATA!$A:$A,$B33,INPUT_DATA!$B:$B,"D"))</f>
        <v/>
      </c>
      <c r="BW33" s="149" t="str">
        <f>IF($B33=0,"",SUMIFS(INPUT_DATA!X:X,INPUT_DATA!$A:$A,$B33,INPUT_DATA!$B:$B,"D"))</f>
        <v/>
      </c>
      <c r="BX33" s="149" t="str">
        <f>IF($B33=0,"",SUMIFS(INPUT_DATA!Y:Y,INPUT_DATA!$A:$A,$B33,INPUT_DATA!$B:$B,"D"))</f>
        <v/>
      </c>
      <c r="BY33" s="149" t="str">
        <f>IF($B33=0,"",SUMIFS(INPUT_DATA!Z:Z,INPUT_DATA!$A:$A,$B33,INPUT_DATA!$B:$B,"D"))</f>
        <v/>
      </c>
      <c r="BZ33" s="149" t="str">
        <f>IF($B33=0,"",SUMIFS(INPUT_DATA!AA:AA,INPUT_DATA!$A:$A,$B33,INPUT_DATA!$B:$B,"D"))</f>
        <v/>
      </c>
      <c r="CA33" s="149" t="str">
        <f>IF($B33=0,"",SUMIFS(INPUT_DATA!AB:AB,INPUT_DATA!$A:$A,$B33,INPUT_DATA!$B:$B,"D"))</f>
        <v/>
      </c>
      <c r="CB33" s="149" t="str">
        <f>IF($B33=0,"",SUMIFS(INPUT_DATA!AC:AC,INPUT_DATA!$A:$A,$B33,INPUT_DATA!$B:$B,"D"))</f>
        <v/>
      </c>
      <c r="CC33" s="149" t="str">
        <f>IF($B33=0,"",SUMIFS(INPUT_DATA!AD:AD,INPUT_DATA!$A:$A,$B33,INPUT_DATA!$B:$B,"D"))</f>
        <v/>
      </c>
      <c r="CD33" s="149" t="str">
        <f>IF($B33=0,"",SUMIFS(INPUT_DATA!AE:AE,INPUT_DATA!$A:$A,$B33,INPUT_DATA!$B:$B,"D"))</f>
        <v/>
      </c>
      <c r="CE33" s="149" t="str">
        <f>IF($B33=0,"",SUMIFS(INPUT_DATA!AF:AF,INPUT_DATA!$A:$A,$B33,INPUT_DATA!$B:$B,"D"))</f>
        <v/>
      </c>
      <c r="CF33" s="149" t="str">
        <f>IF($B33=0,"",SUMIFS(INPUT_DATA!AG:AG,INPUT_DATA!$A:$A,$B33,INPUT_DATA!$B:$B,"D"))</f>
        <v/>
      </c>
      <c r="CG33" s="149" t="str">
        <f>IF($B33=0,"",SUMIFS(INPUT_DATA!AH:AH,INPUT_DATA!$A:$A,$B33,INPUT_DATA!$B:$B,"D"))</f>
        <v/>
      </c>
      <c r="CH33" s="149" t="str">
        <f>IF($B33=0,"",SUMIFS(INPUT_DATA!AI:AI,INPUT_DATA!$A:$A,$B33,INPUT_DATA!$B:$B,"D"))</f>
        <v/>
      </c>
      <c r="CI33" s="149" t="str">
        <f>IF($B33=0,"",SUMIFS(INPUT_DATA!AJ:AJ,INPUT_DATA!$A:$A,$B33,INPUT_DATA!$B:$B,"D"))</f>
        <v/>
      </c>
      <c r="CJ33" s="140" t="str">
        <f>IF($B33=0,"",SUMIFS(INPUT_DATA!AK:AK,INPUT_DATA!$A:$A,$B33,INPUT_DATA!$B:$B,"D"))</f>
        <v/>
      </c>
      <c r="CK33" s="140" t="str">
        <f>IF($B33=0,"",SUMIFS(INPUT_DATA!AL:AL,INPUT_DATA!$A:$A,$B33,INPUT_DATA!$B:$B,"D"))</f>
        <v/>
      </c>
      <c r="CL33" s="140" t="str">
        <f>IF($B33=0,"",SUMIFS(INPUT_DATA!AM:AM,INPUT_DATA!$A:$A,$B33,INPUT_DATA!$B:$B,"D"))</f>
        <v/>
      </c>
      <c r="CM33" s="140" t="str">
        <f>IF($B33=0,"",SUMIFS(INPUT_DATA!AN:AN,INPUT_DATA!$A:$A,$B33,INPUT_DATA!$B:$B,"D"))</f>
        <v/>
      </c>
      <c r="CN33" s="140" t="str">
        <f>IF($B33=0,"",SUMIFS(INPUT_DATA!AO:AO,INPUT_DATA!$A:$A,$B33,INPUT_DATA!$B:$B,"D"))</f>
        <v/>
      </c>
      <c r="CO33" s="140" t="str">
        <f>IF($B33=0,"",SUMIFS(INPUT_DATA!AP:AP,INPUT_DATA!$A:$A,$B33,INPUT_DATA!$B:$B,"D"))</f>
        <v/>
      </c>
      <c r="CP33" s="154" t="str">
        <f t="shared" si="6"/>
        <v/>
      </c>
      <c r="CQ33" s="154" t="str">
        <f t="shared" si="2"/>
        <v/>
      </c>
      <c r="CR33" s="154" t="str">
        <f t="shared" si="3"/>
        <v/>
      </c>
      <c r="CS33" s="139" t="str">
        <f>IF($B33=0,"",SUMIFS(INPUT_DATA!AQ:AQ,INPUT_DATA!$A:$A,$B33,INPUT_DATA!$B:$B,"D"))</f>
        <v/>
      </c>
      <c r="CT33" s="154" t="str">
        <f>IF($B33=0,"",SUMIFS(INPUT_DATA!AR:AR,INPUT_DATA!$A:$A,$B33,INPUT_DATA!$B:$B,"D"))</f>
        <v/>
      </c>
      <c r="CU33" s="154" t="str">
        <f>IF($B33=0,"",SUMIFS(INPUT_DATA!AS:AS,INPUT_DATA!$A:$A,$B33,INPUT_DATA!$B:$B,"D"))</f>
        <v/>
      </c>
      <c r="CV33" s="139" t="str">
        <f t="shared" si="17"/>
        <v/>
      </c>
      <c r="CW33" s="154" t="str">
        <f t="shared" si="18"/>
        <v/>
      </c>
      <c r="CX33" s="155" t="str">
        <f t="shared" si="19"/>
        <v/>
      </c>
      <c r="CY33" s="148"/>
    </row>
    <row r="34" spans="2:103" ht="13">
      <c r="B34" s="137">
        <f>INPUT_DATA!CN21</f>
        <v>0</v>
      </c>
      <c r="C34" s="139" t="str">
        <f>IF($B34=0,"",SUMIFS(INPUT_DATA!C:C,INPUT_DATA!$A:$A,$B34,INPUT_DATA!$B:$B,"S"))</f>
        <v/>
      </c>
      <c r="D34" s="139" t="str">
        <f>IF($B34=0,"",SUMIFS(INPUT_DATA!D:D,INPUT_DATA!$A:$A,$B34,INPUT_DATA!$B:$B,"S"))</f>
        <v/>
      </c>
      <c r="E34" s="140" t="str">
        <f>IF($B34=0,"",SUMIFS(INPUT_DATA!E:E,INPUT_DATA!$A:$A,$B34,INPUT_DATA!$B:$B,"S"))</f>
        <v/>
      </c>
      <c r="F34" s="140" t="str">
        <f>IF($B34=0,"",SUMIFS(INPUT_DATA!F:F,INPUT_DATA!$A:$A,$B34,INPUT_DATA!$B:$B,"S"))</f>
        <v/>
      </c>
      <c r="G34" s="140" t="str">
        <f>IF($B34=0,"",SUMIFS(INPUT_DATA!G:G,INPUT_DATA!$A:$A,$B34,INPUT_DATA!$B:$B,"S"))</f>
        <v/>
      </c>
      <c r="H34" s="140" t="str">
        <f>IF($B34=0,"",SUMIFS(INPUT_DATA!H:H,INPUT_DATA!$A:$A,$B34,INPUT_DATA!$B:$B,"S"))</f>
        <v/>
      </c>
      <c r="I34" s="140" t="str">
        <f>IF($B34=0,"",SUMIFS(INPUT_DATA!I:I,INPUT_DATA!$A:$A,$B34,INPUT_DATA!$B:$B,"S"))</f>
        <v/>
      </c>
      <c r="J34" s="140" t="str">
        <f>IF($B34=0,"",SUMIFS(INPUT_DATA!J:J,INPUT_DATA!$A:$A,$B34,INPUT_DATA!$B:$B,"S"))</f>
        <v/>
      </c>
      <c r="K34" s="140" t="str">
        <f>IF($B34=0,"",SUMIFS(INPUT_DATA!K:K,INPUT_DATA!$A:$A,$B34,INPUT_DATA!$B:$B,"S"))</f>
        <v/>
      </c>
      <c r="L34" s="140" t="str">
        <f>IF($B34=0,"",SUMIFS(INPUT_DATA!L:L,INPUT_DATA!$A:$A,$B34,INPUT_DATA!$B:$B,"S"))</f>
        <v/>
      </c>
      <c r="M34" s="140" t="str">
        <f>IF($B34=0,"",SUMIFS(INPUT_DATA!M:M,INPUT_DATA!$A:$A,$B34,INPUT_DATA!$B:$B,"S"))</f>
        <v/>
      </c>
      <c r="N34" s="140" t="str">
        <f>IF($B34=0,"",SUMIFS(INPUT_DATA!N:N,INPUT_DATA!$A:$A,$B34,INPUT_DATA!$B:$B,"S"))</f>
        <v/>
      </c>
      <c r="O34" s="141" t="str">
        <f t="shared" si="7"/>
        <v/>
      </c>
      <c r="P34" s="142" t="str">
        <f>IF($B34=0,"",SUMIFS(INPUT_DATA!O:O,INPUT_DATA!$A:$A,$B34,INPUT_DATA!$B:$B,"S"))</f>
        <v/>
      </c>
      <c r="Q34" s="142" t="str">
        <f t="shared" si="8"/>
        <v/>
      </c>
      <c r="R34" s="142" t="str">
        <f>IF($B34=0,"",SUMIFS(INPUT_DATA!BL:BL,INPUT_DATA!$A:$A,$B34,INPUT_DATA!$B:$B,"S"))</f>
        <v/>
      </c>
      <c r="S34" s="143" t="str">
        <f>IF($B34=0,"",SUMIFS(INPUT_DATA!P:P,INPUT_DATA!$A:$A,$B34,INPUT_DATA!$B:$B,"S"))</f>
        <v/>
      </c>
      <c r="T34" s="143" t="str">
        <f>IF($B34=0,"",SUMIFS(INPUT_DATA!Q:Q,INPUT_DATA!$A:$A,$B34,INPUT_DATA!$B:$B,"S"))</f>
        <v/>
      </c>
      <c r="U34" s="143" t="str">
        <f>IF($B34=0,"",SUMIFS(INPUT_DATA!R:R,INPUT_DATA!$A:$A,$B34,INPUT_DATA!$B:$B,"S"))</f>
        <v/>
      </c>
      <c r="V34" s="144" t="str">
        <f>IF($B34=0,"",SUMIFS(INPUT_DATA!S:S,INPUT_DATA!$A:$A,$B34,INPUT_DATA!$B:$B,"S"))</f>
        <v/>
      </c>
      <c r="W34" s="144" t="str">
        <f>IF($B34=0,"",SUMIFS(INPUT_DATA!T:T,INPUT_DATA!$A:$A,$B34,INPUT_DATA!$B:$B,"S"))</f>
        <v/>
      </c>
      <c r="X34" s="144" t="str">
        <f>IF($B34=0,"",SUMIFS(INPUT_DATA!U:U,INPUT_DATA!$A:$A,$B34,INPUT_DATA!$B:$B,"S"))</f>
        <v/>
      </c>
      <c r="Y34" s="144" t="str">
        <f>IF($B34=0,"",SUMIFS(INPUT_DATA!V:V,INPUT_DATA!$A:$A,$B34,INPUT_DATA!$B:$B,"S"))</f>
        <v/>
      </c>
      <c r="Z34" s="144" t="str">
        <f>IF($B34=0,"",SUMIFS(INPUT_DATA!W:W,INPUT_DATA!$A:$A,$B34,INPUT_DATA!$B:$B,"S"))</f>
        <v/>
      </c>
      <c r="AA34" s="144" t="str">
        <f>IF($B34=0,"",SUMIFS(INPUT_DATA!X:X,INPUT_DATA!$A:$A,$B34,INPUT_DATA!$B:$B,"S"))</f>
        <v/>
      </c>
      <c r="AB34" s="144" t="str">
        <f>IF($B34=0,"",SUMIFS(INPUT_DATA!Y:Y,INPUT_DATA!$A:$A,$B34,INPUT_DATA!$B:$B,"S"))</f>
        <v/>
      </c>
      <c r="AC34" s="144" t="str">
        <f>IF($B34=0,"",SUMIFS(INPUT_DATA!Z:Z,INPUT_DATA!$A:$A,$B34,INPUT_DATA!$B:$B,"S"))</f>
        <v/>
      </c>
      <c r="AD34" s="144" t="str">
        <f>IF($B34=0,"",SUMIFS(INPUT_DATA!AA:AA,INPUT_DATA!$A:$A,$B34,INPUT_DATA!$B:$B,"S"))</f>
        <v/>
      </c>
      <c r="AE34" s="144" t="str">
        <f>IF($B34=0,"",SUMIFS(INPUT_DATA!AB:AB,INPUT_DATA!$A:$A,$B34,INPUT_DATA!$B:$B,"S"))</f>
        <v/>
      </c>
      <c r="AF34" s="144" t="str">
        <f>IF($B34=0,"",SUMIFS(INPUT_DATA!AC:AC,INPUT_DATA!$A:$A,$B34,INPUT_DATA!$B:$B,"S"))</f>
        <v/>
      </c>
      <c r="AG34" s="144" t="str">
        <f>IF($B34=0,"",SUMIFS(INPUT_DATA!AD:AD,INPUT_DATA!$A:$A,$B34,INPUT_DATA!$B:$B,"S"))</f>
        <v/>
      </c>
      <c r="AH34" s="144" t="str">
        <f>IF($B34=0,"",SUMIFS(INPUT_DATA!AE:AE,INPUT_DATA!$A:$A,$B34,INPUT_DATA!$B:$B,"S"))</f>
        <v/>
      </c>
      <c r="AI34" s="144" t="str">
        <f>IF($B34=0,"",SUMIFS(INPUT_DATA!AF:AF,INPUT_DATA!$A:$A,$B34,INPUT_DATA!$B:$B,"S"))</f>
        <v/>
      </c>
      <c r="AJ34" s="144" t="str">
        <f>IF($B34=0,"",SUMIFS(INPUT_DATA!AG:AG,INPUT_DATA!$A:$A,$B34,INPUT_DATA!$B:$B,"S"))</f>
        <v/>
      </c>
      <c r="AK34" s="144" t="str">
        <f>IF($B34=0,"",SUMIFS(INPUT_DATA!AK:AK,INPUT_DATA!$A:$A,$B34,INPUT_DATA!$B:$B,"S"))</f>
        <v/>
      </c>
      <c r="AL34" s="144" t="str">
        <f>IF($B34=0,"",SUMIFS(INPUT_DATA!AL:AL,INPUT_DATA!$A:$A,$B34,INPUT_DATA!$B:$B,"S"))</f>
        <v/>
      </c>
      <c r="AM34" s="144" t="str">
        <f>IF($B34=0,"",SUMIFS(INPUT_DATA!AM:AM,INPUT_DATA!$A:$A,$B34,INPUT_DATA!$B:$B,"S"))</f>
        <v/>
      </c>
      <c r="AN34" s="144" t="str">
        <f>IF($B34=0,"",SUMIFS(INPUT_DATA!AN:AN,INPUT_DATA!$A:$A,$B34,INPUT_DATA!$B:$B,"S"))</f>
        <v/>
      </c>
      <c r="AO34" s="144" t="str">
        <f>IF($B34=0,"",SUMIFS(INPUT_DATA!AO:AO,INPUT_DATA!$A:$A,$B34,INPUT_DATA!$B:$B,"S"))</f>
        <v/>
      </c>
      <c r="AP34" s="144" t="str">
        <f>IF($B34=0,"",SUMIFS(INPUT_DATA!AP:AP,INPUT_DATA!$A:$A,$B34,INPUT_DATA!$B:$B,"S"))</f>
        <v/>
      </c>
      <c r="AQ34" s="145" t="str">
        <f t="shared" si="9"/>
        <v/>
      </c>
      <c r="AR34" s="146" t="str">
        <f t="shared" si="10"/>
        <v/>
      </c>
      <c r="AS34" s="147" t="str">
        <f t="shared" si="11"/>
        <v/>
      </c>
      <c r="AT34" s="145" t="str">
        <f>IF($B34=0,"",SUMIFS(INPUT_DATA!AQ:AQ,INPUT_DATA!$A:$A,$B34,INPUT_DATA!$B:$B,"S"))</f>
        <v/>
      </c>
      <c r="AU34" s="146" t="str">
        <f>IF($B34=0,"",SUMIFS(INPUT_DATA!AR:AR,INPUT_DATA!$A:$A,$B34,INPUT_DATA!$B:$B,"S"))</f>
        <v/>
      </c>
      <c r="AV34" s="147" t="str">
        <f>IF($B34=0,"",SUMIFS(INPUT_DATA!AS:AS,INPUT_DATA!$A:$A,$B34,INPUT_DATA!$B:$B,"S"))</f>
        <v/>
      </c>
      <c r="AW34" s="145" t="str">
        <f t="shared" si="12"/>
        <v/>
      </c>
      <c r="AX34" s="146" t="str">
        <f t="shared" si="13"/>
        <v/>
      </c>
      <c r="AY34" s="147" t="str">
        <f t="shared" si="14"/>
        <v/>
      </c>
      <c r="AZ34" s="148"/>
      <c r="BA34" s="138" t="str">
        <f>IF($B34=0,"",SUMIFS(INPUT_DATA!C:C,INPUT_DATA!$A:$A,$B34,INPUT_DATA!$B:$B,"D"))</f>
        <v/>
      </c>
      <c r="BB34" s="149" t="str">
        <f>IF($B34=0,"",SUMIFS(INPUT_DATA!E:E,INPUT_DATA!$A:$A,$B34,INPUT_DATA!$B:$B,"D"))</f>
        <v/>
      </c>
      <c r="BC34" s="149" t="str">
        <f>IF($B34=0,"",SUMIFS(INPUT_DATA!F:F,INPUT_DATA!$A:$A,$B34,INPUT_DATA!$B:$B,"D"))</f>
        <v/>
      </c>
      <c r="BD34" s="149" t="str">
        <f>IF($B34=0,"",SUMIFS(INPUT_DATA!G:G,INPUT_DATA!$A:$A,$B34,INPUT_DATA!$B:$B,"D"))</f>
        <v/>
      </c>
      <c r="BE34" s="149" t="str">
        <f>IF($B34=0,"",SUMIFS(INPUT_DATA!H:H,INPUT_DATA!$A:$A,$B34,INPUT_DATA!$B:$B,"D"))</f>
        <v/>
      </c>
      <c r="BF34" s="149" t="str">
        <f>IF($B34=0,"",SUMIFS(INPUT_DATA!I:I,INPUT_DATA!$A:$A,$B34,INPUT_DATA!$B:$B,"D"))</f>
        <v/>
      </c>
      <c r="BG34" s="149" t="str">
        <f>IF($B34=0,"",SUMIFS(INPUT_DATA!J:J,INPUT_DATA!$A:$A,$B34,INPUT_DATA!$B:$B,"D"))</f>
        <v/>
      </c>
      <c r="BH34" s="149" t="str">
        <f>IF($B34=0,"",SUMIFS(INPUT_DATA!K:K,INPUT_DATA!$A:$A,$B34,INPUT_DATA!$B:$B,"D"))</f>
        <v/>
      </c>
      <c r="BI34" s="149" t="str">
        <f>IF($B34=0,"",SUMIFS(INPUT_DATA!L:L,INPUT_DATA!$A:$A,$B34,INPUT_DATA!$B:$B,"D"))</f>
        <v/>
      </c>
      <c r="BJ34" s="149" t="str">
        <f>IF($B34=0,"",SUMIFS(INPUT_DATA!M:M,INPUT_DATA!$A:$A,$B34,INPUT_DATA!$B:$B,"D"))</f>
        <v/>
      </c>
      <c r="BK34" s="149" t="str">
        <f>IF($B34=0,"",SUMIFS(INPUT_DATA!N:N,INPUT_DATA!$A:$A,$B34,INPUT_DATA!$B:$B,"D"))</f>
        <v/>
      </c>
      <c r="BL34" s="150" t="str">
        <f t="shared" si="5"/>
        <v/>
      </c>
      <c r="BM34" s="150" t="str">
        <f>IF($B34=0,"",SUMIFS(INPUT_DATA!O:O,INPUT_DATA!$A:$A,$B34,INPUT_DATA!$B:$B,"D"))</f>
        <v/>
      </c>
      <c r="BN34" s="150" t="str">
        <f t="shared" si="15"/>
        <v/>
      </c>
      <c r="BO34" s="153" t="str">
        <f>IF($B34=0,"",SUMIFS(INPUT_DATA!P:P,INPUT_DATA!$A:$A,$B34,INPUT_DATA!$B:$B,"D"))</f>
        <v/>
      </c>
      <c r="BP34" s="139" t="str">
        <f>IF($B34=0,"",SUMIFS(INPUT_DATA!Q:Q,INPUT_DATA!$A:$A,$B34,INPUT_DATA!$B:$B,"D"))</f>
        <v/>
      </c>
      <c r="BQ34" s="139" t="str">
        <f>IF($B34=0,"",SUMIFS(INPUT_DATA!R:R,INPUT_DATA!$A:$A,$B34,INPUT_DATA!$B:$B,"D"))</f>
        <v/>
      </c>
      <c r="BR34" s="149" t="str">
        <f>IF($B34=0,"",SUMIFS(INPUT_DATA!S:S,INPUT_DATA!$A:$A,$B34,INPUT_DATA!$B:$B,"D"))</f>
        <v/>
      </c>
      <c r="BS34" s="149" t="str">
        <f>IF($B34=0,"",SUMIFS(INPUT_DATA!T:T,INPUT_DATA!$A:$A,$B34,INPUT_DATA!$B:$B,"D"))</f>
        <v/>
      </c>
      <c r="BT34" s="149" t="str">
        <f>IF($B34=0,"",SUMIFS(INPUT_DATA!U:U,INPUT_DATA!$A:$A,$B34,INPUT_DATA!$B:$B,"D"))</f>
        <v/>
      </c>
      <c r="BU34" s="149" t="str">
        <f>IF($B34=0,"",SUMIFS(INPUT_DATA!V:V,INPUT_DATA!$A:$A,$B34,INPUT_DATA!$B:$B,"D"))</f>
        <v/>
      </c>
      <c r="BV34" s="149" t="str">
        <f>IF($B34=0,"",SUMIFS(INPUT_DATA!W:W,INPUT_DATA!$A:$A,$B34,INPUT_DATA!$B:$B,"D"))</f>
        <v/>
      </c>
      <c r="BW34" s="149" t="str">
        <f>IF($B34=0,"",SUMIFS(INPUT_DATA!X:X,INPUT_DATA!$A:$A,$B34,INPUT_DATA!$B:$B,"D"))</f>
        <v/>
      </c>
      <c r="BX34" s="149" t="str">
        <f>IF($B34=0,"",SUMIFS(INPUT_DATA!Y:Y,INPUT_DATA!$A:$A,$B34,INPUT_DATA!$B:$B,"D"))</f>
        <v/>
      </c>
      <c r="BY34" s="149" t="str">
        <f>IF($B34=0,"",SUMIFS(INPUT_DATA!Z:Z,INPUT_DATA!$A:$A,$B34,INPUT_DATA!$B:$B,"D"))</f>
        <v/>
      </c>
      <c r="BZ34" s="149" t="str">
        <f>IF($B34=0,"",SUMIFS(INPUT_DATA!AA:AA,INPUT_DATA!$A:$A,$B34,INPUT_DATA!$B:$B,"D"))</f>
        <v/>
      </c>
      <c r="CA34" s="149" t="str">
        <f>IF($B34=0,"",SUMIFS(INPUT_DATA!AB:AB,INPUT_DATA!$A:$A,$B34,INPUT_DATA!$B:$B,"D"))</f>
        <v/>
      </c>
      <c r="CB34" s="149" t="str">
        <f>IF($B34=0,"",SUMIFS(INPUT_DATA!AC:AC,INPUT_DATA!$A:$A,$B34,INPUT_DATA!$B:$B,"D"))</f>
        <v/>
      </c>
      <c r="CC34" s="149" t="str">
        <f>IF($B34=0,"",SUMIFS(INPUT_DATA!AD:AD,INPUT_DATA!$A:$A,$B34,INPUT_DATA!$B:$B,"D"))</f>
        <v/>
      </c>
      <c r="CD34" s="149" t="str">
        <f>IF($B34=0,"",SUMIFS(INPUT_DATA!AE:AE,INPUT_DATA!$A:$A,$B34,INPUT_DATA!$B:$B,"D"))</f>
        <v/>
      </c>
      <c r="CE34" s="149" t="str">
        <f>IF($B34=0,"",SUMIFS(INPUT_DATA!AF:AF,INPUT_DATA!$A:$A,$B34,INPUT_DATA!$B:$B,"D"))</f>
        <v/>
      </c>
      <c r="CF34" s="149" t="str">
        <f>IF($B34=0,"",SUMIFS(INPUT_DATA!AG:AG,INPUT_DATA!$A:$A,$B34,INPUT_DATA!$B:$B,"D"))</f>
        <v/>
      </c>
      <c r="CG34" s="149" t="str">
        <f>IF($B34=0,"",SUMIFS(INPUT_DATA!AH:AH,INPUT_DATA!$A:$A,$B34,INPUT_DATA!$B:$B,"D"))</f>
        <v/>
      </c>
      <c r="CH34" s="149" t="str">
        <f>IF($B34=0,"",SUMIFS(INPUT_DATA!AI:AI,INPUT_DATA!$A:$A,$B34,INPUT_DATA!$B:$B,"D"))</f>
        <v/>
      </c>
      <c r="CI34" s="149" t="str">
        <f>IF($B34=0,"",SUMIFS(INPUT_DATA!AJ:AJ,INPUT_DATA!$A:$A,$B34,INPUT_DATA!$B:$B,"D"))</f>
        <v/>
      </c>
      <c r="CJ34" s="140" t="str">
        <f>IF($B34=0,"",SUMIFS(INPUT_DATA!AK:AK,INPUT_DATA!$A:$A,$B34,INPUT_DATA!$B:$B,"D"))</f>
        <v/>
      </c>
      <c r="CK34" s="140" t="str">
        <f>IF($B34=0,"",SUMIFS(INPUT_DATA!AL:AL,INPUT_DATA!$A:$A,$B34,INPUT_DATA!$B:$B,"D"))</f>
        <v/>
      </c>
      <c r="CL34" s="140" t="str">
        <f>IF($B34=0,"",SUMIFS(INPUT_DATA!AM:AM,INPUT_DATA!$A:$A,$B34,INPUT_DATA!$B:$B,"D"))</f>
        <v/>
      </c>
      <c r="CM34" s="140" t="str">
        <f>IF($B34=0,"",SUMIFS(INPUT_DATA!AN:AN,INPUT_DATA!$A:$A,$B34,INPUT_DATA!$B:$B,"D"))</f>
        <v/>
      </c>
      <c r="CN34" s="140" t="str">
        <f>IF($B34=0,"",SUMIFS(INPUT_DATA!AO:AO,INPUT_DATA!$A:$A,$B34,INPUT_DATA!$B:$B,"D"))</f>
        <v/>
      </c>
      <c r="CO34" s="140" t="str">
        <f>IF($B34=0,"",SUMIFS(INPUT_DATA!AP:AP,INPUT_DATA!$A:$A,$B34,INPUT_DATA!$B:$B,"D"))</f>
        <v/>
      </c>
      <c r="CP34" s="154" t="str">
        <f t="shared" si="6"/>
        <v/>
      </c>
      <c r="CQ34" s="154" t="str">
        <f t="shared" si="2"/>
        <v/>
      </c>
      <c r="CR34" s="154" t="str">
        <f t="shared" si="3"/>
        <v/>
      </c>
      <c r="CS34" s="139" t="str">
        <f>IF($B34=0,"",SUMIFS(INPUT_DATA!AQ:AQ,INPUT_DATA!$A:$A,$B34,INPUT_DATA!$B:$B,"D"))</f>
        <v/>
      </c>
      <c r="CT34" s="154" t="str">
        <f>IF($B34=0,"",SUMIFS(INPUT_DATA!AR:AR,INPUT_DATA!$A:$A,$B34,INPUT_DATA!$B:$B,"D"))</f>
        <v/>
      </c>
      <c r="CU34" s="154" t="str">
        <f>IF($B34=0,"",SUMIFS(INPUT_DATA!AS:AS,INPUT_DATA!$A:$A,$B34,INPUT_DATA!$B:$B,"D"))</f>
        <v/>
      </c>
      <c r="CV34" s="139" t="str">
        <f t="shared" si="17"/>
        <v/>
      </c>
      <c r="CW34" s="154" t="str">
        <f t="shared" si="18"/>
        <v/>
      </c>
      <c r="CX34" s="155" t="str">
        <f t="shared" si="19"/>
        <v/>
      </c>
      <c r="CY34" s="148"/>
    </row>
    <row r="35" spans="2:103" ht="13">
      <c r="B35" s="137">
        <f>INPUT_DATA!CN22</f>
        <v>0</v>
      </c>
      <c r="C35" s="139" t="str">
        <f>IF($B35=0,"",SUMIFS(INPUT_DATA!C:C,INPUT_DATA!$A:$A,$B35,INPUT_DATA!$B:$B,"S"))</f>
        <v/>
      </c>
      <c r="D35" s="139" t="str">
        <f>IF($B35=0,"",SUMIFS(INPUT_DATA!D:D,INPUT_DATA!$A:$A,$B35,INPUT_DATA!$B:$B,"S"))</f>
        <v/>
      </c>
      <c r="E35" s="140" t="str">
        <f>IF($B35=0,"",SUMIFS(INPUT_DATA!E:E,INPUT_DATA!$A:$A,$B35,INPUT_DATA!$B:$B,"S"))</f>
        <v/>
      </c>
      <c r="F35" s="140" t="str">
        <f>IF($B35=0,"",SUMIFS(INPUT_DATA!F:F,INPUT_DATA!$A:$A,$B35,INPUT_DATA!$B:$B,"S"))</f>
        <v/>
      </c>
      <c r="G35" s="140" t="str">
        <f>IF($B35=0,"",SUMIFS(INPUT_DATA!G:G,INPUT_DATA!$A:$A,$B35,INPUT_DATA!$B:$B,"S"))</f>
        <v/>
      </c>
      <c r="H35" s="140" t="str">
        <f>IF($B35=0,"",SUMIFS(INPUT_DATA!H:H,INPUT_DATA!$A:$A,$B35,INPUT_DATA!$B:$B,"S"))</f>
        <v/>
      </c>
      <c r="I35" s="140" t="str">
        <f>IF($B35=0,"",SUMIFS(INPUT_DATA!I:I,INPUT_DATA!$A:$A,$B35,INPUT_DATA!$B:$B,"S"))</f>
        <v/>
      </c>
      <c r="J35" s="140" t="str">
        <f>IF($B35=0,"",SUMIFS(INPUT_DATA!J:J,INPUT_DATA!$A:$A,$B35,INPUT_DATA!$B:$B,"S"))</f>
        <v/>
      </c>
      <c r="K35" s="140" t="str">
        <f>IF($B35=0,"",SUMIFS(INPUT_DATA!K:K,INPUT_DATA!$A:$A,$B35,INPUT_DATA!$B:$B,"S"))</f>
        <v/>
      </c>
      <c r="L35" s="140" t="str">
        <f>IF($B35=0,"",SUMIFS(INPUT_DATA!L:L,INPUT_DATA!$A:$A,$B35,INPUT_DATA!$B:$B,"S"))</f>
        <v/>
      </c>
      <c r="M35" s="140" t="str">
        <f>IF($B35=0,"",SUMIFS(INPUT_DATA!M:M,INPUT_DATA!$A:$A,$B35,INPUT_DATA!$B:$B,"S"))</f>
        <v/>
      </c>
      <c r="N35" s="140" t="str">
        <f>IF($B35=0,"",SUMIFS(INPUT_DATA!N:N,INPUT_DATA!$A:$A,$B35,INPUT_DATA!$B:$B,"S"))</f>
        <v/>
      </c>
      <c r="O35" s="141" t="str">
        <f t="shared" si="7"/>
        <v/>
      </c>
      <c r="P35" s="142" t="str">
        <f>IF($B35=0,"",SUMIFS(INPUT_DATA!O:O,INPUT_DATA!$A:$A,$B35,INPUT_DATA!$B:$B,"S"))</f>
        <v/>
      </c>
      <c r="Q35" s="142" t="str">
        <f t="shared" si="8"/>
        <v/>
      </c>
      <c r="R35" s="142" t="str">
        <f>IF($B35=0,"",SUMIFS(INPUT_DATA!BL:BL,INPUT_DATA!$A:$A,$B35,INPUT_DATA!$B:$B,"S"))</f>
        <v/>
      </c>
      <c r="S35" s="143" t="str">
        <f>IF($B35=0,"",SUMIFS(INPUT_DATA!P:P,INPUT_DATA!$A:$A,$B35,INPUT_DATA!$B:$B,"S"))</f>
        <v/>
      </c>
      <c r="T35" s="143" t="str">
        <f>IF($B35=0,"",SUMIFS(INPUT_DATA!Q:Q,INPUT_DATA!$A:$A,$B35,INPUT_DATA!$B:$B,"S"))</f>
        <v/>
      </c>
      <c r="U35" s="143" t="str">
        <f>IF($B35=0,"",SUMIFS(INPUT_DATA!R:R,INPUT_DATA!$A:$A,$B35,INPUT_DATA!$B:$B,"S"))</f>
        <v/>
      </c>
      <c r="V35" s="144" t="str">
        <f>IF($B35=0,"",SUMIFS(INPUT_DATA!S:S,INPUT_DATA!$A:$A,$B35,INPUT_DATA!$B:$B,"S"))</f>
        <v/>
      </c>
      <c r="W35" s="144" t="str">
        <f>IF($B35=0,"",SUMIFS(INPUT_DATA!T:T,INPUT_DATA!$A:$A,$B35,INPUT_DATA!$B:$B,"S"))</f>
        <v/>
      </c>
      <c r="X35" s="144" t="str">
        <f>IF($B35=0,"",SUMIFS(INPUT_DATA!U:U,INPUT_DATA!$A:$A,$B35,INPUT_DATA!$B:$B,"S"))</f>
        <v/>
      </c>
      <c r="Y35" s="144" t="str">
        <f>IF($B35=0,"",SUMIFS(INPUT_DATA!V:V,INPUT_DATA!$A:$A,$B35,INPUT_DATA!$B:$B,"S"))</f>
        <v/>
      </c>
      <c r="Z35" s="144" t="str">
        <f>IF($B35=0,"",SUMIFS(INPUT_DATA!W:W,INPUT_DATA!$A:$A,$B35,INPUT_DATA!$B:$B,"S"))</f>
        <v/>
      </c>
      <c r="AA35" s="144" t="str">
        <f>IF($B35=0,"",SUMIFS(INPUT_DATA!X:X,INPUT_DATA!$A:$A,$B35,INPUT_DATA!$B:$B,"S"))</f>
        <v/>
      </c>
      <c r="AB35" s="144" t="str">
        <f>IF($B35=0,"",SUMIFS(INPUT_DATA!Y:Y,INPUT_DATA!$A:$A,$B35,INPUT_DATA!$B:$B,"S"))</f>
        <v/>
      </c>
      <c r="AC35" s="144" t="str">
        <f>IF($B35=0,"",SUMIFS(INPUT_DATA!Z:Z,INPUT_DATA!$A:$A,$B35,INPUT_DATA!$B:$B,"S"))</f>
        <v/>
      </c>
      <c r="AD35" s="144" t="str">
        <f>IF($B35=0,"",SUMIFS(INPUT_DATA!AA:AA,INPUT_DATA!$A:$A,$B35,INPUT_DATA!$B:$B,"S"))</f>
        <v/>
      </c>
      <c r="AE35" s="144" t="str">
        <f>IF($B35=0,"",SUMIFS(INPUT_DATA!AB:AB,INPUT_DATA!$A:$A,$B35,INPUT_DATA!$B:$B,"S"))</f>
        <v/>
      </c>
      <c r="AF35" s="144" t="str">
        <f>IF($B35=0,"",SUMIFS(INPUT_DATA!AC:AC,INPUT_DATA!$A:$A,$B35,INPUT_DATA!$B:$B,"S"))</f>
        <v/>
      </c>
      <c r="AG35" s="144" t="str">
        <f>IF($B35=0,"",SUMIFS(INPUT_DATA!AD:AD,INPUT_DATA!$A:$A,$B35,INPUT_DATA!$B:$B,"S"))</f>
        <v/>
      </c>
      <c r="AH35" s="144" t="str">
        <f>IF($B35=0,"",SUMIFS(INPUT_DATA!AE:AE,INPUT_DATA!$A:$A,$B35,INPUT_DATA!$B:$B,"S"))</f>
        <v/>
      </c>
      <c r="AI35" s="144" t="str">
        <f>IF($B35=0,"",SUMIFS(INPUT_DATA!AF:AF,INPUT_DATA!$A:$A,$B35,INPUT_DATA!$B:$B,"S"))</f>
        <v/>
      </c>
      <c r="AJ35" s="144" t="str">
        <f>IF($B35=0,"",SUMIFS(INPUT_DATA!AG:AG,INPUT_DATA!$A:$A,$B35,INPUT_DATA!$B:$B,"S"))</f>
        <v/>
      </c>
      <c r="AK35" s="144" t="str">
        <f>IF($B35=0,"",SUMIFS(INPUT_DATA!AK:AK,INPUT_DATA!$A:$A,$B35,INPUT_DATA!$B:$B,"S"))</f>
        <v/>
      </c>
      <c r="AL35" s="144" t="str">
        <f>IF($B35=0,"",SUMIFS(INPUT_DATA!AL:AL,INPUT_DATA!$A:$A,$B35,INPUT_DATA!$B:$B,"S"))</f>
        <v/>
      </c>
      <c r="AM35" s="144" t="str">
        <f>IF($B35=0,"",SUMIFS(INPUT_DATA!AM:AM,INPUT_DATA!$A:$A,$B35,INPUT_DATA!$B:$B,"S"))</f>
        <v/>
      </c>
      <c r="AN35" s="144" t="str">
        <f>IF($B35=0,"",SUMIFS(INPUT_DATA!AN:AN,INPUT_DATA!$A:$A,$B35,INPUT_DATA!$B:$B,"S"))</f>
        <v/>
      </c>
      <c r="AO35" s="144" t="str">
        <f>IF($B35=0,"",SUMIFS(INPUT_DATA!AO:AO,INPUT_DATA!$A:$A,$B35,INPUT_DATA!$B:$B,"S"))</f>
        <v/>
      </c>
      <c r="AP35" s="144" t="str">
        <f>IF($B35=0,"",SUMIFS(INPUT_DATA!AP:AP,INPUT_DATA!$A:$A,$B35,INPUT_DATA!$B:$B,"S"))</f>
        <v/>
      </c>
      <c r="AQ35" s="145" t="str">
        <f t="shared" si="9"/>
        <v/>
      </c>
      <c r="AR35" s="146" t="str">
        <f t="shared" si="10"/>
        <v/>
      </c>
      <c r="AS35" s="147" t="str">
        <f t="shared" si="11"/>
        <v/>
      </c>
      <c r="AT35" s="145" t="str">
        <f>IF($B35=0,"",SUMIFS(INPUT_DATA!AQ:AQ,INPUT_DATA!$A:$A,$B35,INPUT_DATA!$B:$B,"S"))</f>
        <v/>
      </c>
      <c r="AU35" s="146" t="str">
        <f>IF($B35=0,"",SUMIFS(INPUT_DATA!AR:AR,INPUT_DATA!$A:$A,$B35,INPUT_DATA!$B:$B,"S"))</f>
        <v/>
      </c>
      <c r="AV35" s="147" t="str">
        <f>IF($B35=0,"",SUMIFS(INPUT_DATA!AS:AS,INPUT_DATA!$A:$A,$B35,INPUT_DATA!$B:$B,"S"))</f>
        <v/>
      </c>
      <c r="AW35" s="145" t="str">
        <f t="shared" si="12"/>
        <v/>
      </c>
      <c r="AX35" s="146" t="str">
        <f t="shared" si="13"/>
        <v/>
      </c>
      <c r="AY35" s="147" t="str">
        <f t="shared" si="14"/>
        <v/>
      </c>
      <c r="AZ35" s="148"/>
      <c r="BA35" s="138" t="str">
        <f>IF($B35=0,"",SUMIFS(INPUT_DATA!C:C,INPUT_DATA!$A:$A,$B35,INPUT_DATA!$B:$B,"D"))</f>
        <v/>
      </c>
      <c r="BB35" s="149" t="str">
        <f>IF($B35=0,"",SUMIFS(INPUT_DATA!E:E,INPUT_DATA!$A:$A,$B35,INPUT_DATA!$B:$B,"D"))</f>
        <v/>
      </c>
      <c r="BC35" s="149" t="str">
        <f>IF($B35=0,"",SUMIFS(INPUT_DATA!F:F,INPUT_DATA!$A:$A,$B35,INPUT_DATA!$B:$B,"D"))</f>
        <v/>
      </c>
      <c r="BD35" s="149" t="str">
        <f>IF($B35=0,"",SUMIFS(INPUT_DATA!G:G,INPUT_DATA!$A:$A,$B35,INPUT_DATA!$B:$B,"D"))</f>
        <v/>
      </c>
      <c r="BE35" s="149" t="str">
        <f>IF($B35=0,"",SUMIFS(INPUT_DATA!H:H,INPUT_DATA!$A:$A,$B35,INPUT_DATA!$B:$B,"D"))</f>
        <v/>
      </c>
      <c r="BF35" s="149" t="str">
        <f>IF($B35=0,"",SUMIFS(INPUT_DATA!I:I,INPUT_DATA!$A:$A,$B35,INPUT_DATA!$B:$B,"D"))</f>
        <v/>
      </c>
      <c r="BG35" s="149" t="str">
        <f>IF($B35=0,"",SUMIFS(INPUT_DATA!J:J,INPUT_DATA!$A:$A,$B35,INPUT_DATA!$B:$B,"D"))</f>
        <v/>
      </c>
      <c r="BH35" s="149" t="str">
        <f>IF($B35=0,"",SUMIFS(INPUT_DATA!K:K,INPUT_DATA!$A:$A,$B35,INPUT_DATA!$B:$B,"D"))</f>
        <v/>
      </c>
      <c r="BI35" s="149" t="str">
        <f>IF($B35=0,"",SUMIFS(INPUT_DATA!L:L,INPUT_DATA!$A:$A,$B35,INPUT_DATA!$B:$B,"D"))</f>
        <v/>
      </c>
      <c r="BJ35" s="149" t="str">
        <f>IF($B35=0,"",SUMIFS(INPUT_DATA!M:M,INPUT_DATA!$A:$A,$B35,INPUT_DATA!$B:$B,"D"))</f>
        <v/>
      </c>
      <c r="BK35" s="149" t="str">
        <f>IF($B35=0,"",SUMIFS(INPUT_DATA!N:N,INPUT_DATA!$A:$A,$B35,INPUT_DATA!$B:$B,"D"))</f>
        <v/>
      </c>
      <c r="BL35" s="150" t="str">
        <f t="shared" si="5"/>
        <v/>
      </c>
      <c r="BM35" s="150" t="str">
        <f>IF($B35=0,"",SUMIFS(INPUT_DATA!O:O,INPUT_DATA!$A:$A,$B35,INPUT_DATA!$B:$B,"D"))</f>
        <v/>
      </c>
      <c r="BN35" s="150" t="str">
        <f t="shared" si="15"/>
        <v/>
      </c>
      <c r="BO35" s="153" t="str">
        <f>IF($B35=0,"",SUMIFS(INPUT_DATA!P:P,INPUT_DATA!$A:$A,$B35,INPUT_DATA!$B:$B,"D"))</f>
        <v/>
      </c>
      <c r="BP35" s="139" t="str">
        <f>IF($B35=0,"",SUMIFS(INPUT_DATA!Q:Q,INPUT_DATA!$A:$A,$B35,INPUT_DATA!$B:$B,"D"))</f>
        <v/>
      </c>
      <c r="BQ35" s="139" t="str">
        <f>IF($B35=0,"",SUMIFS(INPUT_DATA!R:R,INPUT_DATA!$A:$A,$B35,INPUT_DATA!$B:$B,"D"))</f>
        <v/>
      </c>
      <c r="BR35" s="149" t="str">
        <f>IF($B35=0,"",SUMIFS(INPUT_DATA!S:S,INPUT_DATA!$A:$A,$B35,INPUT_DATA!$B:$B,"D"))</f>
        <v/>
      </c>
      <c r="BS35" s="149" t="str">
        <f>IF($B35=0,"",SUMIFS(INPUT_DATA!T:T,INPUT_DATA!$A:$A,$B35,INPUT_DATA!$B:$B,"D"))</f>
        <v/>
      </c>
      <c r="BT35" s="149" t="str">
        <f>IF($B35=0,"",SUMIFS(INPUT_DATA!U:U,INPUT_DATA!$A:$A,$B35,INPUT_DATA!$B:$B,"D"))</f>
        <v/>
      </c>
      <c r="BU35" s="149" t="str">
        <f>IF($B35=0,"",SUMIFS(INPUT_DATA!V:V,INPUT_DATA!$A:$A,$B35,INPUT_DATA!$B:$B,"D"))</f>
        <v/>
      </c>
      <c r="BV35" s="149" t="str">
        <f>IF($B35=0,"",SUMIFS(INPUT_DATA!W:W,INPUT_DATA!$A:$A,$B35,INPUT_DATA!$B:$B,"D"))</f>
        <v/>
      </c>
      <c r="BW35" s="149" t="str">
        <f>IF($B35=0,"",SUMIFS(INPUT_DATA!X:X,INPUT_DATA!$A:$A,$B35,INPUT_DATA!$B:$B,"D"))</f>
        <v/>
      </c>
      <c r="BX35" s="149" t="str">
        <f>IF($B35=0,"",SUMIFS(INPUT_DATA!Y:Y,INPUT_DATA!$A:$A,$B35,INPUT_DATA!$B:$B,"D"))</f>
        <v/>
      </c>
      <c r="BY35" s="149" t="str">
        <f>IF($B35=0,"",SUMIFS(INPUT_DATA!Z:Z,INPUT_DATA!$A:$A,$B35,INPUT_DATA!$B:$B,"D"))</f>
        <v/>
      </c>
      <c r="BZ35" s="149" t="str">
        <f>IF($B35=0,"",SUMIFS(INPUT_DATA!AA:AA,INPUT_DATA!$A:$A,$B35,INPUT_DATA!$B:$B,"D"))</f>
        <v/>
      </c>
      <c r="CA35" s="149" t="str">
        <f>IF($B35=0,"",SUMIFS(INPUT_DATA!AB:AB,INPUT_DATA!$A:$A,$B35,INPUT_DATA!$B:$B,"D"))</f>
        <v/>
      </c>
      <c r="CB35" s="149" t="str">
        <f>IF($B35=0,"",SUMIFS(INPUT_DATA!AC:AC,INPUT_DATA!$A:$A,$B35,INPUT_DATA!$B:$B,"D"))</f>
        <v/>
      </c>
      <c r="CC35" s="149" t="str">
        <f>IF($B35=0,"",SUMIFS(INPUT_DATA!AD:AD,INPUT_DATA!$A:$A,$B35,INPUT_DATA!$B:$B,"D"))</f>
        <v/>
      </c>
      <c r="CD35" s="149" t="str">
        <f>IF($B35=0,"",SUMIFS(INPUT_DATA!AE:AE,INPUT_DATA!$A:$A,$B35,INPUT_DATA!$B:$B,"D"))</f>
        <v/>
      </c>
      <c r="CE35" s="149" t="str">
        <f>IF($B35=0,"",SUMIFS(INPUT_DATA!AF:AF,INPUT_DATA!$A:$A,$B35,INPUT_DATA!$B:$B,"D"))</f>
        <v/>
      </c>
      <c r="CF35" s="149" t="str">
        <f>IF($B35=0,"",SUMIFS(INPUT_DATA!AG:AG,INPUT_DATA!$A:$A,$B35,INPUT_DATA!$B:$B,"D"))</f>
        <v/>
      </c>
      <c r="CG35" s="149" t="str">
        <f>IF($B35=0,"",SUMIFS(INPUT_DATA!AH:AH,INPUT_DATA!$A:$A,$B35,INPUT_DATA!$B:$B,"D"))</f>
        <v/>
      </c>
      <c r="CH35" s="149" t="str">
        <f>IF($B35=0,"",SUMIFS(INPUT_DATA!AI:AI,INPUT_DATA!$A:$A,$B35,INPUT_DATA!$B:$B,"D"))</f>
        <v/>
      </c>
      <c r="CI35" s="149" t="str">
        <f>IF($B35=0,"",SUMIFS(INPUT_DATA!AJ:AJ,INPUT_DATA!$A:$A,$B35,INPUT_DATA!$B:$B,"D"))</f>
        <v/>
      </c>
      <c r="CJ35" s="140" t="str">
        <f>IF($B35=0,"",SUMIFS(INPUT_DATA!AK:AK,INPUT_DATA!$A:$A,$B35,INPUT_DATA!$B:$B,"D"))</f>
        <v/>
      </c>
      <c r="CK35" s="140" t="str">
        <f>IF($B35=0,"",SUMIFS(INPUT_DATA!AL:AL,INPUT_DATA!$A:$A,$B35,INPUT_DATA!$B:$B,"D"))</f>
        <v/>
      </c>
      <c r="CL35" s="140" t="str">
        <f>IF($B35=0,"",SUMIFS(INPUT_DATA!AM:AM,INPUT_DATA!$A:$A,$B35,INPUT_DATA!$B:$B,"D"))</f>
        <v/>
      </c>
      <c r="CM35" s="140" t="str">
        <f>IF($B35=0,"",SUMIFS(INPUT_DATA!AN:AN,INPUT_DATA!$A:$A,$B35,INPUT_DATA!$B:$B,"D"))</f>
        <v/>
      </c>
      <c r="CN35" s="140" t="str">
        <f>IF($B35=0,"",SUMIFS(INPUT_DATA!AO:AO,INPUT_DATA!$A:$A,$B35,INPUT_DATA!$B:$B,"D"))</f>
        <v/>
      </c>
      <c r="CO35" s="140" t="str">
        <f>IF($B35=0,"",SUMIFS(INPUT_DATA!AP:AP,INPUT_DATA!$A:$A,$B35,INPUT_DATA!$B:$B,"D"))</f>
        <v/>
      </c>
      <c r="CP35" s="154" t="str">
        <f t="shared" si="6"/>
        <v/>
      </c>
      <c r="CQ35" s="154" t="str">
        <f t="shared" si="2"/>
        <v/>
      </c>
      <c r="CR35" s="154" t="str">
        <f t="shared" si="3"/>
        <v/>
      </c>
      <c r="CS35" s="139" t="str">
        <f>IF($B35=0,"",SUMIFS(INPUT_DATA!AQ:AQ,INPUT_DATA!$A:$A,$B35,INPUT_DATA!$B:$B,"D"))</f>
        <v/>
      </c>
      <c r="CT35" s="154" t="str">
        <f>IF($B35=0,"",SUMIFS(INPUT_DATA!AR:AR,INPUT_DATA!$A:$A,$B35,INPUT_DATA!$B:$B,"D"))</f>
        <v/>
      </c>
      <c r="CU35" s="154" t="str">
        <f>IF($B35=0,"",SUMIFS(INPUT_DATA!AS:AS,INPUT_DATA!$A:$A,$B35,INPUT_DATA!$B:$B,"D"))</f>
        <v/>
      </c>
      <c r="CV35" s="139" t="str">
        <f t="shared" si="17"/>
        <v/>
      </c>
      <c r="CW35" s="154" t="str">
        <f t="shared" si="18"/>
        <v/>
      </c>
      <c r="CX35" s="155" t="str">
        <f t="shared" si="19"/>
        <v/>
      </c>
      <c r="CY35" s="148"/>
    </row>
    <row r="36" spans="2:103" ht="13">
      <c r="B36" s="137">
        <f>INPUT_DATA!CN23</f>
        <v>0</v>
      </c>
      <c r="C36" s="139" t="str">
        <f>IF($B36=0,"",SUMIFS(INPUT_DATA!C:C,INPUT_DATA!$A:$A,$B36,INPUT_DATA!$B:$B,"S"))</f>
        <v/>
      </c>
      <c r="D36" s="139" t="str">
        <f>IF($B36=0,"",SUMIFS(INPUT_DATA!D:D,INPUT_DATA!$A:$A,$B36,INPUT_DATA!$B:$B,"S"))</f>
        <v/>
      </c>
      <c r="E36" s="140" t="str">
        <f>IF($B36=0,"",SUMIFS(INPUT_DATA!E:E,INPUT_DATA!$A:$A,$B36,INPUT_DATA!$B:$B,"S"))</f>
        <v/>
      </c>
      <c r="F36" s="140" t="str">
        <f>IF($B36=0,"",SUMIFS(INPUT_DATA!F:F,INPUT_DATA!$A:$A,$B36,INPUT_DATA!$B:$B,"S"))</f>
        <v/>
      </c>
      <c r="G36" s="140" t="str">
        <f>IF($B36=0,"",SUMIFS(INPUT_DATA!G:G,INPUT_DATA!$A:$A,$B36,INPUT_DATA!$B:$B,"S"))</f>
        <v/>
      </c>
      <c r="H36" s="140" t="str">
        <f>IF($B36=0,"",SUMIFS(INPUT_DATA!H:H,INPUT_DATA!$A:$A,$B36,INPUT_DATA!$B:$B,"S"))</f>
        <v/>
      </c>
      <c r="I36" s="140" t="str">
        <f>IF($B36=0,"",SUMIFS(INPUT_DATA!I:I,INPUT_DATA!$A:$A,$B36,INPUT_DATA!$B:$B,"S"))</f>
        <v/>
      </c>
      <c r="J36" s="140" t="str">
        <f>IF($B36=0,"",SUMIFS(INPUT_DATA!J:J,INPUT_DATA!$A:$A,$B36,INPUT_DATA!$B:$B,"S"))</f>
        <v/>
      </c>
      <c r="K36" s="140" t="str">
        <f>IF($B36=0,"",SUMIFS(INPUT_DATA!K:K,INPUT_DATA!$A:$A,$B36,INPUT_DATA!$B:$B,"S"))</f>
        <v/>
      </c>
      <c r="L36" s="140" t="str">
        <f>IF($B36=0,"",SUMIFS(INPUT_DATA!L:L,INPUT_DATA!$A:$A,$B36,INPUT_DATA!$B:$B,"S"))</f>
        <v/>
      </c>
      <c r="M36" s="140" t="str">
        <f>IF($B36=0,"",SUMIFS(INPUT_DATA!M:M,INPUT_DATA!$A:$A,$B36,INPUT_DATA!$B:$B,"S"))</f>
        <v/>
      </c>
      <c r="N36" s="140" t="str">
        <f>IF($B36=0,"",SUMIFS(INPUT_DATA!N:N,INPUT_DATA!$A:$A,$B36,INPUT_DATA!$B:$B,"S"))</f>
        <v/>
      </c>
      <c r="O36" s="141" t="str">
        <f t="shared" si="7"/>
        <v/>
      </c>
      <c r="P36" s="142" t="str">
        <f>IF($B36=0,"",SUMIFS(INPUT_DATA!O:O,INPUT_DATA!$A:$A,$B36,INPUT_DATA!$B:$B,"S"))</f>
        <v/>
      </c>
      <c r="Q36" s="142" t="str">
        <f t="shared" si="8"/>
        <v/>
      </c>
      <c r="R36" s="142" t="str">
        <f>IF($B36=0,"",SUMIFS(INPUT_DATA!BL:BL,INPUT_DATA!$A:$A,$B36,INPUT_DATA!$B:$B,"S"))</f>
        <v/>
      </c>
      <c r="S36" s="143" t="str">
        <f>IF($B36=0,"",SUMIFS(INPUT_DATA!P:P,INPUT_DATA!$A:$A,$B36,INPUT_DATA!$B:$B,"S"))</f>
        <v/>
      </c>
      <c r="T36" s="143" t="str">
        <f>IF($B36=0,"",SUMIFS(INPUT_DATA!Q:Q,INPUT_DATA!$A:$A,$B36,INPUT_DATA!$B:$B,"S"))</f>
        <v/>
      </c>
      <c r="U36" s="143" t="str">
        <f>IF($B36=0,"",SUMIFS(INPUT_DATA!R:R,INPUT_DATA!$A:$A,$B36,INPUT_DATA!$B:$B,"S"))</f>
        <v/>
      </c>
      <c r="V36" s="144" t="str">
        <f>IF($B36=0,"",SUMIFS(INPUT_DATA!S:S,INPUT_DATA!$A:$A,$B36,INPUT_DATA!$B:$B,"S"))</f>
        <v/>
      </c>
      <c r="W36" s="144" t="str">
        <f>IF($B36=0,"",SUMIFS(INPUT_DATA!T:T,INPUT_DATA!$A:$A,$B36,INPUT_DATA!$B:$B,"S"))</f>
        <v/>
      </c>
      <c r="X36" s="144" t="str">
        <f>IF($B36=0,"",SUMIFS(INPUT_DATA!U:U,INPUT_DATA!$A:$A,$B36,INPUT_DATA!$B:$B,"S"))</f>
        <v/>
      </c>
      <c r="Y36" s="144" t="str">
        <f>IF($B36=0,"",SUMIFS(INPUT_DATA!V:V,INPUT_DATA!$A:$A,$B36,INPUT_DATA!$B:$B,"S"))</f>
        <v/>
      </c>
      <c r="Z36" s="144" t="str">
        <f>IF($B36=0,"",SUMIFS(INPUT_DATA!W:W,INPUT_DATA!$A:$A,$B36,INPUT_DATA!$B:$B,"S"))</f>
        <v/>
      </c>
      <c r="AA36" s="144" t="str">
        <f>IF($B36=0,"",SUMIFS(INPUT_DATA!X:X,INPUT_DATA!$A:$A,$B36,INPUT_DATA!$B:$B,"S"))</f>
        <v/>
      </c>
      <c r="AB36" s="144" t="str">
        <f>IF($B36=0,"",SUMIFS(INPUT_DATA!Y:Y,INPUT_DATA!$A:$A,$B36,INPUT_DATA!$B:$B,"S"))</f>
        <v/>
      </c>
      <c r="AC36" s="144" t="str">
        <f>IF($B36=0,"",SUMIFS(INPUT_DATA!Z:Z,INPUT_DATA!$A:$A,$B36,INPUT_DATA!$B:$B,"S"))</f>
        <v/>
      </c>
      <c r="AD36" s="144" t="str">
        <f>IF($B36=0,"",SUMIFS(INPUT_DATA!AA:AA,INPUT_DATA!$A:$A,$B36,INPUT_DATA!$B:$B,"S"))</f>
        <v/>
      </c>
      <c r="AE36" s="144" t="str">
        <f>IF($B36=0,"",SUMIFS(INPUT_DATA!AB:AB,INPUT_DATA!$A:$A,$B36,INPUT_DATA!$B:$B,"S"))</f>
        <v/>
      </c>
      <c r="AF36" s="144" t="str">
        <f>IF($B36=0,"",SUMIFS(INPUT_DATA!AC:AC,INPUT_DATA!$A:$A,$B36,INPUT_DATA!$B:$B,"S"))</f>
        <v/>
      </c>
      <c r="AG36" s="144" t="str">
        <f>IF($B36=0,"",SUMIFS(INPUT_DATA!AD:AD,INPUT_DATA!$A:$A,$B36,INPUT_DATA!$B:$B,"S"))</f>
        <v/>
      </c>
      <c r="AH36" s="144" t="str">
        <f>IF($B36=0,"",SUMIFS(INPUT_DATA!AE:AE,INPUT_DATA!$A:$A,$B36,INPUT_DATA!$B:$B,"S"))</f>
        <v/>
      </c>
      <c r="AI36" s="144" t="str">
        <f>IF($B36=0,"",SUMIFS(INPUT_DATA!AF:AF,INPUT_DATA!$A:$A,$B36,INPUT_DATA!$B:$B,"S"))</f>
        <v/>
      </c>
      <c r="AJ36" s="144" t="str">
        <f>IF($B36=0,"",SUMIFS(INPUT_DATA!AG:AG,INPUT_DATA!$A:$A,$B36,INPUT_DATA!$B:$B,"S"))</f>
        <v/>
      </c>
      <c r="AK36" s="144" t="str">
        <f>IF($B36=0,"",SUMIFS(INPUT_DATA!AK:AK,INPUT_DATA!$A:$A,$B36,INPUT_DATA!$B:$B,"S"))</f>
        <v/>
      </c>
      <c r="AL36" s="144" t="str">
        <f>IF($B36=0,"",SUMIFS(INPUT_DATA!AL:AL,INPUT_DATA!$A:$A,$B36,INPUT_DATA!$B:$B,"S"))</f>
        <v/>
      </c>
      <c r="AM36" s="144" t="str">
        <f>IF($B36=0,"",SUMIFS(INPUT_DATA!AM:AM,INPUT_DATA!$A:$A,$B36,INPUT_DATA!$B:$B,"S"))</f>
        <v/>
      </c>
      <c r="AN36" s="144" t="str">
        <f>IF($B36=0,"",SUMIFS(INPUT_DATA!AN:AN,INPUT_DATA!$A:$A,$B36,INPUT_DATA!$B:$B,"S"))</f>
        <v/>
      </c>
      <c r="AO36" s="144" t="str">
        <f>IF($B36=0,"",SUMIFS(INPUT_DATA!AO:AO,INPUT_DATA!$A:$A,$B36,INPUT_DATA!$B:$B,"S"))</f>
        <v/>
      </c>
      <c r="AP36" s="144" t="str">
        <f>IF($B36=0,"",SUMIFS(INPUT_DATA!AP:AP,INPUT_DATA!$A:$A,$B36,INPUT_DATA!$B:$B,"S"))</f>
        <v/>
      </c>
      <c r="AQ36" s="145" t="str">
        <f t="shared" si="9"/>
        <v/>
      </c>
      <c r="AR36" s="146" t="str">
        <f t="shared" si="10"/>
        <v/>
      </c>
      <c r="AS36" s="147" t="str">
        <f t="shared" si="11"/>
        <v/>
      </c>
      <c r="AT36" s="145" t="str">
        <f>IF($B36=0,"",SUMIFS(INPUT_DATA!AQ:AQ,INPUT_DATA!$A:$A,$B36,INPUT_DATA!$B:$B,"S"))</f>
        <v/>
      </c>
      <c r="AU36" s="146" t="str">
        <f>IF($B36=0,"",SUMIFS(INPUT_DATA!AR:AR,INPUT_DATA!$A:$A,$B36,INPUT_DATA!$B:$B,"S"))</f>
        <v/>
      </c>
      <c r="AV36" s="147" t="str">
        <f>IF($B36=0,"",SUMIFS(INPUT_DATA!AS:AS,INPUT_DATA!$A:$A,$B36,INPUT_DATA!$B:$B,"S"))</f>
        <v/>
      </c>
      <c r="AW36" s="145" t="str">
        <f t="shared" si="12"/>
        <v/>
      </c>
      <c r="AX36" s="146" t="str">
        <f t="shared" si="13"/>
        <v/>
      </c>
      <c r="AY36" s="147" t="str">
        <f t="shared" si="14"/>
        <v/>
      </c>
      <c r="AZ36" s="148"/>
      <c r="BA36" s="138" t="str">
        <f>IF($B36=0,"",SUMIFS(INPUT_DATA!C:C,INPUT_DATA!$A:$A,$B36,INPUT_DATA!$B:$B,"D"))</f>
        <v/>
      </c>
      <c r="BB36" s="149" t="str">
        <f>IF($B36=0,"",SUMIFS(INPUT_DATA!E:E,INPUT_DATA!$A:$A,$B36,INPUT_DATA!$B:$B,"D"))</f>
        <v/>
      </c>
      <c r="BC36" s="149" t="str">
        <f>IF($B36=0,"",SUMIFS(INPUT_DATA!F:F,INPUT_DATA!$A:$A,$B36,INPUT_DATA!$B:$B,"D"))</f>
        <v/>
      </c>
      <c r="BD36" s="149" t="str">
        <f>IF($B36=0,"",SUMIFS(INPUT_DATA!G:G,INPUT_DATA!$A:$A,$B36,INPUT_DATA!$B:$B,"D"))</f>
        <v/>
      </c>
      <c r="BE36" s="149" t="str">
        <f>IF($B36=0,"",SUMIFS(INPUT_DATA!H:H,INPUT_DATA!$A:$A,$B36,INPUT_DATA!$B:$B,"D"))</f>
        <v/>
      </c>
      <c r="BF36" s="149" t="str">
        <f>IF($B36=0,"",SUMIFS(INPUT_DATA!I:I,INPUT_DATA!$A:$A,$B36,INPUT_DATA!$B:$B,"D"))</f>
        <v/>
      </c>
      <c r="BG36" s="149" t="str">
        <f>IF($B36=0,"",SUMIFS(INPUT_DATA!J:J,INPUT_DATA!$A:$A,$B36,INPUT_DATA!$B:$B,"D"))</f>
        <v/>
      </c>
      <c r="BH36" s="149" t="str">
        <f>IF($B36=0,"",SUMIFS(INPUT_DATA!K:K,INPUT_DATA!$A:$A,$B36,INPUT_DATA!$B:$B,"D"))</f>
        <v/>
      </c>
      <c r="BI36" s="149" t="str">
        <f>IF($B36=0,"",SUMIFS(INPUT_DATA!L:L,INPUT_DATA!$A:$A,$B36,INPUT_DATA!$B:$B,"D"))</f>
        <v/>
      </c>
      <c r="BJ36" s="149" t="str">
        <f>IF($B36=0,"",SUMIFS(INPUT_DATA!M:M,INPUT_DATA!$A:$A,$B36,INPUT_DATA!$B:$B,"D"))</f>
        <v/>
      </c>
      <c r="BK36" s="149" t="str">
        <f>IF($B36=0,"",SUMIFS(INPUT_DATA!N:N,INPUT_DATA!$A:$A,$B36,INPUT_DATA!$B:$B,"D"))</f>
        <v/>
      </c>
      <c r="BL36" s="150" t="str">
        <f t="shared" si="5"/>
        <v/>
      </c>
      <c r="BM36" s="150" t="str">
        <f>IF($B36=0,"",SUMIFS(INPUT_DATA!O:O,INPUT_DATA!$A:$A,$B36,INPUT_DATA!$B:$B,"D"))</f>
        <v/>
      </c>
      <c r="BN36" s="150" t="str">
        <f t="shared" si="15"/>
        <v/>
      </c>
      <c r="BO36" s="153" t="str">
        <f>IF($B36=0,"",SUMIFS(INPUT_DATA!P:P,INPUT_DATA!$A:$A,$B36,INPUT_DATA!$B:$B,"D"))</f>
        <v/>
      </c>
      <c r="BP36" s="139" t="str">
        <f>IF($B36=0,"",SUMIFS(INPUT_DATA!Q:Q,INPUT_DATA!$A:$A,$B36,INPUT_DATA!$B:$B,"D"))</f>
        <v/>
      </c>
      <c r="BQ36" s="139" t="str">
        <f>IF($B36=0,"",SUMIFS(INPUT_DATA!R:R,INPUT_DATA!$A:$A,$B36,INPUT_DATA!$B:$B,"D"))</f>
        <v/>
      </c>
      <c r="BR36" s="149" t="str">
        <f>IF($B36=0,"",SUMIFS(INPUT_DATA!S:S,INPUT_DATA!$A:$A,$B36,INPUT_DATA!$B:$B,"D"))</f>
        <v/>
      </c>
      <c r="BS36" s="149" t="str">
        <f>IF($B36=0,"",SUMIFS(INPUT_DATA!T:T,INPUT_DATA!$A:$A,$B36,INPUT_DATA!$B:$B,"D"))</f>
        <v/>
      </c>
      <c r="BT36" s="149" t="str">
        <f>IF($B36=0,"",SUMIFS(INPUT_DATA!U:U,INPUT_DATA!$A:$A,$B36,INPUT_DATA!$B:$B,"D"))</f>
        <v/>
      </c>
      <c r="BU36" s="149" t="str">
        <f>IF($B36=0,"",SUMIFS(INPUT_DATA!V:V,INPUT_DATA!$A:$A,$B36,INPUT_DATA!$B:$B,"D"))</f>
        <v/>
      </c>
      <c r="BV36" s="149" t="str">
        <f>IF($B36=0,"",SUMIFS(INPUT_DATA!W:W,INPUT_DATA!$A:$A,$B36,INPUT_DATA!$B:$B,"D"))</f>
        <v/>
      </c>
      <c r="BW36" s="149" t="str">
        <f>IF($B36=0,"",SUMIFS(INPUT_DATA!X:X,INPUT_DATA!$A:$A,$B36,INPUT_DATA!$B:$B,"D"))</f>
        <v/>
      </c>
      <c r="BX36" s="149" t="str">
        <f>IF($B36=0,"",SUMIFS(INPUT_DATA!Y:Y,INPUT_DATA!$A:$A,$B36,INPUT_DATA!$B:$B,"D"))</f>
        <v/>
      </c>
      <c r="BY36" s="149" t="str">
        <f>IF($B36=0,"",SUMIFS(INPUT_DATA!Z:Z,INPUT_DATA!$A:$A,$B36,INPUT_DATA!$B:$B,"D"))</f>
        <v/>
      </c>
      <c r="BZ36" s="149" t="str">
        <f>IF($B36=0,"",SUMIFS(INPUT_DATA!AA:AA,INPUT_DATA!$A:$A,$B36,INPUT_DATA!$B:$B,"D"))</f>
        <v/>
      </c>
      <c r="CA36" s="149" t="str">
        <f>IF($B36=0,"",SUMIFS(INPUT_DATA!AB:AB,INPUT_DATA!$A:$A,$B36,INPUT_DATA!$B:$B,"D"))</f>
        <v/>
      </c>
      <c r="CB36" s="149" t="str">
        <f>IF($B36=0,"",SUMIFS(INPUT_DATA!AC:AC,INPUT_DATA!$A:$A,$B36,INPUT_DATA!$B:$B,"D"))</f>
        <v/>
      </c>
      <c r="CC36" s="149" t="str">
        <f>IF($B36=0,"",SUMIFS(INPUT_DATA!AD:AD,INPUT_DATA!$A:$A,$B36,INPUT_DATA!$B:$B,"D"))</f>
        <v/>
      </c>
      <c r="CD36" s="149" t="str">
        <f>IF($B36=0,"",SUMIFS(INPUT_DATA!AE:AE,INPUT_DATA!$A:$A,$B36,INPUT_DATA!$B:$B,"D"))</f>
        <v/>
      </c>
      <c r="CE36" s="149" t="str">
        <f>IF($B36=0,"",SUMIFS(INPUT_DATA!AF:AF,INPUT_DATA!$A:$A,$B36,INPUT_DATA!$B:$B,"D"))</f>
        <v/>
      </c>
      <c r="CF36" s="149" t="str">
        <f>IF($B36=0,"",SUMIFS(INPUT_DATA!AG:AG,INPUT_DATA!$A:$A,$B36,INPUT_DATA!$B:$B,"D"))</f>
        <v/>
      </c>
      <c r="CG36" s="149" t="str">
        <f>IF($B36=0,"",SUMIFS(INPUT_DATA!AH:AH,INPUT_DATA!$A:$A,$B36,INPUT_DATA!$B:$B,"D"))</f>
        <v/>
      </c>
      <c r="CH36" s="149" t="str">
        <f>IF($B36=0,"",SUMIFS(INPUT_DATA!AI:AI,INPUT_DATA!$A:$A,$B36,INPUT_DATA!$B:$B,"D"))</f>
        <v/>
      </c>
      <c r="CI36" s="149" t="str">
        <f>IF($B36=0,"",SUMIFS(INPUT_DATA!AJ:AJ,INPUT_DATA!$A:$A,$B36,INPUT_DATA!$B:$B,"D"))</f>
        <v/>
      </c>
      <c r="CJ36" s="140" t="str">
        <f>IF($B36=0,"",SUMIFS(INPUT_DATA!AK:AK,INPUT_DATA!$A:$A,$B36,INPUT_DATA!$B:$B,"D"))</f>
        <v/>
      </c>
      <c r="CK36" s="140" t="str">
        <f>IF($B36=0,"",SUMIFS(INPUT_DATA!AL:AL,INPUT_DATA!$A:$A,$B36,INPUT_DATA!$B:$B,"D"))</f>
        <v/>
      </c>
      <c r="CL36" s="140" t="str">
        <f>IF($B36=0,"",SUMIFS(INPUT_DATA!AM:AM,INPUT_DATA!$A:$A,$B36,INPUT_DATA!$B:$B,"D"))</f>
        <v/>
      </c>
      <c r="CM36" s="140" t="str">
        <f>IF($B36=0,"",SUMIFS(INPUT_DATA!AN:AN,INPUT_DATA!$A:$A,$B36,INPUT_DATA!$B:$B,"D"))</f>
        <v/>
      </c>
      <c r="CN36" s="140" t="str">
        <f>IF($B36=0,"",SUMIFS(INPUT_DATA!AO:AO,INPUT_DATA!$A:$A,$B36,INPUT_DATA!$B:$B,"D"))</f>
        <v/>
      </c>
      <c r="CO36" s="140" t="str">
        <f>IF($B36=0,"",SUMIFS(INPUT_DATA!AP:AP,INPUT_DATA!$A:$A,$B36,INPUT_DATA!$B:$B,"D"))</f>
        <v/>
      </c>
      <c r="CP36" s="154" t="str">
        <f t="shared" si="6"/>
        <v/>
      </c>
      <c r="CQ36" s="154" t="str">
        <f t="shared" si="2"/>
        <v/>
      </c>
      <c r="CR36" s="154" t="str">
        <f t="shared" si="3"/>
        <v/>
      </c>
      <c r="CS36" s="139" t="str">
        <f>IF($B36=0,"",SUMIFS(INPUT_DATA!AQ:AQ,INPUT_DATA!$A:$A,$B36,INPUT_DATA!$B:$B,"D"))</f>
        <v/>
      </c>
      <c r="CT36" s="154" t="str">
        <f>IF($B36=0,"",SUMIFS(INPUT_DATA!AR:AR,INPUT_DATA!$A:$A,$B36,INPUT_DATA!$B:$B,"D"))</f>
        <v/>
      </c>
      <c r="CU36" s="154" t="str">
        <f>IF($B36=0,"",SUMIFS(INPUT_DATA!AS:AS,INPUT_DATA!$A:$A,$B36,INPUT_DATA!$B:$B,"D"))</f>
        <v/>
      </c>
      <c r="CV36" s="139" t="str">
        <f t="shared" si="17"/>
        <v/>
      </c>
      <c r="CW36" s="154" t="str">
        <f t="shared" si="18"/>
        <v/>
      </c>
      <c r="CX36" s="155" t="str">
        <f t="shared" si="19"/>
        <v/>
      </c>
      <c r="CY36" s="148"/>
    </row>
    <row r="37" spans="2:103" ht="13">
      <c r="B37" s="137">
        <f>INPUT_DATA!CN24</f>
        <v>0</v>
      </c>
      <c r="C37" s="139" t="str">
        <f>IF($B37=0,"",SUMIFS(INPUT_DATA!C:C,INPUT_DATA!$A:$A,$B37,INPUT_DATA!$B:$B,"S"))</f>
        <v/>
      </c>
      <c r="D37" s="139" t="str">
        <f>IF($B37=0,"",SUMIFS(INPUT_DATA!D:D,INPUT_DATA!$A:$A,$B37,INPUT_DATA!$B:$B,"S"))</f>
        <v/>
      </c>
      <c r="E37" s="140" t="str">
        <f>IF($B37=0,"",SUMIFS(INPUT_DATA!E:E,INPUT_DATA!$A:$A,$B37,INPUT_DATA!$B:$B,"S"))</f>
        <v/>
      </c>
      <c r="F37" s="140" t="str">
        <f>IF($B37=0,"",SUMIFS(INPUT_DATA!F:F,INPUT_DATA!$A:$A,$B37,INPUT_DATA!$B:$B,"S"))</f>
        <v/>
      </c>
      <c r="G37" s="140" t="str">
        <f>IF($B37=0,"",SUMIFS(INPUT_DATA!G:G,INPUT_DATA!$A:$A,$B37,INPUT_DATA!$B:$B,"S"))</f>
        <v/>
      </c>
      <c r="H37" s="140" t="str">
        <f>IF($B37=0,"",SUMIFS(INPUT_DATA!H:H,INPUT_DATA!$A:$A,$B37,INPUT_DATA!$B:$B,"S"))</f>
        <v/>
      </c>
      <c r="I37" s="140" t="str">
        <f>IF($B37=0,"",SUMIFS(INPUT_DATA!I:I,INPUT_DATA!$A:$A,$B37,INPUT_DATA!$B:$B,"S"))</f>
        <v/>
      </c>
      <c r="J37" s="140" t="str">
        <f>IF($B37=0,"",SUMIFS(INPUT_DATA!J:J,INPUT_DATA!$A:$A,$B37,INPUT_DATA!$B:$B,"S"))</f>
        <v/>
      </c>
      <c r="K37" s="140" t="str">
        <f>IF($B37=0,"",SUMIFS(INPUT_DATA!K:K,INPUT_DATA!$A:$A,$B37,INPUT_DATA!$B:$B,"S"))</f>
        <v/>
      </c>
      <c r="L37" s="140" t="str">
        <f>IF($B37=0,"",SUMIFS(INPUT_DATA!L:L,INPUT_DATA!$A:$A,$B37,INPUT_DATA!$B:$B,"S"))</f>
        <v/>
      </c>
      <c r="M37" s="140" t="str">
        <f>IF($B37=0,"",SUMIFS(INPUT_DATA!M:M,INPUT_DATA!$A:$A,$B37,INPUT_DATA!$B:$B,"S"))</f>
        <v/>
      </c>
      <c r="N37" s="140" t="str">
        <f>IF($B37=0,"",SUMIFS(INPUT_DATA!N:N,INPUT_DATA!$A:$A,$B37,INPUT_DATA!$B:$B,"S"))</f>
        <v/>
      </c>
      <c r="O37" s="141" t="str">
        <f t="shared" si="7"/>
        <v/>
      </c>
      <c r="P37" s="142" t="str">
        <f>IF($B37=0,"",SUMIFS(INPUT_DATA!O:O,INPUT_DATA!$A:$A,$B37,INPUT_DATA!$B:$B,"S"))</f>
        <v/>
      </c>
      <c r="Q37" s="142" t="str">
        <f t="shared" si="8"/>
        <v/>
      </c>
      <c r="R37" s="142" t="str">
        <f>IF($B37=0,"",SUMIFS(INPUT_DATA!BL:BL,INPUT_DATA!$A:$A,$B37,INPUT_DATA!$B:$B,"S"))</f>
        <v/>
      </c>
      <c r="S37" s="143" t="str">
        <f>IF($B37=0,"",SUMIFS(INPUT_DATA!P:P,INPUT_DATA!$A:$A,$B37,INPUT_DATA!$B:$B,"S"))</f>
        <v/>
      </c>
      <c r="T37" s="143" t="str">
        <f>IF($B37=0,"",SUMIFS(INPUT_DATA!Q:Q,INPUT_DATA!$A:$A,$B37,INPUT_DATA!$B:$B,"S"))</f>
        <v/>
      </c>
      <c r="U37" s="143" t="str">
        <f>IF($B37=0,"",SUMIFS(INPUT_DATA!R:R,INPUT_DATA!$A:$A,$B37,INPUT_DATA!$B:$B,"S"))</f>
        <v/>
      </c>
      <c r="V37" s="144" t="str">
        <f>IF($B37=0,"",SUMIFS(INPUT_DATA!S:S,INPUT_DATA!$A:$A,$B37,INPUT_DATA!$B:$B,"S"))</f>
        <v/>
      </c>
      <c r="W37" s="144" t="str">
        <f>IF($B37=0,"",SUMIFS(INPUT_DATA!T:T,INPUT_DATA!$A:$A,$B37,INPUT_DATA!$B:$B,"S"))</f>
        <v/>
      </c>
      <c r="X37" s="144" t="str">
        <f>IF($B37=0,"",SUMIFS(INPUT_DATA!U:U,INPUT_DATA!$A:$A,$B37,INPUT_DATA!$B:$B,"S"))</f>
        <v/>
      </c>
      <c r="Y37" s="144" t="str">
        <f>IF($B37=0,"",SUMIFS(INPUT_DATA!V:V,INPUT_DATA!$A:$A,$B37,INPUT_DATA!$B:$B,"S"))</f>
        <v/>
      </c>
      <c r="Z37" s="144" t="str">
        <f>IF($B37=0,"",SUMIFS(INPUT_DATA!W:W,INPUT_DATA!$A:$A,$B37,INPUT_DATA!$B:$B,"S"))</f>
        <v/>
      </c>
      <c r="AA37" s="144" t="str">
        <f>IF($B37=0,"",SUMIFS(INPUT_DATA!X:X,INPUT_DATA!$A:$A,$B37,INPUT_DATA!$B:$B,"S"))</f>
        <v/>
      </c>
      <c r="AB37" s="144" t="str">
        <f>IF($B37=0,"",SUMIFS(INPUT_DATA!Y:Y,INPUT_DATA!$A:$A,$B37,INPUT_DATA!$B:$B,"S"))</f>
        <v/>
      </c>
      <c r="AC37" s="144" t="str">
        <f>IF($B37=0,"",SUMIFS(INPUT_DATA!Z:Z,INPUT_DATA!$A:$A,$B37,INPUT_DATA!$B:$B,"S"))</f>
        <v/>
      </c>
      <c r="AD37" s="144" t="str">
        <f>IF($B37=0,"",SUMIFS(INPUT_DATA!AA:AA,INPUT_DATA!$A:$A,$B37,INPUT_DATA!$B:$B,"S"))</f>
        <v/>
      </c>
      <c r="AE37" s="144" t="str">
        <f>IF($B37=0,"",SUMIFS(INPUT_DATA!AB:AB,INPUT_DATA!$A:$A,$B37,INPUT_DATA!$B:$B,"S"))</f>
        <v/>
      </c>
      <c r="AF37" s="144" t="str">
        <f>IF($B37=0,"",SUMIFS(INPUT_DATA!AC:AC,INPUT_DATA!$A:$A,$B37,INPUT_DATA!$B:$B,"S"))</f>
        <v/>
      </c>
      <c r="AG37" s="144" t="str">
        <f>IF($B37=0,"",SUMIFS(INPUT_DATA!AD:AD,INPUT_DATA!$A:$A,$B37,INPUT_DATA!$B:$B,"S"))</f>
        <v/>
      </c>
      <c r="AH37" s="144" t="str">
        <f>IF($B37=0,"",SUMIFS(INPUT_DATA!AE:AE,INPUT_DATA!$A:$A,$B37,INPUT_DATA!$B:$B,"S"))</f>
        <v/>
      </c>
      <c r="AI37" s="144" t="str">
        <f>IF($B37=0,"",SUMIFS(INPUT_DATA!AF:AF,INPUT_DATA!$A:$A,$B37,INPUT_DATA!$B:$B,"S"))</f>
        <v/>
      </c>
      <c r="AJ37" s="144" t="str">
        <f>IF($B37=0,"",SUMIFS(INPUT_DATA!AG:AG,INPUT_DATA!$A:$A,$B37,INPUT_DATA!$B:$B,"S"))</f>
        <v/>
      </c>
      <c r="AK37" s="144" t="str">
        <f>IF($B37=0,"",SUMIFS(INPUT_DATA!AK:AK,INPUT_DATA!$A:$A,$B37,INPUT_DATA!$B:$B,"S"))</f>
        <v/>
      </c>
      <c r="AL37" s="144" t="str">
        <f>IF($B37=0,"",SUMIFS(INPUT_DATA!AL:AL,INPUT_DATA!$A:$A,$B37,INPUT_DATA!$B:$B,"S"))</f>
        <v/>
      </c>
      <c r="AM37" s="144" t="str">
        <f>IF($B37=0,"",SUMIFS(INPUT_DATA!AM:AM,INPUT_DATA!$A:$A,$B37,INPUT_DATA!$B:$B,"S"))</f>
        <v/>
      </c>
      <c r="AN37" s="144" t="str">
        <f>IF($B37=0,"",SUMIFS(INPUT_DATA!AN:AN,INPUT_DATA!$A:$A,$B37,INPUT_DATA!$B:$B,"S"))</f>
        <v/>
      </c>
      <c r="AO37" s="144" t="str">
        <f>IF($B37=0,"",SUMIFS(INPUT_DATA!AO:AO,INPUT_DATA!$A:$A,$B37,INPUT_DATA!$B:$B,"S"))</f>
        <v/>
      </c>
      <c r="AP37" s="144" t="str">
        <f>IF($B37=0,"",SUMIFS(INPUT_DATA!AP:AP,INPUT_DATA!$A:$A,$B37,INPUT_DATA!$B:$B,"S"))</f>
        <v/>
      </c>
      <c r="AQ37" s="145" t="str">
        <f t="shared" si="9"/>
        <v/>
      </c>
      <c r="AR37" s="146" t="str">
        <f t="shared" si="10"/>
        <v/>
      </c>
      <c r="AS37" s="147" t="str">
        <f t="shared" si="11"/>
        <v/>
      </c>
      <c r="AT37" s="145" t="str">
        <f>IF($B37=0,"",SUMIFS(INPUT_DATA!AQ:AQ,INPUT_DATA!$A:$A,$B37,INPUT_DATA!$B:$B,"S"))</f>
        <v/>
      </c>
      <c r="AU37" s="146" t="str">
        <f>IF($B37=0,"",SUMIFS(INPUT_DATA!AR:AR,INPUT_DATA!$A:$A,$B37,INPUT_DATA!$B:$B,"S"))</f>
        <v/>
      </c>
      <c r="AV37" s="147" t="str">
        <f>IF($B37=0,"",SUMIFS(INPUT_DATA!AS:AS,INPUT_DATA!$A:$A,$B37,INPUT_DATA!$B:$B,"S"))</f>
        <v/>
      </c>
      <c r="AW37" s="145" t="str">
        <f t="shared" si="12"/>
        <v/>
      </c>
      <c r="AX37" s="146" t="str">
        <f t="shared" si="13"/>
        <v/>
      </c>
      <c r="AY37" s="147" t="str">
        <f t="shared" si="14"/>
        <v/>
      </c>
      <c r="AZ37" s="148"/>
      <c r="BA37" s="138" t="str">
        <f>IF($B37=0,"",SUMIFS(INPUT_DATA!C:C,INPUT_DATA!$A:$A,$B37,INPUT_DATA!$B:$B,"D"))</f>
        <v/>
      </c>
      <c r="BB37" s="149" t="str">
        <f>IF($B37=0,"",SUMIFS(INPUT_DATA!E:E,INPUT_DATA!$A:$A,$B37,INPUT_DATA!$B:$B,"D"))</f>
        <v/>
      </c>
      <c r="BC37" s="149" t="str">
        <f>IF($B37=0,"",SUMIFS(INPUT_DATA!F:F,INPUT_DATA!$A:$A,$B37,INPUT_DATA!$B:$B,"D"))</f>
        <v/>
      </c>
      <c r="BD37" s="149" t="str">
        <f>IF($B37=0,"",SUMIFS(INPUT_DATA!G:G,INPUT_DATA!$A:$A,$B37,INPUT_DATA!$B:$B,"D"))</f>
        <v/>
      </c>
      <c r="BE37" s="149" t="str">
        <f>IF($B37=0,"",SUMIFS(INPUT_DATA!H:H,INPUT_DATA!$A:$A,$B37,INPUT_DATA!$B:$B,"D"))</f>
        <v/>
      </c>
      <c r="BF37" s="149" t="str">
        <f>IF($B37=0,"",SUMIFS(INPUT_DATA!I:I,INPUT_DATA!$A:$A,$B37,INPUT_DATA!$B:$B,"D"))</f>
        <v/>
      </c>
      <c r="BG37" s="149" t="str">
        <f>IF($B37=0,"",SUMIFS(INPUT_DATA!J:J,INPUT_DATA!$A:$A,$B37,INPUT_DATA!$B:$B,"D"))</f>
        <v/>
      </c>
      <c r="BH37" s="149" t="str">
        <f>IF($B37=0,"",SUMIFS(INPUT_DATA!K:K,INPUT_DATA!$A:$A,$B37,INPUT_DATA!$B:$B,"D"))</f>
        <v/>
      </c>
      <c r="BI37" s="149" t="str">
        <f>IF($B37=0,"",SUMIFS(INPUT_DATA!L:L,INPUT_DATA!$A:$A,$B37,INPUT_DATA!$B:$B,"D"))</f>
        <v/>
      </c>
      <c r="BJ37" s="149" t="str">
        <f>IF($B37=0,"",SUMIFS(INPUT_DATA!M:M,INPUT_DATA!$A:$A,$B37,INPUT_DATA!$B:$B,"D"))</f>
        <v/>
      </c>
      <c r="BK37" s="149" t="str">
        <f>IF($B37=0,"",SUMIFS(INPUT_DATA!N:N,INPUT_DATA!$A:$A,$B37,INPUT_DATA!$B:$B,"D"))</f>
        <v/>
      </c>
      <c r="BL37" s="150" t="str">
        <f t="shared" si="5"/>
        <v/>
      </c>
      <c r="BM37" s="150" t="str">
        <f>IF($B37=0,"",SUMIFS(INPUT_DATA!O:O,INPUT_DATA!$A:$A,$B37,INPUT_DATA!$B:$B,"D"))</f>
        <v/>
      </c>
      <c r="BN37" s="150" t="str">
        <f t="shared" si="15"/>
        <v/>
      </c>
      <c r="BO37" s="153" t="str">
        <f>IF($B37=0,"",SUMIFS(INPUT_DATA!P:P,INPUT_DATA!$A:$A,$B37,INPUT_DATA!$B:$B,"D"))</f>
        <v/>
      </c>
      <c r="BP37" s="139" t="str">
        <f>IF($B37=0,"",SUMIFS(INPUT_DATA!Q:Q,INPUT_DATA!$A:$A,$B37,INPUT_DATA!$B:$B,"D"))</f>
        <v/>
      </c>
      <c r="BQ37" s="139" t="str">
        <f>IF($B37=0,"",SUMIFS(INPUT_DATA!R:R,INPUT_DATA!$A:$A,$B37,INPUT_DATA!$B:$B,"D"))</f>
        <v/>
      </c>
      <c r="BR37" s="149" t="str">
        <f>IF($B37=0,"",SUMIFS(INPUT_DATA!S:S,INPUT_DATA!$A:$A,$B37,INPUT_DATA!$B:$B,"D"))</f>
        <v/>
      </c>
      <c r="BS37" s="149" t="str">
        <f>IF($B37=0,"",SUMIFS(INPUT_DATA!T:T,INPUT_DATA!$A:$A,$B37,INPUT_DATA!$B:$B,"D"))</f>
        <v/>
      </c>
      <c r="BT37" s="149" t="str">
        <f>IF($B37=0,"",SUMIFS(INPUT_DATA!U:U,INPUT_DATA!$A:$A,$B37,INPUT_DATA!$B:$B,"D"))</f>
        <v/>
      </c>
      <c r="BU37" s="149" t="str">
        <f>IF($B37=0,"",SUMIFS(INPUT_DATA!V:V,INPUT_DATA!$A:$A,$B37,INPUT_DATA!$B:$B,"D"))</f>
        <v/>
      </c>
      <c r="BV37" s="149" t="str">
        <f>IF($B37=0,"",SUMIFS(INPUT_DATA!W:W,INPUT_DATA!$A:$A,$B37,INPUT_DATA!$B:$B,"D"))</f>
        <v/>
      </c>
      <c r="BW37" s="149" t="str">
        <f>IF($B37=0,"",SUMIFS(INPUT_DATA!X:X,INPUT_DATA!$A:$A,$B37,INPUT_DATA!$B:$B,"D"))</f>
        <v/>
      </c>
      <c r="BX37" s="149" t="str">
        <f>IF($B37=0,"",SUMIFS(INPUT_DATA!Y:Y,INPUT_DATA!$A:$A,$B37,INPUT_DATA!$B:$B,"D"))</f>
        <v/>
      </c>
      <c r="BY37" s="149" t="str">
        <f>IF($B37=0,"",SUMIFS(INPUT_DATA!Z:Z,INPUT_DATA!$A:$A,$B37,INPUT_DATA!$B:$B,"D"))</f>
        <v/>
      </c>
      <c r="BZ37" s="149" t="str">
        <f>IF($B37=0,"",SUMIFS(INPUT_DATA!AA:AA,INPUT_DATA!$A:$A,$B37,INPUT_DATA!$B:$B,"D"))</f>
        <v/>
      </c>
      <c r="CA37" s="149" t="str">
        <f>IF($B37=0,"",SUMIFS(INPUT_DATA!AB:AB,INPUT_DATA!$A:$A,$B37,INPUT_DATA!$B:$B,"D"))</f>
        <v/>
      </c>
      <c r="CB37" s="149" t="str">
        <f>IF($B37=0,"",SUMIFS(INPUT_DATA!AC:AC,INPUT_DATA!$A:$A,$B37,INPUT_DATA!$B:$B,"D"))</f>
        <v/>
      </c>
      <c r="CC37" s="149" t="str">
        <f>IF($B37=0,"",SUMIFS(INPUT_DATA!AD:AD,INPUT_DATA!$A:$A,$B37,INPUT_DATA!$B:$B,"D"))</f>
        <v/>
      </c>
      <c r="CD37" s="149" t="str">
        <f>IF($B37=0,"",SUMIFS(INPUT_DATA!AE:AE,INPUT_DATA!$A:$A,$B37,INPUT_DATA!$B:$B,"D"))</f>
        <v/>
      </c>
      <c r="CE37" s="149" t="str">
        <f>IF($B37=0,"",SUMIFS(INPUT_DATA!AF:AF,INPUT_DATA!$A:$A,$B37,INPUT_DATA!$B:$B,"D"))</f>
        <v/>
      </c>
      <c r="CF37" s="149" t="str">
        <f>IF($B37=0,"",SUMIFS(INPUT_DATA!AG:AG,INPUT_DATA!$A:$A,$B37,INPUT_DATA!$B:$B,"D"))</f>
        <v/>
      </c>
      <c r="CG37" s="149" t="str">
        <f>IF($B37=0,"",SUMIFS(INPUT_DATA!AH:AH,INPUT_DATA!$A:$A,$B37,INPUT_DATA!$B:$B,"D"))</f>
        <v/>
      </c>
      <c r="CH37" s="149" t="str">
        <f>IF($B37=0,"",SUMIFS(INPUT_DATA!AI:AI,INPUT_DATA!$A:$A,$B37,INPUT_DATA!$B:$B,"D"))</f>
        <v/>
      </c>
      <c r="CI37" s="149" t="str">
        <f>IF($B37=0,"",SUMIFS(INPUT_DATA!AJ:AJ,INPUT_DATA!$A:$A,$B37,INPUT_DATA!$B:$B,"D"))</f>
        <v/>
      </c>
      <c r="CJ37" s="140" t="str">
        <f>IF($B37=0,"",SUMIFS(INPUT_DATA!AK:AK,INPUT_DATA!$A:$A,$B37,INPUT_DATA!$B:$B,"D"))</f>
        <v/>
      </c>
      <c r="CK37" s="140" t="str">
        <f>IF($B37=0,"",SUMIFS(INPUT_DATA!AL:AL,INPUT_DATA!$A:$A,$B37,INPUT_DATA!$B:$B,"D"))</f>
        <v/>
      </c>
      <c r="CL37" s="140" t="str">
        <f>IF($B37=0,"",SUMIFS(INPUT_DATA!AM:AM,INPUT_DATA!$A:$A,$B37,INPUT_DATA!$B:$B,"D"))</f>
        <v/>
      </c>
      <c r="CM37" s="140" t="str">
        <f>IF($B37=0,"",SUMIFS(INPUT_DATA!AN:AN,INPUT_DATA!$A:$A,$B37,INPUT_DATA!$B:$B,"D"))</f>
        <v/>
      </c>
      <c r="CN37" s="140" t="str">
        <f>IF($B37=0,"",SUMIFS(INPUT_DATA!AO:AO,INPUT_DATA!$A:$A,$B37,INPUT_DATA!$B:$B,"D"))</f>
        <v/>
      </c>
      <c r="CO37" s="140" t="str">
        <f>IF($B37=0,"",SUMIFS(INPUT_DATA!AP:AP,INPUT_DATA!$A:$A,$B37,INPUT_DATA!$B:$B,"D"))</f>
        <v/>
      </c>
      <c r="CP37" s="154" t="str">
        <f t="shared" si="6"/>
        <v/>
      </c>
      <c r="CQ37" s="154" t="str">
        <f t="shared" si="2"/>
        <v/>
      </c>
      <c r="CR37" s="154" t="str">
        <f t="shared" si="3"/>
        <v/>
      </c>
      <c r="CS37" s="139" t="str">
        <f>IF($B37=0,"",SUMIFS(INPUT_DATA!AQ:AQ,INPUT_DATA!$A:$A,$B37,INPUT_DATA!$B:$B,"D"))</f>
        <v/>
      </c>
      <c r="CT37" s="154" t="str">
        <f>IF($B37=0,"",SUMIFS(INPUT_DATA!AR:AR,INPUT_DATA!$A:$A,$B37,INPUT_DATA!$B:$B,"D"))</f>
        <v/>
      </c>
      <c r="CU37" s="154" t="str">
        <f>IF($B37=0,"",SUMIFS(INPUT_DATA!AS:AS,INPUT_DATA!$A:$A,$B37,INPUT_DATA!$B:$B,"D"))</f>
        <v/>
      </c>
      <c r="CV37" s="139" t="str">
        <f t="shared" si="17"/>
        <v/>
      </c>
      <c r="CW37" s="154" t="str">
        <f t="shared" si="18"/>
        <v/>
      </c>
      <c r="CX37" s="155" t="str">
        <f t="shared" si="19"/>
        <v/>
      </c>
      <c r="CY37" s="148"/>
    </row>
    <row r="38" spans="2:103" ht="13">
      <c r="B38" s="137">
        <f>INPUT_DATA!CN25</f>
        <v>0</v>
      </c>
      <c r="C38" s="139" t="str">
        <f>IF($B38=0,"",SUMIFS(INPUT_DATA!C:C,INPUT_DATA!$A:$A,$B38,INPUT_DATA!$B:$B,"S"))</f>
        <v/>
      </c>
      <c r="D38" s="139" t="str">
        <f>IF($B38=0,"",SUMIFS(INPUT_DATA!D:D,INPUT_DATA!$A:$A,$B38,INPUT_DATA!$B:$B,"S"))</f>
        <v/>
      </c>
      <c r="E38" s="140" t="str">
        <f>IF($B38=0,"",SUMIFS(INPUT_DATA!E:E,INPUT_DATA!$A:$A,$B38,INPUT_DATA!$B:$B,"S"))</f>
        <v/>
      </c>
      <c r="F38" s="140" t="str">
        <f>IF($B38=0,"",SUMIFS(INPUT_DATA!F:F,INPUT_DATA!$A:$A,$B38,INPUT_DATA!$B:$B,"S"))</f>
        <v/>
      </c>
      <c r="G38" s="140" t="str">
        <f>IF($B38=0,"",SUMIFS(INPUT_DATA!G:G,INPUT_DATA!$A:$A,$B38,INPUT_DATA!$B:$B,"S"))</f>
        <v/>
      </c>
      <c r="H38" s="140" t="str">
        <f>IF($B38=0,"",SUMIFS(INPUT_DATA!H:H,INPUT_DATA!$A:$A,$B38,INPUT_DATA!$B:$B,"S"))</f>
        <v/>
      </c>
      <c r="I38" s="140" t="str">
        <f>IF($B38=0,"",SUMIFS(INPUT_DATA!I:I,INPUT_DATA!$A:$A,$B38,INPUT_DATA!$B:$B,"S"))</f>
        <v/>
      </c>
      <c r="J38" s="140" t="str">
        <f>IF($B38=0,"",SUMIFS(INPUT_DATA!J:J,INPUT_DATA!$A:$A,$B38,INPUT_DATA!$B:$B,"S"))</f>
        <v/>
      </c>
      <c r="K38" s="140" t="str">
        <f>IF($B38=0,"",SUMIFS(INPUT_DATA!K:K,INPUT_DATA!$A:$A,$B38,INPUT_DATA!$B:$B,"S"))</f>
        <v/>
      </c>
      <c r="L38" s="140" t="str">
        <f>IF($B38=0,"",SUMIFS(INPUT_DATA!L:L,INPUT_DATA!$A:$A,$B38,INPUT_DATA!$B:$B,"S"))</f>
        <v/>
      </c>
      <c r="M38" s="140" t="str">
        <f>IF($B38=0,"",SUMIFS(INPUT_DATA!M:M,INPUT_DATA!$A:$A,$B38,INPUT_DATA!$B:$B,"S"))</f>
        <v/>
      </c>
      <c r="N38" s="140" t="str">
        <f>IF($B38=0,"",SUMIFS(INPUT_DATA!N:N,INPUT_DATA!$A:$A,$B38,INPUT_DATA!$B:$B,"S"))</f>
        <v/>
      </c>
      <c r="O38" s="141" t="str">
        <f t="shared" si="7"/>
        <v/>
      </c>
      <c r="P38" s="142" t="str">
        <f>IF($B38=0,"",SUMIFS(INPUT_DATA!O:O,INPUT_DATA!$A:$A,$B38,INPUT_DATA!$B:$B,"S"))</f>
        <v/>
      </c>
      <c r="Q38" s="142" t="str">
        <f t="shared" si="8"/>
        <v/>
      </c>
      <c r="R38" s="142" t="str">
        <f>IF($B38=0,"",SUMIFS(INPUT_DATA!BL:BL,INPUT_DATA!$A:$A,$B38,INPUT_DATA!$B:$B,"S"))</f>
        <v/>
      </c>
      <c r="S38" s="143" t="str">
        <f>IF($B38=0,"",SUMIFS(INPUT_DATA!P:P,INPUT_DATA!$A:$A,$B38,INPUT_DATA!$B:$B,"S"))</f>
        <v/>
      </c>
      <c r="T38" s="143" t="str">
        <f>IF($B38=0,"",SUMIFS(INPUT_DATA!Q:Q,INPUT_DATA!$A:$A,$B38,INPUT_DATA!$B:$B,"S"))</f>
        <v/>
      </c>
      <c r="U38" s="143" t="str">
        <f>IF($B38=0,"",SUMIFS(INPUT_DATA!R:R,INPUT_DATA!$A:$A,$B38,INPUT_DATA!$B:$B,"S"))</f>
        <v/>
      </c>
      <c r="V38" s="144" t="str">
        <f>IF($B38=0,"",SUMIFS(INPUT_DATA!S:S,INPUT_DATA!$A:$A,$B38,INPUT_DATA!$B:$B,"S"))</f>
        <v/>
      </c>
      <c r="W38" s="144" t="str">
        <f>IF($B38=0,"",SUMIFS(INPUT_DATA!T:T,INPUT_DATA!$A:$A,$B38,INPUT_DATA!$B:$B,"S"))</f>
        <v/>
      </c>
      <c r="X38" s="144" t="str">
        <f>IF($B38=0,"",SUMIFS(INPUT_DATA!U:U,INPUT_DATA!$A:$A,$B38,INPUT_DATA!$B:$B,"S"))</f>
        <v/>
      </c>
      <c r="Y38" s="144" t="str">
        <f>IF($B38=0,"",SUMIFS(INPUT_DATA!V:V,INPUT_DATA!$A:$A,$B38,INPUT_DATA!$B:$B,"S"))</f>
        <v/>
      </c>
      <c r="Z38" s="144" t="str">
        <f>IF($B38=0,"",SUMIFS(INPUT_DATA!W:W,INPUT_DATA!$A:$A,$B38,INPUT_DATA!$B:$B,"S"))</f>
        <v/>
      </c>
      <c r="AA38" s="144" t="str">
        <f>IF($B38=0,"",SUMIFS(INPUT_DATA!X:X,INPUT_DATA!$A:$A,$B38,INPUT_DATA!$B:$B,"S"))</f>
        <v/>
      </c>
      <c r="AB38" s="144" t="str">
        <f>IF($B38=0,"",SUMIFS(INPUT_DATA!Y:Y,INPUT_DATA!$A:$A,$B38,INPUT_DATA!$B:$B,"S"))</f>
        <v/>
      </c>
      <c r="AC38" s="144" t="str">
        <f>IF($B38=0,"",SUMIFS(INPUT_DATA!Z:Z,INPUT_DATA!$A:$A,$B38,INPUT_DATA!$B:$B,"S"))</f>
        <v/>
      </c>
      <c r="AD38" s="144" t="str">
        <f>IF($B38=0,"",SUMIFS(INPUT_DATA!AA:AA,INPUT_DATA!$A:$A,$B38,INPUT_DATA!$B:$B,"S"))</f>
        <v/>
      </c>
      <c r="AE38" s="144" t="str">
        <f>IF($B38=0,"",SUMIFS(INPUT_DATA!AB:AB,INPUT_DATA!$A:$A,$B38,INPUT_DATA!$B:$B,"S"))</f>
        <v/>
      </c>
      <c r="AF38" s="144" t="str">
        <f>IF($B38=0,"",SUMIFS(INPUT_DATA!AC:AC,INPUT_DATA!$A:$A,$B38,INPUT_DATA!$B:$B,"S"))</f>
        <v/>
      </c>
      <c r="AG38" s="144" t="str">
        <f>IF($B38=0,"",SUMIFS(INPUT_DATA!AD:AD,INPUT_DATA!$A:$A,$B38,INPUT_DATA!$B:$B,"S"))</f>
        <v/>
      </c>
      <c r="AH38" s="144" t="str">
        <f>IF($B38=0,"",SUMIFS(INPUT_DATA!AE:AE,INPUT_DATA!$A:$A,$B38,INPUT_DATA!$B:$B,"S"))</f>
        <v/>
      </c>
      <c r="AI38" s="144" t="str">
        <f>IF($B38=0,"",SUMIFS(INPUT_DATA!AF:AF,INPUT_DATA!$A:$A,$B38,INPUT_DATA!$B:$B,"S"))</f>
        <v/>
      </c>
      <c r="AJ38" s="144" t="str">
        <f>IF($B38=0,"",SUMIFS(INPUT_DATA!AG:AG,INPUT_DATA!$A:$A,$B38,INPUT_DATA!$B:$B,"S"))</f>
        <v/>
      </c>
      <c r="AK38" s="144" t="str">
        <f>IF($B38=0,"",SUMIFS(INPUT_DATA!AK:AK,INPUT_DATA!$A:$A,$B38,INPUT_DATA!$B:$B,"S"))</f>
        <v/>
      </c>
      <c r="AL38" s="144" t="str">
        <f>IF($B38=0,"",SUMIFS(INPUT_DATA!AL:AL,INPUT_DATA!$A:$A,$B38,INPUT_DATA!$B:$B,"S"))</f>
        <v/>
      </c>
      <c r="AM38" s="144" t="str">
        <f>IF($B38=0,"",SUMIFS(INPUT_DATA!AM:AM,INPUT_DATA!$A:$A,$B38,INPUT_DATA!$B:$B,"S"))</f>
        <v/>
      </c>
      <c r="AN38" s="144" t="str">
        <f>IF($B38=0,"",SUMIFS(INPUT_DATA!AN:AN,INPUT_DATA!$A:$A,$B38,INPUT_DATA!$B:$B,"S"))</f>
        <v/>
      </c>
      <c r="AO38" s="144" t="str">
        <f>IF($B38=0,"",SUMIFS(INPUT_DATA!AO:AO,INPUT_DATA!$A:$A,$B38,INPUT_DATA!$B:$B,"S"))</f>
        <v/>
      </c>
      <c r="AP38" s="144" t="str">
        <f>IF($B38=0,"",SUMIFS(INPUT_DATA!AP:AP,INPUT_DATA!$A:$A,$B38,INPUT_DATA!$B:$B,"S"))</f>
        <v/>
      </c>
      <c r="AQ38" s="145" t="str">
        <f t="shared" si="9"/>
        <v/>
      </c>
      <c r="AR38" s="146" t="str">
        <f t="shared" si="10"/>
        <v/>
      </c>
      <c r="AS38" s="147" t="str">
        <f t="shared" si="11"/>
        <v/>
      </c>
      <c r="AT38" s="145" t="str">
        <f>IF($B38=0,"",SUMIFS(INPUT_DATA!AQ:AQ,INPUT_DATA!$A:$A,$B38,INPUT_DATA!$B:$B,"S"))</f>
        <v/>
      </c>
      <c r="AU38" s="146" t="str">
        <f>IF($B38=0,"",SUMIFS(INPUT_DATA!AR:AR,INPUT_DATA!$A:$A,$B38,INPUT_DATA!$B:$B,"S"))</f>
        <v/>
      </c>
      <c r="AV38" s="147" t="str">
        <f>IF($B38=0,"",SUMIFS(INPUT_DATA!AS:AS,INPUT_DATA!$A:$A,$B38,INPUT_DATA!$B:$B,"S"))</f>
        <v/>
      </c>
      <c r="AW38" s="145" t="str">
        <f t="shared" si="12"/>
        <v/>
      </c>
      <c r="AX38" s="146" t="str">
        <f t="shared" si="13"/>
        <v/>
      </c>
      <c r="AY38" s="147" t="str">
        <f t="shared" si="14"/>
        <v/>
      </c>
      <c r="AZ38" s="148"/>
      <c r="BA38" s="138" t="str">
        <f>IF($B38=0,"",SUMIFS(INPUT_DATA!C:C,INPUT_DATA!$A:$A,$B38,INPUT_DATA!$B:$B,"D"))</f>
        <v/>
      </c>
      <c r="BB38" s="149" t="str">
        <f>IF($B38=0,"",SUMIFS(INPUT_DATA!E:E,INPUT_DATA!$A:$A,$B38,INPUT_DATA!$B:$B,"D"))</f>
        <v/>
      </c>
      <c r="BC38" s="149" t="str">
        <f>IF($B38=0,"",SUMIFS(INPUT_DATA!F:F,INPUT_DATA!$A:$A,$B38,INPUT_DATA!$B:$B,"D"))</f>
        <v/>
      </c>
      <c r="BD38" s="149" t="str">
        <f>IF($B38=0,"",SUMIFS(INPUT_DATA!G:G,INPUT_DATA!$A:$A,$B38,INPUT_DATA!$B:$B,"D"))</f>
        <v/>
      </c>
      <c r="BE38" s="149" t="str">
        <f>IF($B38=0,"",SUMIFS(INPUT_DATA!H:H,INPUT_DATA!$A:$A,$B38,INPUT_DATA!$B:$B,"D"))</f>
        <v/>
      </c>
      <c r="BF38" s="149" t="str">
        <f>IF($B38=0,"",SUMIFS(INPUT_DATA!I:I,INPUT_DATA!$A:$A,$B38,INPUT_DATA!$B:$B,"D"))</f>
        <v/>
      </c>
      <c r="BG38" s="149" t="str">
        <f>IF($B38=0,"",SUMIFS(INPUT_DATA!J:J,INPUT_DATA!$A:$A,$B38,INPUT_DATA!$B:$B,"D"))</f>
        <v/>
      </c>
      <c r="BH38" s="149" t="str">
        <f>IF($B38=0,"",SUMIFS(INPUT_DATA!K:K,INPUT_DATA!$A:$A,$B38,INPUT_DATA!$B:$B,"D"))</f>
        <v/>
      </c>
      <c r="BI38" s="149" t="str">
        <f>IF($B38=0,"",SUMIFS(INPUT_DATA!L:L,INPUT_DATA!$A:$A,$B38,INPUT_DATA!$B:$B,"D"))</f>
        <v/>
      </c>
      <c r="BJ38" s="149" t="str">
        <f>IF($B38=0,"",SUMIFS(INPUT_DATA!M:M,INPUT_DATA!$A:$A,$B38,INPUT_DATA!$B:$B,"D"))</f>
        <v/>
      </c>
      <c r="BK38" s="149" t="str">
        <f>IF($B38=0,"",SUMIFS(INPUT_DATA!N:N,INPUT_DATA!$A:$A,$B38,INPUT_DATA!$B:$B,"D"))</f>
        <v/>
      </c>
      <c r="BL38" s="150" t="str">
        <f t="shared" si="5"/>
        <v/>
      </c>
      <c r="BM38" s="150" t="str">
        <f>IF($B38=0,"",SUMIFS(INPUT_DATA!O:O,INPUT_DATA!$A:$A,$B38,INPUT_DATA!$B:$B,"D"))</f>
        <v/>
      </c>
      <c r="BN38" s="150" t="str">
        <f t="shared" si="15"/>
        <v/>
      </c>
      <c r="BO38" s="153" t="str">
        <f>IF($B38=0,"",SUMIFS(INPUT_DATA!P:P,INPUT_DATA!$A:$A,$B38,INPUT_DATA!$B:$B,"D"))</f>
        <v/>
      </c>
      <c r="BP38" s="139" t="str">
        <f>IF($B38=0,"",SUMIFS(INPUT_DATA!Q:Q,INPUT_DATA!$A:$A,$B38,INPUT_DATA!$B:$B,"D"))</f>
        <v/>
      </c>
      <c r="BQ38" s="139" t="str">
        <f>IF($B38=0,"",SUMIFS(INPUT_DATA!R:R,INPUT_DATA!$A:$A,$B38,INPUT_DATA!$B:$B,"D"))</f>
        <v/>
      </c>
      <c r="BR38" s="149" t="str">
        <f>IF($B38=0,"",SUMIFS(INPUT_DATA!S:S,INPUT_DATA!$A:$A,$B38,INPUT_DATA!$B:$B,"D"))</f>
        <v/>
      </c>
      <c r="BS38" s="149" t="str">
        <f>IF($B38=0,"",SUMIFS(INPUT_DATA!T:T,INPUT_DATA!$A:$A,$B38,INPUT_DATA!$B:$B,"D"))</f>
        <v/>
      </c>
      <c r="BT38" s="149" t="str">
        <f>IF($B38=0,"",SUMIFS(INPUT_DATA!U:U,INPUT_DATA!$A:$A,$B38,INPUT_DATA!$B:$B,"D"))</f>
        <v/>
      </c>
      <c r="BU38" s="149" t="str">
        <f>IF($B38=0,"",SUMIFS(INPUT_DATA!V:V,INPUT_DATA!$A:$A,$B38,INPUT_DATA!$B:$B,"D"))</f>
        <v/>
      </c>
      <c r="BV38" s="149" t="str">
        <f>IF($B38=0,"",SUMIFS(INPUT_DATA!W:W,INPUT_DATA!$A:$A,$B38,INPUT_DATA!$B:$B,"D"))</f>
        <v/>
      </c>
      <c r="BW38" s="149" t="str">
        <f>IF($B38=0,"",SUMIFS(INPUT_DATA!X:X,INPUT_DATA!$A:$A,$B38,INPUT_DATA!$B:$B,"D"))</f>
        <v/>
      </c>
      <c r="BX38" s="149" t="str">
        <f>IF($B38=0,"",SUMIFS(INPUT_DATA!Y:Y,INPUT_DATA!$A:$A,$B38,INPUT_DATA!$B:$B,"D"))</f>
        <v/>
      </c>
      <c r="BY38" s="149" t="str">
        <f>IF($B38=0,"",SUMIFS(INPUT_DATA!Z:Z,INPUT_DATA!$A:$A,$B38,INPUT_DATA!$B:$B,"D"))</f>
        <v/>
      </c>
      <c r="BZ38" s="149" t="str">
        <f>IF($B38=0,"",SUMIFS(INPUT_DATA!AA:AA,INPUT_DATA!$A:$A,$B38,INPUT_DATA!$B:$B,"D"))</f>
        <v/>
      </c>
      <c r="CA38" s="149" t="str">
        <f>IF($B38=0,"",SUMIFS(INPUT_DATA!AB:AB,INPUT_DATA!$A:$A,$B38,INPUT_DATA!$B:$B,"D"))</f>
        <v/>
      </c>
      <c r="CB38" s="149" t="str">
        <f>IF($B38=0,"",SUMIFS(INPUT_DATA!AC:AC,INPUT_DATA!$A:$A,$B38,INPUT_DATA!$B:$B,"D"))</f>
        <v/>
      </c>
      <c r="CC38" s="149" t="str">
        <f>IF($B38=0,"",SUMIFS(INPUT_DATA!AD:AD,INPUT_DATA!$A:$A,$B38,INPUT_DATA!$B:$B,"D"))</f>
        <v/>
      </c>
      <c r="CD38" s="149" t="str">
        <f>IF($B38=0,"",SUMIFS(INPUT_DATA!AE:AE,INPUT_DATA!$A:$A,$B38,INPUT_DATA!$B:$B,"D"))</f>
        <v/>
      </c>
      <c r="CE38" s="149" t="str">
        <f>IF($B38=0,"",SUMIFS(INPUT_DATA!AF:AF,INPUT_DATA!$A:$A,$B38,INPUT_DATA!$B:$B,"D"))</f>
        <v/>
      </c>
      <c r="CF38" s="149" t="str">
        <f>IF($B38=0,"",SUMIFS(INPUT_DATA!AG:AG,INPUT_DATA!$A:$A,$B38,INPUT_DATA!$B:$B,"D"))</f>
        <v/>
      </c>
      <c r="CG38" s="149" t="str">
        <f>IF($B38=0,"",SUMIFS(INPUT_DATA!AH:AH,INPUT_DATA!$A:$A,$B38,INPUT_DATA!$B:$B,"D"))</f>
        <v/>
      </c>
      <c r="CH38" s="149" t="str">
        <f>IF($B38=0,"",SUMIFS(INPUT_DATA!AI:AI,INPUT_DATA!$A:$A,$B38,INPUT_DATA!$B:$B,"D"))</f>
        <v/>
      </c>
      <c r="CI38" s="149" t="str">
        <f>IF($B38=0,"",SUMIFS(INPUT_DATA!AJ:AJ,INPUT_DATA!$A:$A,$B38,INPUT_DATA!$B:$B,"D"))</f>
        <v/>
      </c>
      <c r="CJ38" s="140" t="str">
        <f>IF($B38=0,"",SUMIFS(INPUT_DATA!AK:AK,INPUT_DATA!$A:$A,$B38,INPUT_DATA!$B:$B,"D"))</f>
        <v/>
      </c>
      <c r="CK38" s="140" t="str">
        <f>IF($B38=0,"",SUMIFS(INPUT_DATA!AL:AL,INPUT_DATA!$A:$A,$B38,INPUT_DATA!$B:$B,"D"))</f>
        <v/>
      </c>
      <c r="CL38" s="140" t="str">
        <f>IF($B38=0,"",SUMIFS(INPUT_DATA!AM:AM,INPUT_DATA!$A:$A,$B38,INPUT_DATA!$B:$B,"D"))</f>
        <v/>
      </c>
      <c r="CM38" s="140" t="str">
        <f>IF($B38=0,"",SUMIFS(INPUT_DATA!AN:AN,INPUT_DATA!$A:$A,$B38,INPUT_DATA!$B:$B,"D"))</f>
        <v/>
      </c>
      <c r="CN38" s="140" t="str">
        <f>IF($B38=0,"",SUMIFS(INPUT_DATA!AO:AO,INPUT_DATA!$A:$A,$B38,INPUT_DATA!$B:$B,"D"))</f>
        <v/>
      </c>
      <c r="CO38" s="140" t="str">
        <f>IF($B38=0,"",SUMIFS(INPUT_DATA!AP:AP,INPUT_DATA!$A:$A,$B38,INPUT_DATA!$B:$B,"D"))</f>
        <v/>
      </c>
      <c r="CP38" s="154" t="str">
        <f t="shared" si="6"/>
        <v/>
      </c>
      <c r="CQ38" s="154" t="str">
        <f t="shared" si="2"/>
        <v/>
      </c>
      <c r="CR38" s="154" t="str">
        <f t="shared" si="3"/>
        <v/>
      </c>
      <c r="CS38" s="139" t="str">
        <f>IF($B38=0,"",SUMIFS(INPUT_DATA!AQ:AQ,INPUT_DATA!$A:$A,$B38,INPUT_DATA!$B:$B,"D"))</f>
        <v/>
      </c>
      <c r="CT38" s="154" t="str">
        <f>IF($B38=0,"",SUMIFS(INPUT_DATA!AR:AR,INPUT_DATA!$A:$A,$B38,INPUT_DATA!$B:$B,"D"))</f>
        <v/>
      </c>
      <c r="CU38" s="154" t="str">
        <f>IF($B38=0,"",SUMIFS(INPUT_DATA!AS:AS,INPUT_DATA!$A:$A,$B38,INPUT_DATA!$B:$B,"D"))</f>
        <v/>
      </c>
      <c r="CV38" s="139" t="str">
        <f t="shared" si="17"/>
        <v/>
      </c>
      <c r="CW38" s="154" t="str">
        <f t="shared" si="18"/>
        <v/>
      </c>
      <c r="CX38" s="155" t="str">
        <f t="shared" si="19"/>
        <v/>
      </c>
      <c r="CY38" s="148"/>
    </row>
    <row r="39" spans="2:103" ht="13">
      <c r="B39" s="137">
        <f>INPUT_DATA!CN26</f>
        <v>0</v>
      </c>
      <c r="C39" s="139" t="str">
        <f>IF($B39=0,"",SUMIFS(INPUT_DATA!C:C,INPUT_DATA!$A:$A,$B39,INPUT_DATA!$B:$B,"S"))</f>
        <v/>
      </c>
      <c r="D39" s="139" t="str">
        <f>IF($B39=0,"",SUMIFS(INPUT_DATA!D:D,INPUT_DATA!$A:$A,$B39,INPUT_DATA!$B:$B,"S"))</f>
        <v/>
      </c>
      <c r="E39" s="140" t="str">
        <f>IF($B39=0,"",SUMIFS(INPUT_DATA!E:E,INPUT_DATA!$A:$A,$B39,INPUT_DATA!$B:$B,"S"))</f>
        <v/>
      </c>
      <c r="F39" s="140" t="str">
        <f>IF($B39=0,"",SUMIFS(INPUT_DATA!F:F,INPUT_DATA!$A:$A,$B39,INPUT_DATA!$B:$B,"S"))</f>
        <v/>
      </c>
      <c r="G39" s="140" t="str">
        <f>IF($B39=0,"",SUMIFS(INPUT_DATA!G:G,INPUT_DATA!$A:$A,$B39,INPUT_DATA!$B:$B,"S"))</f>
        <v/>
      </c>
      <c r="H39" s="140" t="str">
        <f>IF($B39=0,"",SUMIFS(INPUT_DATA!H:H,INPUT_DATA!$A:$A,$B39,INPUT_DATA!$B:$B,"S"))</f>
        <v/>
      </c>
      <c r="I39" s="140" t="str">
        <f>IF($B39=0,"",SUMIFS(INPUT_DATA!I:I,INPUT_DATA!$A:$A,$B39,INPUT_DATA!$B:$B,"S"))</f>
        <v/>
      </c>
      <c r="J39" s="140" t="str">
        <f>IF($B39=0,"",SUMIFS(INPUT_DATA!J:J,INPUT_DATA!$A:$A,$B39,INPUT_DATA!$B:$B,"S"))</f>
        <v/>
      </c>
      <c r="K39" s="140" t="str">
        <f>IF($B39=0,"",SUMIFS(INPUT_DATA!K:K,INPUT_DATA!$A:$A,$B39,INPUT_DATA!$B:$B,"S"))</f>
        <v/>
      </c>
      <c r="L39" s="140" t="str">
        <f>IF($B39=0,"",SUMIFS(INPUT_DATA!L:L,INPUT_DATA!$A:$A,$B39,INPUT_DATA!$B:$B,"S"))</f>
        <v/>
      </c>
      <c r="M39" s="140" t="str">
        <f>IF($B39=0,"",SUMIFS(INPUT_DATA!M:M,INPUT_DATA!$A:$A,$B39,INPUT_DATA!$B:$B,"S"))</f>
        <v/>
      </c>
      <c r="N39" s="140" t="str">
        <f>IF($B39=0,"",SUMIFS(INPUT_DATA!N:N,INPUT_DATA!$A:$A,$B39,INPUT_DATA!$B:$B,"S"))</f>
        <v/>
      </c>
      <c r="O39" s="141" t="str">
        <f t="shared" si="7"/>
        <v/>
      </c>
      <c r="P39" s="142" t="str">
        <f>IF($B39=0,"",SUMIFS(INPUT_DATA!O:O,INPUT_DATA!$A:$A,$B39,INPUT_DATA!$B:$B,"S"))</f>
        <v/>
      </c>
      <c r="Q39" s="142" t="str">
        <f t="shared" si="8"/>
        <v/>
      </c>
      <c r="R39" s="142" t="str">
        <f>IF($B39=0,"",SUMIFS(INPUT_DATA!BL:BL,INPUT_DATA!$A:$A,$B39,INPUT_DATA!$B:$B,"S"))</f>
        <v/>
      </c>
      <c r="S39" s="143" t="str">
        <f>IF($B39=0,"",SUMIFS(INPUT_DATA!P:P,INPUT_DATA!$A:$A,$B39,INPUT_DATA!$B:$B,"S"))</f>
        <v/>
      </c>
      <c r="T39" s="143" t="str">
        <f>IF($B39=0,"",SUMIFS(INPUT_DATA!Q:Q,INPUT_DATA!$A:$A,$B39,INPUT_DATA!$B:$B,"S"))</f>
        <v/>
      </c>
      <c r="U39" s="143" t="str">
        <f>IF($B39=0,"",SUMIFS(INPUT_DATA!R:R,INPUT_DATA!$A:$A,$B39,INPUT_DATA!$B:$B,"S"))</f>
        <v/>
      </c>
      <c r="V39" s="144" t="str">
        <f>IF($B39=0,"",SUMIFS(INPUT_DATA!S:S,INPUT_DATA!$A:$A,$B39,INPUT_DATA!$B:$B,"S"))</f>
        <v/>
      </c>
      <c r="W39" s="144" t="str">
        <f>IF($B39=0,"",SUMIFS(INPUT_DATA!T:T,INPUT_DATA!$A:$A,$B39,INPUT_DATA!$B:$B,"S"))</f>
        <v/>
      </c>
      <c r="X39" s="144" t="str">
        <f>IF($B39=0,"",SUMIFS(INPUT_DATA!U:U,INPUT_DATA!$A:$A,$B39,INPUT_DATA!$B:$B,"S"))</f>
        <v/>
      </c>
      <c r="Y39" s="144" t="str">
        <f>IF($B39=0,"",SUMIFS(INPUT_DATA!V:V,INPUT_DATA!$A:$A,$B39,INPUT_DATA!$B:$B,"S"))</f>
        <v/>
      </c>
      <c r="Z39" s="144" t="str">
        <f>IF($B39=0,"",SUMIFS(INPUT_DATA!W:W,INPUT_DATA!$A:$A,$B39,INPUT_DATA!$B:$B,"S"))</f>
        <v/>
      </c>
      <c r="AA39" s="144" t="str">
        <f>IF($B39=0,"",SUMIFS(INPUT_DATA!X:X,INPUT_DATA!$A:$A,$B39,INPUT_DATA!$B:$B,"S"))</f>
        <v/>
      </c>
      <c r="AB39" s="144" t="str">
        <f>IF($B39=0,"",SUMIFS(INPUT_DATA!Y:Y,INPUT_DATA!$A:$A,$B39,INPUT_DATA!$B:$B,"S"))</f>
        <v/>
      </c>
      <c r="AC39" s="144" t="str">
        <f>IF($B39=0,"",SUMIFS(INPUT_DATA!Z:Z,INPUT_DATA!$A:$A,$B39,INPUT_DATA!$B:$B,"S"))</f>
        <v/>
      </c>
      <c r="AD39" s="144" t="str">
        <f>IF($B39=0,"",SUMIFS(INPUT_DATA!AA:AA,INPUT_DATA!$A:$A,$B39,INPUT_DATA!$B:$B,"S"))</f>
        <v/>
      </c>
      <c r="AE39" s="144" t="str">
        <f>IF($B39=0,"",SUMIFS(INPUT_DATA!AB:AB,INPUT_DATA!$A:$A,$B39,INPUT_DATA!$B:$B,"S"))</f>
        <v/>
      </c>
      <c r="AF39" s="144" t="str">
        <f>IF($B39=0,"",SUMIFS(INPUT_DATA!AC:AC,INPUT_DATA!$A:$A,$B39,INPUT_DATA!$B:$B,"S"))</f>
        <v/>
      </c>
      <c r="AG39" s="144" t="str">
        <f>IF($B39=0,"",SUMIFS(INPUT_DATA!AD:AD,INPUT_DATA!$A:$A,$B39,INPUT_DATA!$B:$B,"S"))</f>
        <v/>
      </c>
      <c r="AH39" s="144" t="str">
        <f>IF($B39=0,"",SUMIFS(INPUT_DATA!AE:AE,INPUT_DATA!$A:$A,$B39,INPUT_DATA!$B:$B,"S"))</f>
        <v/>
      </c>
      <c r="AI39" s="144" t="str">
        <f>IF($B39=0,"",SUMIFS(INPUT_DATA!AF:AF,INPUT_DATA!$A:$A,$B39,INPUT_DATA!$B:$B,"S"))</f>
        <v/>
      </c>
      <c r="AJ39" s="144" t="str">
        <f>IF($B39=0,"",SUMIFS(INPUT_DATA!AG:AG,INPUT_DATA!$A:$A,$B39,INPUT_DATA!$B:$B,"S"))</f>
        <v/>
      </c>
      <c r="AK39" s="144" t="str">
        <f>IF($B39=0,"",SUMIFS(INPUT_DATA!AK:AK,INPUT_DATA!$A:$A,$B39,INPUT_DATA!$B:$B,"S"))</f>
        <v/>
      </c>
      <c r="AL39" s="144" t="str">
        <f>IF($B39=0,"",SUMIFS(INPUT_DATA!AL:AL,INPUT_DATA!$A:$A,$B39,INPUT_DATA!$B:$B,"S"))</f>
        <v/>
      </c>
      <c r="AM39" s="144" t="str">
        <f>IF($B39=0,"",SUMIFS(INPUT_DATA!AM:AM,INPUT_DATA!$A:$A,$B39,INPUT_DATA!$B:$B,"S"))</f>
        <v/>
      </c>
      <c r="AN39" s="144" t="str">
        <f>IF($B39=0,"",SUMIFS(INPUT_DATA!AN:AN,INPUT_DATA!$A:$A,$B39,INPUT_DATA!$B:$B,"S"))</f>
        <v/>
      </c>
      <c r="AO39" s="144" t="str">
        <f>IF($B39=0,"",SUMIFS(INPUT_DATA!AO:AO,INPUT_DATA!$A:$A,$B39,INPUT_DATA!$B:$B,"S"))</f>
        <v/>
      </c>
      <c r="AP39" s="144" t="str">
        <f>IF($B39=0,"",SUMIFS(INPUT_DATA!AP:AP,INPUT_DATA!$A:$A,$B39,INPUT_DATA!$B:$B,"S"))</f>
        <v/>
      </c>
      <c r="AQ39" s="145" t="str">
        <f t="shared" si="9"/>
        <v/>
      </c>
      <c r="AR39" s="146" t="str">
        <f t="shared" si="10"/>
        <v/>
      </c>
      <c r="AS39" s="147" t="str">
        <f t="shared" si="11"/>
        <v/>
      </c>
      <c r="AT39" s="145" t="str">
        <f>IF($B39=0,"",SUMIFS(INPUT_DATA!AQ:AQ,INPUT_DATA!$A:$A,$B39,INPUT_DATA!$B:$B,"S"))</f>
        <v/>
      </c>
      <c r="AU39" s="146" t="str">
        <f>IF($B39=0,"",SUMIFS(INPUT_DATA!AR:AR,INPUT_DATA!$A:$A,$B39,INPUT_DATA!$B:$B,"S"))</f>
        <v/>
      </c>
      <c r="AV39" s="147" t="str">
        <f>IF($B39=0,"",SUMIFS(INPUT_DATA!AS:AS,INPUT_DATA!$A:$A,$B39,INPUT_DATA!$B:$B,"S"))</f>
        <v/>
      </c>
      <c r="AW39" s="145" t="str">
        <f t="shared" si="12"/>
        <v/>
      </c>
      <c r="AX39" s="146" t="str">
        <f t="shared" si="13"/>
        <v/>
      </c>
      <c r="AY39" s="147" t="str">
        <f t="shared" si="14"/>
        <v/>
      </c>
      <c r="AZ39" s="148"/>
      <c r="BA39" s="138" t="str">
        <f>IF($B39=0,"",SUMIFS(INPUT_DATA!C:C,INPUT_DATA!$A:$A,$B39,INPUT_DATA!$B:$B,"D"))</f>
        <v/>
      </c>
      <c r="BB39" s="149" t="str">
        <f>IF($B39=0,"",SUMIFS(INPUT_DATA!E:E,INPUT_DATA!$A:$A,$B39,INPUT_DATA!$B:$B,"D"))</f>
        <v/>
      </c>
      <c r="BC39" s="149" t="str">
        <f>IF($B39=0,"",SUMIFS(INPUT_DATA!F:F,INPUT_DATA!$A:$A,$B39,INPUT_DATA!$B:$B,"D"))</f>
        <v/>
      </c>
      <c r="BD39" s="149" t="str">
        <f>IF($B39=0,"",SUMIFS(INPUT_DATA!G:G,INPUT_DATA!$A:$A,$B39,INPUT_DATA!$B:$B,"D"))</f>
        <v/>
      </c>
      <c r="BE39" s="149" t="str">
        <f>IF($B39=0,"",SUMIFS(INPUT_DATA!H:H,INPUT_DATA!$A:$A,$B39,INPUT_DATA!$B:$B,"D"))</f>
        <v/>
      </c>
      <c r="BF39" s="149" t="str">
        <f>IF($B39=0,"",SUMIFS(INPUT_DATA!I:I,INPUT_DATA!$A:$A,$B39,INPUT_DATA!$B:$B,"D"))</f>
        <v/>
      </c>
      <c r="BG39" s="149" t="str">
        <f>IF($B39=0,"",SUMIFS(INPUT_DATA!J:J,INPUT_DATA!$A:$A,$B39,INPUT_DATA!$B:$B,"D"))</f>
        <v/>
      </c>
      <c r="BH39" s="149" t="str">
        <f>IF($B39=0,"",SUMIFS(INPUT_DATA!K:K,INPUT_DATA!$A:$A,$B39,INPUT_DATA!$B:$B,"D"))</f>
        <v/>
      </c>
      <c r="BI39" s="149" t="str">
        <f>IF($B39=0,"",SUMIFS(INPUT_DATA!L:L,INPUT_DATA!$A:$A,$B39,INPUT_DATA!$B:$B,"D"))</f>
        <v/>
      </c>
      <c r="BJ39" s="149" t="str">
        <f>IF($B39=0,"",SUMIFS(INPUT_DATA!M:M,INPUT_DATA!$A:$A,$B39,INPUT_DATA!$B:$B,"D"))</f>
        <v/>
      </c>
      <c r="BK39" s="149" t="str">
        <f>IF($B39=0,"",SUMIFS(INPUT_DATA!N:N,INPUT_DATA!$A:$A,$B39,INPUT_DATA!$B:$B,"D"))</f>
        <v/>
      </c>
      <c r="BL39" s="150" t="str">
        <f t="shared" si="5"/>
        <v/>
      </c>
      <c r="BM39" s="150" t="str">
        <f>IF($B39=0,"",SUMIFS(INPUT_DATA!O:O,INPUT_DATA!$A:$A,$B39,INPUT_DATA!$B:$B,"D"))</f>
        <v/>
      </c>
      <c r="BN39" s="150" t="str">
        <f t="shared" si="15"/>
        <v/>
      </c>
      <c r="BO39" s="153" t="str">
        <f>IF($B39=0,"",SUMIFS(INPUT_DATA!P:P,INPUT_DATA!$A:$A,$B39,INPUT_DATA!$B:$B,"D"))</f>
        <v/>
      </c>
      <c r="BP39" s="139" t="str">
        <f>IF($B39=0,"",SUMIFS(INPUT_DATA!Q:Q,INPUT_DATA!$A:$A,$B39,INPUT_DATA!$B:$B,"D"))</f>
        <v/>
      </c>
      <c r="BQ39" s="139" t="str">
        <f>IF($B39=0,"",SUMIFS(INPUT_DATA!R:R,INPUT_DATA!$A:$A,$B39,INPUT_DATA!$B:$B,"D"))</f>
        <v/>
      </c>
      <c r="BR39" s="149" t="str">
        <f>IF($B39=0,"",SUMIFS(INPUT_DATA!S:S,INPUT_DATA!$A:$A,$B39,INPUT_DATA!$B:$B,"D"))</f>
        <v/>
      </c>
      <c r="BS39" s="149" t="str">
        <f>IF($B39=0,"",SUMIFS(INPUT_DATA!T:T,INPUT_DATA!$A:$A,$B39,INPUT_DATA!$B:$B,"D"))</f>
        <v/>
      </c>
      <c r="BT39" s="149" t="str">
        <f>IF($B39=0,"",SUMIFS(INPUT_DATA!U:U,INPUT_DATA!$A:$A,$B39,INPUT_DATA!$B:$B,"D"))</f>
        <v/>
      </c>
      <c r="BU39" s="149" t="str">
        <f>IF($B39=0,"",SUMIFS(INPUT_DATA!V:V,INPUT_DATA!$A:$A,$B39,INPUT_DATA!$B:$B,"D"))</f>
        <v/>
      </c>
      <c r="BV39" s="149" t="str">
        <f>IF($B39=0,"",SUMIFS(INPUT_DATA!W:W,INPUT_DATA!$A:$A,$B39,INPUT_DATA!$B:$B,"D"))</f>
        <v/>
      </c>
      <c r="BW39" s="149" t="str">
        <f>IF($B39=0,"",SUMIFS(INPUT_DATA!X:X,INPUT_DATA!$A:$A,$B39,INPUT_DATA!$B:$B,"D"))</f>
        <v/>
      </c>
      <c r="BX39" s="149" t="str">
        <f>IF($B39=0,"",SUMIFS(INPUT_DATA!Y:Y,INPUT_DATA!$A:$A,$B39,INPUT_DATA!$B:$B,"D"))</f>
        <v/>
      </c>
      <c r="BY39" s="149" t="str">
        <f>IF($B39=0,"",SUMIFS(INPUT_DATA!Z:Z,INPUT_DATA!$A:$A,$B39,INPUT_DATA!$B:$B,"D"))</f>
        <v/>
      </c>
      <c r="BZ39" s="149" t="str">
        <f>IF($B39=0,"",SUMIFS(INPUT_DATA!AA:AA,INPUT_DATA!$A:$A,$B39,INPUT_DATA!$B:$B,"D"))</f>
        <v/>
      </c>
      <c r="CA39" s="149" t="str">
        <f>IF($B39=0,"",SUMIFS(INPUT_DATA!AB:AB,INPUT_DATA!$A:$A,$B39,INPUT_DATA!$B:$B,"D"))</f>
        <v/>
      </c>
      <c r="CB39" s="149" t="str">
        <f>IF($B39=0,"",SUMIFS(INPUT_DATA!AC:AC,INPUT_DATA!$A:$A,$B39,INPUT_DATA!$B:$B,"D"))</f>
        <v/>
      </c>
      <c r="CC39" s="149" t="str">
        <f>IF($B39=0,"",SUMIFS(INPUT_DATA!AD:AD,INPUT_DATA!$A:$A,$B39,INPUT_DATA!$B:$B,"D"))</f>
        <v/>
      </c>
      <c r="CD39" s="149" t="str">
        <f>IF($B39=0,"",SUMIFS(INPUT_DATA!AE:AE,INPUT_DATA!$A:$A,$B39,INPUT_DATA!$B:$B,"D"))</f>
        <v/>
      </c>
      <c r="CE39" s="149" t="str">
        <f>IF($B39=0,"",SUMIFS(INPUT_DATA!AF:AF,INPUT_DATA!$A:$A,$B39,INPUT_DATA!$B:$B,"D"))</f>
        <v/>
      </c>
      <c r="CF39" s="149" t="str">
        <f>IF($B39=0,"",SUMIFS(INPUT_DATA!AG:AG,INPUT_DATA!$A:$A,$B39,INPUT_DATA!$B:$B,"D"))</f>
        <v/>
      </c>
      <c r="CG39" s="149" t="str">
        <f>IF($B39=0,"",SUMIFS(INPUT_DATA!AH:AH,INPUT_DATA!$A:$A,$B39,INPUT_DATA!$B:$B,"D"))</f>
        <v/>
      </c>
      <c r="CH39" s="149" t="str">
        <f>IF($B39=0,"",SUMIFS(INPUT_DATA!AI:AI,INPUT_DATA!$A:$A,$B39,INPUT_DATA!$B:$B,"D"))</f>
        <v/>
      </c>
      <c r="CI39" s="149" t="str">
        <f>IF($B39=0,"",SUMIFS(INPUT_DATA!AJ:AJ,INPUT_DATA!$A:$A,$B39,INPUT_DATA!$B:$B,"D"))</f>
        <v/>
      </c>
      <c r="CJ39" s="140" t="str">
        <f>IF($B39=0,"",SUMIFS(INPUT_DATA!AK:AK,INPUT_DATA!$A:$A,$B39,INPUT_DATA!$B:$B,"D"))</f>
        <v/>
      </c>
      <c r="CK39" s="140" t="str">
        <f>IF($B39=0,"",SUMIFS(INPUT_DATA!AL:AL,INPUT_DATA!$A:$A,$B39,INPUT_DATA!$B:$B,"D"))</f>
        <v/>
      </c>
      <c r="CL39" s="140" t="str">
        <f>IF($B39=0,"",SUMIFS(INPUT_DATA!AM:AM,INPUT_DATA!$A:$A,$B39,INPUT_DATA!$B:$B,"D"))</f>
        <v/>
      </c>
      <c r="CM39" s="140" t="str">
        <f>IF($B39=0,"",SUMIFS(INPUT_DATA!AN:AN,INPUT_DATA!$A:$A,$B39,INPUT_DATA!$B:$B,"D"))</f>
        <v/>
      </c>
      <c r="CN39" s="140" t="str">
        <f>IF($B39=0,"",SUMIFS(INPUT_DATA!AO:AO,INPUT_DATA!$A:$A,$B39,INPUT_DATA!$B:$B,"D"))</f>
        <v/>
      </c>
      <c r="CO39" s="140" t="str">
        <f>IF($B39=0,"",SUMIFS(INPUT_DATA!AP:AP,INPUT_DATA!$A:$A,$B39,INPUT_DATA!$B:$B,"D"))</f>
        <v/>
      </c>
      <c r="CP39" s="154" t="str">
        <f t="shared" si="6"/>
        <v/>
      </c>
      <c r="CQ39" s="154" t="str">
        <f t="shared" si="2"/>
        <v/>
      </c>
      <c r="CR39" s="154" t="str">
        <f t="shared" si="3"/>
        <v/>
      </c>
      <c r="CS39" s="139" t="str">
        <f>IF($B39=0,"",SUMIFS(INPUT_DATA!AQ:AQ,INPUT_DATA!$A:$A,$B39,INPUT_DATA!$B:$B,"D"))</f>
        <v/>
      </c>
      <c r="CT39" s="154" t="str">
        <f>IF($B39=0,"",SUMIFS(INPUT_DATA!AR:AR,INPUT_DATA!$A:$A,$B39,INPUT_DATA!$B:$B,"D"))</f>
        <v/>
      </c>
      <c r="CU39" s="154" t="str">
        <f>IF($B39=0,"",SUMIFS(INPUT_DATA!AS:AS,INPUT_DATA!$A:$A,$B39,INPUT_DATA!$B:$B,"D"))</f>
        <v/>
      </c>
      <c r="CV39" s="139" t="str">
        <f t="shared" si="17"/>
        <v/>
      </c>
      <c r="CW39" s="154" t="str">
        <f t="shared" si="18"/>
        <v/>
      </c>
      <c r="CX39" s="155" t="str">
        <f t="shared" si="19"/>
        <v/>
      </c>
      <c r="CY39" s="148"/>
    </row>
    <row r="40" spans="2:103" ht="13">
      <c r="B40" s="137">
        <f>INPUT_DATA!CN27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ht="13">
      <c r="B41" s="137">
        <f>INPUT_DATA!CN28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ht="13">
      <c r="B42" s="137">
        <f>INPUT_DATA!CN29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ht="13">
      <c r="B43" s="137">
        <f>INPUT_DATA!CN30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ht="13">
      <c r="B44" s="137">
        <f>INPUT_DATA!CN31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ht="13">
      <c r="B45" s="137">
        <f>INPUT_DATA!CN32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ht="13">
      <c r="B46" s="137">
        <f>INPUT_DATA!CN33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ht="13">
      <c r="B47" s="137">
        <f>INPUT_DATA!CN34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ht="13">
      <c r="B48" s="137">
        <f>INPUT_DATA!CN35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ht="13">
      <c r="B49" s="137">
        <f>INPUT_DATA!CN36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ht="13">
      <c r="A50" s="156">
        <f t="shared" ref="A50:A87" si="20">A49-1</f>
        <v>-1</v>
      </c>
      <c r="B50" s="137">
        <f>INPUT_DATA!CN37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ht="13">
      <c r="A51" s="156">
        <f t="shared" si="20"/>
        <v>-2</v>
      </c>
      <c r="B51" s="137">
        <f>INPUT_DATA!CN38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ht="13">
      <c r="A52" s="156">
        <f t="shared" si="20"/>
        <v>-3</v>
      </c>
      <c r="B52" s="137">
        <f>INPUT_DATA!CN39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ht="13">
      <c r="A53" s="156">
        <f t="shared" si="20"/>
        <v>-4</v>
      </c>
      <c r="B53" s="137">
        <f>INPUT_DATA!CN40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ht="13">
      <c r="A54" s="156">
        <f t="shared" si="20"/>
        <v>-5</v>
      </c>
      <c r="B54" s="137">
        <f>INPUT_DATA!CN41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ht="13">
      <c r="A55" s="156">
        <f t="shared" si="20"/>
        <v>-6</v>
      </c>
      <c r="B55" s="137">
        <f>INPUT_DATA!CN42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ht="13">
      <c r="A56" s="156">
        <f t="shared" si="20"/>
        <v>-7</v>
      </c>
      <c r="B56" s="137">
        <f>INPUT_DATA!CN43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ht="13">
      <c r="A57" s="156">
        <f t="shared" si="20"/>
        <v>-8</v>
      </c>
      <c r="B57" s="137">
        <f>INPUT_DATA!CN44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ht="13">
      <c r="A58" s="156">
        <f t="shared" si="20"/>
        <v>-9</v>
      </c>
      <c r="B58" s="137">
        <f>INPUT_DATA!CN45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ht="13">
      <c r="A59" s="156">
        <f t="shared" si="20"/>
        <v>-10</v>
      </c>
      <c r="B59" s="137">
        <f>INPUT_DATA!CN46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ht="13">
      <c r="A60" s="156">
        <f t="shared" si="20"/>
        <v>-11</v>
      </c>
      <c r="B60" s="137">
        <f>INPUT_DATA!CN47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ht="13">
      <c r="A61" s="156">
        <f t="shared" si="20"/>
        <v>-12</v>
      </c>
      <c r="B61" s="137">
        <f>INPUT_DATA!CN48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ht="13">
      <c r="A62" s="156">
        <f t="shared" si="20"/>
        <v>-13</v>
      </c>
      <c r="B62" s="137">
        <f>INPUT_DATA!CN49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ht="13">
      <c r="A63" s="156">
        <f t="shared" si="20"/>
        <v>-14</v>
      </c>
      <c r="B63" s="137">
        <f>INPUT_DATA!CN50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ht="13">
      <c r="A64" s="156">
        <f t="shared" si="20"/>
        <v>-15</v>
      </c>
      <c r="B64" s="137">
        <f>INPUT_DATA!CN51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ht="13">
      <c r="A65" s="156">
        <f t="shared" si="20"/>
        <v>-16</v>
      </c>
      <c r="B65" s="137">
        <f>INPUT_DATA!CN52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ht="13">
      <c r="A66" s="156">
        <f t="shared" si="20"/>
        <v>-17</v>
      </c>
      <c r="B66" s="137">
        <f>INPUT_DATA!CN53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ht="13">
      <c r="A67" s="156">
        <f t="shared" si="20"/>
        <v>-18</v>
      </c>
      <c r="B67" s="137">
        <f>INPUT_DATA!CN54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ht="13">
      <c r="A68" s="156">
        <f t="shared" si="20"/>
        <v>-19</v>
      </c>
      <c r="B68" s="137">
        <f>INPUT_DATA!CN55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ht="13">
      <c r="A69" s="156">
        <f t="shared" si="20"/>
        <v>-20</v>
      </c>
      <c r="B69" s="137">
        <f>INPUT_DATA!CN56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ht="13">
      <c r="A70" s="156">
        <f t="shared" si="20"/>
        <v>-21</v>
      </c>
      <c r="B70" s="137">
        <f>INPUT_DATA!CN57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ht="13">
      <c r="A71" s="156">
        <f t="shared" si="20"/>
        <v>-22</v>
      </c>
      <c r="B71" s="137">
        <f>INPUT_DATA!CN58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ht="13">
      <c r="A72" s="156">
        <f t="shared" si="20"/>
        <v>-23</v>
      </c>
      <c r="B72" s="137">
        <f>INPUT_DATA!CN59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ht="13">
      <c r="A73" s="156">
        <f t="shared" si="20"/>
        <v>-24</v>
      </c>
      <c r="B73" s="137">
        <f>INPUT_DATA!CN60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ht="13">
      <c r="A74" s="156">
        <f t="shared" si="20"/>
        <v>-25</v>
      </c>
      <c r="B74" s="137">
        <f>INPUT_DATA!CN61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ht="13">
      <c r="A75" s="156">
        <f t="shared" si="20"/>
        <v>-26</v>
      </c>
      <c r="B75" s="137">
        <f>INPUT_DATA!CN62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ht="13">
      <c r="A76" s="156">
        <f t="shared" si="20"/>
        <v>-27</v>
      </c>
      <c r="B76" s="137">
        <f>INPUT_DATA!CN63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ht="13">
      <c r="A77" s="156">
        <f t="shared" si="20"/>
        <v>-28</v>
      </c>
      <c r="B77" s="137">
        <f>INPUT_DATA!CN64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ht="13">
      <c r="A78" s="156">
        <f t="shared" si="20"/>
        <v>-29</v>
      </c>
      <c r="B78" s="137">
        <f>INPUT_DATA!CN65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ht="13">
      <c r="A79" s="156">
        <f t="shared" si="20"/>
        <v>-30</v>
      </c>
      <c r="B79" s="137">
        <f>INPUT_DATA!CN66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ht="13">
      <c r="A80" s="156">
        <f t="shared" si="20"/>
        <v>-31</v>
      </c>
      <c r="B80" s="137">
        <f>INPUT_DATA!CN67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ht="13">
      <c r="A81" s="156">
        <f t="shared" si="20"/>
        <v>-32</v>
      </c>
      <c r="B81" s="137">
        <f>INPUT_DATA!CN68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ht="13">
      <c r="A82" s="156">
        <f t="shared" si="20"/>
        <v>-33</v>
      </c>
      <c r="B82" s="137">
        <f>INPUT_DATA!CN69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ht="13">
      <c r="A83" s="156">
        <f t="shared" si="20"/>
        <v>-34</v>
      </c>
      <c r="B83" s="137">
        <f>INPUT_DATA!CN70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ht="13">
      <c r="A84" s="156">
        <f t="shared" si="20"/>
        <v>-35</v>
      </c>
      <c r="B84" s="137">
        <f>INPUT_DATA!CN71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ht="13">
      <c r="A85" s="156">
        <f t="shared" si="20"/>
        <v>-36</v>
      </c>
      <c r="B85" s="137">
        <f>INPUT_DATA!CN72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ht="13">
      <c r="A86" s="156">
        <f t="shared" si="20"/>
        <v>-37</v>
      </c>
      <c r="B86" s="137">
        <f>INPUT_DATA!CN73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INPUT_DATA!CN74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BM14:BM15"/>
    <mergeCell ref="BN14:BN15"/>
    <mergeCell ref="BG14:BG15"/>
    <mergeCell ref="BH14:BH15"/>
    <mergeCell ref="BJ14:BJ15"/>
    <mergeCell ref="BK14:BK15"/>
    <mergeCell ref="BL14:BL15"/>
    <mergeCell ref="BI14:BI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G14:I14"/>
    <mergeCell ref="B14:B15"/>
    <mergeCell ref="C14:C15"/>
    <mergeCell ref="D14:D15"/>
    <mergeCell ref="E14:E15"/>
    <mergeCell ref="F14:F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85" zoomScaleNormal="85" workbookViewId="0"/>
  </sheetViews>
  <sheetFormatPr defaultColWidth="11.453125" defaultRowHeight="12.5"/>
  <cols>
    <col min="1" max="1" width="2.7265625" style="592" customWidth="1"/>
    <col min="2" max="2" width="6.26953125" style="592" customWidth="1"/>
    <col min="3" max="4" width="20.7265625" style="592" customWidth="1"/>
    <col min="5" max="5" width="18.54296875" style="1306" customWidth="1"/>
    <col min="6" max="17" width="15.7265625" style="592" customWidth="1"/>
    <col min="18" max="18" width="3.7265625" style="592" customWidth="1"/>
    <col min="19" max="19" width="4.54296875" style="592" customWidth="1"/>
    <col min="20" max="16384" width="11.453125" style="592"/>
  </cols>
  <sheetData>
    <row r="1" spans="1:18" ht="13" thickBot="1">
      <c r="B1" s="613"/>
    </row>
    <row r="2" spans="1:18" ht="28.5" thickTop="1">
      <c r="A2" s="603"/>
      <c r="B2" s="1191"/>
      <c r="C2" s="1042"/>
      <c r="D2" s="757"/>
      <c r="E2" s="1307"/>
      <c r="F2" s="757"/>
      <c r="G2" s="757"/>
      <c r="H2" s="757"/>
      <c r="I2" s="757"/>
      <c r="J2" s="757"/>
      <c r="K2" s="757"/>
      <c r="L2" s="757"/>
      <c r="M2" s="757"/>
      <c r="N2" s="757"/>
      <c r="O2" s="534"/>
      <c r="P2" s="534" t="s">
        <v>232</v>
      </c>
      <c r="Q2" s="618">
        <f>'Cashflow Synthesis'!L2</f>
        <v>45991</v>
      </c>
      <c r="R2" s="619"/>
    </row>
    <row r="3" spans="1:18" ht="14">
      <c r="A3" s="603"/>
      <c r="B3" s="596"/>
      <c r="C3" s="596"/>
      <c r="D3" s="596"/>
      <c r="E3" s="1308"/>
      <c r="F3" s="596"/>
      <c r="G3" s="596"/>
      <c r="H3" s="596"/>
      <c r="I3" s="596"/>
      <c r="J3" s="596"/>
      <c r="K3" s="596"/>
      <c r="L3" s="596"/>
      <c r="M3" s="596"/>
      <c r="N3" s="596"/>
      <c r="O3" s="540"/>
      <c r="P3" s="540" t="s">
        <v>233</v>
      </c>
      <c r="Q3" s="621">
        <f>'Cashflow Synthesis'!L3</f>
        <v>46003</v>
      </c>
      <c r="R3" s="603"/>
    </row>
    <row r="4" spans="1:18">
      <c r="A4" s="603"/>
      <c r="B4" s="2081"/>
      <c r="C4" s="2082"/>
      <c r="D4" s="2082"/>
      <c r="E4" s="2131" t="s">
        <v>573</v>
      </c>
      <c r="F4" s="2131"/>
      <c r="G4" s="2131"/>
      <c r="H4" s="2131"/>
      <c r="I4" s="2131"/>
      <c r="J4" s="2131"/>
      <c r="K4" s="2131"/>
      <c r="L4" s="2131"/>
      <c r="M4" s="2131"/>
      <c r="N4" s="2131"/>
      <c r="O4" s="540"/>
      <c r="P4" s="540" t="s">
        <v>234</v>
      </c>
      <c r="Q4" s="621">
        <f>'Cashflow Synthesis'!L4</f>
        <v>46009</v>
      </c>
      <c r="R4" s="603"/>
    </row>
    <row r="5" spans="1:18">
      <c r="A5" s="603"/>
      <c r="B5" s="2081"/>
      <c r="C5" s="2082"/>
      <c r="D5" s="2082"/>
      <c r="E5" s="2131"/>
      <c r="F5" s="2131"/>
      <c r="G5" s="2131"/>
      <c r="H5" s="2131"/>
      <c r="I5" s="2131"/>
      <c r="J5" s="2131"/>
      <c r="K5" s="2131"/>
      <c r="L5" s="2131"/>
      <c r="M5" s="2131"/>
      <c r="N5" s="2131"/>
      <c r="O5" s="540"/>
      <c r="P5" s="540" t="s">
        <v>235</v>
      </c>
      <c r="Q5" s="621">
        <f>'Cashflow Synthesis'!L5</f>
        <v>46020</v>
      </c>
      <c r="R5" s="603"/>
    </row>
    <row r="6" spans="1:18" ht="14">
      <c r="A6" s="603"/>
      <c r="B6" s="596"/>
      <c r="C6" s="596"/>
      <c r="D6" s="596"/>
      <c r="E6" s="1308"/>
      <c r="F6" s="596"/>
      <c r="G6" s="596"/>
      <c r="H6" s="596"/>
      <c r="I6" s="596"/>
      <c r="J6" s="596"/>
      <c r="K6" s="596"/>
      <c r="L6" s="596"/>
      <c r="M6" s="596"/>
      <c r="N6" s="596"/>
      <c r="O6" s="540"/>
      <c r="P6" s="540" t="s">
        <v>236</v>
      </c>
      <c r="Q6" s="624">
        <f>'Cashflow Synthesis'!L6</f>
        <v>14</v>
      </c>
      <c r="R6" s="603"/>
    </row>
    <row r="7" spans="1:18">
      <c r="A7" s="603"/>
      <c r="B7" s="629"/>
      <c r="C7" s="813"/>
      <c r="D7" s="629"/>
      <c r="E7" s="1309"/>
      <c r="F7" s="629"/>
      <c r="G7" s="629"/>
      <c r="H7" s="629"/>
      <c r="I7" s="629"/>
      <c r="J7" s="629"/>
      <c r="K7" s="629"/>
      <c r="L7" s="629"/>
      <c r="M7" s="629"/>
      <c r="N7" s="629"/>
      <c r="O7" s="629"/>
      <c r="P7" s="629"/>
      <c r="Q7" s="629"/>
      <c r="R7" s="943"/>
    </row>
    <row r="8" spans="1:18">
      <c r="A8" s="603"/>
      <c r="B8" s="1044"/>
      <c r="C8" s="1045"/>
      <c r="D8" s="1044"/>
      <c r="E8" s="1310"/>
      <c r="F8" s="1044"/>
      <c r="G8" s="1044"/>
      <c r="H8" s="1044"/>
      <c r="I8" s="1044"/>
      <c r="J8" s="1044"/>
      <c r="K8" s="1044"/>
      <c r="L8" s="1044"/>
      <c r="M8" s="1044"/>
      <c r="N8" s="1044"/>
      <c r="O8" s="1044"/>
      <c r="P8" s="1044"/>
      <c r="Q8" s="1044"/>
      <c r="R8" s="630"/>
    </row>
    <row r="9" spans="1:18" ht="13">
      <c r="A9" s="603"/>
      <c r="B9" s="629"/>
      <c r="C9" s="2132" t="s">
        <v>574</v>
      </c>
      <c r="D9" s="2134" t="s">
        <v>246</v>
      </c>
      <c r="E9" s="2136" t="s">
        <v>575</v>
      </c>
      <c r="F9" s="2137"/>
      <c r="G9" s="2137"/>
      <c r="H9" s="2137"/>
      <c r="I9" s="2137"/>
      <c r="J9" s="2137"/>
      <c r="K9" s="2137"/>
      <c r="L9" s="2137"/>
      <c r="M9" s="2137"/>
      <c r="N9" s="2137"/>
      <c r="O9" s="2137"/>
      <c r="P9" s="2137"/>
      <c r="Q9" s="2137"/>
      <c r="R9" s="772"/>
    </row>
    <row r="10" spans="1:18" ht="39.5" thickBot="1">
      <c r="A10" s="603"/>
      <c r="B10" s="629"/>
      <c r="C10" s="2133"/>
      <c r="D10" s="2135"/>
      <c r="E10" s="1311" t="s">
        <v>576</v>
      </c>
      <c r="F10" s="1183" t="s">
        <v>577</v>
      </c>
      <c r="G10" s="1183" t="s">
        <v>578</v>
      </c>
      <c r="H10" s="1183" t="s">
        <v>579</v>
      </c>
      <c r="I10" s="1183" t="s">
        <v>580</v>
      </c>
      <c r="J10" s="1183" t="s">
        <v>581</v>
      </c>
      <c r="K10" s="1183" t="s">
        <v>582</v>
      </c>
      <c r="L10" s="1183" t="s">
        <v>583</v>
      </c>
      <c r="M10" s="1183" t="s">
        <v>584</v>
      </c>
      <c r="N10" s="1183" t="s">
        <v>585</v>
      </c>
      <c r="O10" s="1183" t="s">
        <v>586</v>
      </c>
      <c r="P10" s="1183" t="s">
        <v>587</v>
      </c>
      <c r="Q10" s="1183" t="s">
        <v>588</v>
      </c>
      <c r="R10" s="772"/>
    </row>
    <row r="11" spans="1:18" ht="13">
      <c r="A11" s="603"/>
      <c r="B11" s="629"/>
      <c r="C11" s="1304">
        <f>'07 - Delinquent Home Loans Stat'!B13</f>
        <v>45991</v>
      </c>
      <c r="D11" s="1303">
        <f>IF($C11=0,"",'07 - Delinquent Home Loans Stat'!C13)</f>
        <v>11410540020.710003</v>
      </c>
      <c r="E11" s="1046">
        <f>IF($C11=0,"",'07 - Delinquent Home Loans Stat'!E13/$D11)</f>
        <v>0.99439708124383541</v>
      </c>
      <c r="F11" s="1046">
        <f>IF($C11=0,"",'07 - Delinquent Home Loans Stat'!G13/$D11)</f>
        <v>3.4561175105142961E-3</v>
      </c>
      <c r="G11" s="1046">
        <f>IF($C11=0,"",'07 - Delinquent Home Loans Stat'!I13/$D11)</f>
        <v>1.0025725626689639E-3</v>
      </c>
      <c r="H11" s="1046">
        <f>IF($C11=0,"",'07 - Delinquent Home Loans Stat'!K13/$D11)</f>
        <v>4.6657421649959129E-4</v>
      </c>
      <c r="I11" s="1046">
        <f>IF($C11=0,"",'07 - Delinquent Home Loans Stat'!M13/$D11)</f>
        <v>2.0957322139528346E-4</v>
      </c>
      <c r="J11" s="1046">
        <f>IF($C11=0,"",'07 - Delinquent Home Loans Stat'!O13/$D11)</f>
        <v>7.0588102626003692E-5</v>
      </c>
      <c r="K11" s="1046">
        <f>IF($C11=0,"",'07 - Delinquent Home Loans Stat'!Q13/$D11)</f>
        <v>9.391435532893565E-5</v>
      </c>
      <c r="L11" s="1046">
        <f>IF($C11=0,"",'07 - Delinquent Home Loans Stat'!S13/$D11)</f>
        <v>6.0930707813839212E-5</v>
      </c>
      <c r="M11" s="1046">
        <f>IF($C11=0,"",'07 - Delinquent Home Loans Stat'!U13/$D11)</f>
        <v>4.5472207192496627E-5</v>
      </c>
      <c r="N11" s="1046">
        <f>IF($C11=0,"",'07 - Delinquent Home Loans Stat'!W13/$D11)</f>
        <v>1.3141928403724155E-5</v>
      </c>
      <c r="O11" s="1046">
        <f>IF($C11=0,"",'07 - Delinquent Home Loans Stat'!Y13/$D11)</f>
        <v>1.7642340821260615E-4</v>
      </c>
      <c r="P11" s="1046">
        <f>IF($C11=0,"",'07 - Delinquent Home Loans Stat'!AA13/$D11)</f>
        <v>7.6105355086074622E-6</v>
      </c>
      <c r="Q11" s="1046">
        <f>IF($C11=0,"",'07 - Delinquent Home Loans Stat'!AC13/$D11)</f>
        <v>0</v>
      </c>
      <c r="R11" s="772"/>
    </row>
    <row r="12" spans="1:18">
      <c r="A12" s="603"/>
      <c r="B12" s="629"/>
      <c r="C12" s="1305">
        <f>'07 - Delinquent Home Loans Stat'!B14</f>
        <v>45961</v>
      </c>
      <c r="D12" s="1314">
        <f>IF($C12=0,"",'07 - Delinquent Home Loans Stat'!C14)</f>
        <v>11501221850.949997</v>
      </c>
      <c r="E12" s="1315">
        <f>IF($C12=0,"",'07 - Delinquent Home Loans Stat'!E14/$D12)</f>
        <v>0.99559571839701422</v>
      </c>
      <c r="F12" s="1699">
        <f>IF($C12=0,"",'07 - Delinquent Home Loans Stat'!G14/$D12)</f>
        <v>2.4193798050858046E-3</v>
      </c>
      <c r="G12" s="1699">
        <f>IF($C12=0,"",'07 - Delinquent Home Loans Stat'!I14/$D12)</f>
        <v>9.6052216565907793E-4</v>
      </c>
      <c r="H12" s="1699">
        <f>IF($C12=0,"",'07 - Delinquent Home Loans Stat'!K14/$D12)</f>
        <v>4.1420250054619273E-4</v>
      </c>
      <c r="I12" s="1699">
        <f>IF($C12=0,"",'07 - Delinquent Home Loans Stat'!M14/$D12)</f>
        <v>1.3534459731088684E-4</v>
      </c>
      <c r="J12" s="1699">
        <f>IF($C12=0,"",'07 - Delinquent Home Loans Stat'!O14/$D12)</f>
        <v>1.3580619870148705E-4</v>
      </c>
      <c r="K12" s="1699">
        <f>IF($C12=0,"",'07 - Delinquent Home Loans Stat'!Q14/$D12)</f>
        <v>7.5532117479174156E-5</v>
      </c>
      <c r="L12" s="1699">
        <f>IF($C12=0,"",'07 - Delinquent Home Loans Stat'!S14/$D12)</f>
        <v>5.5125476946402082E-5</v>
      </c>
      <c r="M12" s="1699">
        <f>IF($C12=0,"",'07 - Delinquent Home Loans Stat'!U14/$D12)</f>
        <v>1.3151044468158532E-5</v>
      </c>
      <c r="N12" s="1699">
        <f>IF($C12=0,"",'07 - Delinquent Home Loans Stat'!W14/$D12)</f>
        <v>1.7620717400843838E-4</v>
      </c>
      <c r="O12" s="1699">
        <f>IF($C12=0,"",'07 - Delinquent Home Loans Stat'!Y14/$D12)</f>
        <v>7.5739344157425138E-6</v>
      </c>
      <c r="P12" s="1699">
        <f>IF($C12=0,"",'07 - Delinquent Home Loans Stat'!AA14/$D12)</f>
        <v>0</v>
      </c>
      <c r="Q12" s="1699">
        <f>IF($C12=0,"",'07 - Delinquent Home Loans Stat'!AC14/$D12)</f>
        <v>1.1436501417380741E-5</v>
      </c>
      <c r="R12" s="772"/>
    </row>
    <row r="13" spans="1:18">
      <c r="A13" s="603"/>
      <c r="B13" s="629"/>
      <c r="C13" s="1305">
        <f>'07 - Delinquent Home Loans Stat'!B15</f>
        <v>45930</v>
      </c>
      <c r="D13" s="1314">
        <f>IF($C13=0,"",'07 - Delinquent Home Loans Stat'!C15)</f>
        <v>11613993146.950001</v>
      </c>
      <c r="E13" s="1315">
        <f>IF($C13=0,"",'07 - Delinquent Home Loans Stat'!E15/$D13)</f>
        <v>0.9962392068156618</v>
      </c>
      <c r="F13" s="1699">
        <f>IF($C13=0,"",'07 - Delinquent Home Loans Stat'!G15/$D13)</f>
        <v>1.7917875554683748E-3</v>
      </c>
      <c r="G13" s="1699">
        <f>IF($C13=0,"",'07 - Delinquent Home Loans Stat'!I15/$D13)</f>
        <v>9.1996254990092576E-4</v>
      </c>
      <c r="H13" s="1699">
        <f>IF($C13=0,"",'07 - Delinquent Home Loans Stat'!K15/$D13)</f>
        <v>3.0553437866733029E-4</v>
      </c>
      <c r="I13" s="1699">
        <f>IF($C13=0,"",'07 - Delinquent Home Loans Stat'!M15/$D13)</f>
        <v>2.6027899635827243E-4</v>
      </c>
      <c r="J13" s="1699">
        <f>IF($C13=0,"",'07 - Delinquent Home Loans Stat'!O15/$D13)</f>
        <v>1.0486442902024929E-4</v>
      </c>
      <c r="K13" s="1699">
        <f>IF($C13=0,"",'07 - Delinquent Home Loans Stat'!Q15/$D13)</f>
        <v>1.7067483637361696E-4</v>
      </c>
      <c r="L13" s="1699">
        <f>IF($C13=0,"",'07 - Delinquent Home Loans Stat'!S15/$D13)</f>
        <v>1.3134801103276104E-5</v>
      </c>
      <c r="M13" s="1699">
        <f>IF($C13=0,"",'07 - Delinquent Home Loans Stat'!U15/$D13)</f>
        <v>1.7565805526032681E-4</v>
      </c>
      <c r="N13" s="1699">
        <f>IF($C13=0,"",'07 - Delinquent Home Loans Stat'!W15/$D13)</f>
        <v>7.5235338005125979E-6</v>
      </c>
      <c r="O13" s="1699">
        <f>IF($C13=0,"",'07 - Delinquent Home Loans Stat'!Y15/$D13)</f>
        <v>0</v>
      </c>
      <c r="P13" s="1699">
        <f>IF($C13=0,"",'07 - Delinquent Home Loans Stat'!AA15/$D13)</f>
        <v>1.1374048385304139E-5</v>
      </c>
      <c r="Q13" s="1699">
        <f>IF($C13=0,"",'07 - Delinquent Home Loans Stat'!AC15/$D13)</f>
        <v>0</v>
      </c>
      <c r="R13" s="772"/>
    </row>
    <row r="14" spans="1:18">
      <c r="A14" s="603"/>
      <c r="B14" s="629"/>
      <c r="C14" s="1305">
        <f>'07 - Delinquent Home Loans Stat'!B16</f>
        <v>45900</v>
      </c>
      <c r="D14" s="1314">
        <f>IF($C14=0,"",'07 - Delinquent Home Loans Stat'!C16)</f>
        <v>7430770897.8499994</v>
      </c>
      <c r="E14" s="1315">
        <f>IF($C14=0,"",'07 - Delinquent Home Loans Stat'!E16/$D14)</f>
        <v>0.9938275980594059</v>
      </c>
      <c r="F14" s="1699">
        <f>IF($C14=0,"",'07 - Delinquent Home Loans Stat'!G16/$D14)</f>
        <v>3.2382763256719833E-3</v>
      </c>
      <c r="G14" s="1699">
        <f>IF($C14=0,"",'07 - Delinquent Home Loans Stat'!I16/$D14)</f>
        <v>1.2493714444467869E-3</v>
      </c>
      <c r="H14" s="1699">
        <f>IF($C14=0,"",'07 - Delinquent Home Loans Stat'!K16/$D14)</f>
        <v>6.322952684975707E-4</v>
      </c>
      <c r="I14" s="1699">
        <f>IF($C14=0,"",'07 - Delinquent Home Loans Stat'!M16/$D14)</f>
        <v>2.5831608003893373E-4</v>
      </c>
      <c r="J14" s="1699">
        <f>IF($C14=0,"",'07 - Delinquent Home Loans Stat'!O16/$D14)</f>
        <v>3.211709380907596E-4</v>
      </c>
      <c r="K14" s="1699">
        <f>IF($C14=0,"",'07 - Delinquent Home Loans Stat'!Q16/$D14)</f>
        <v>1.2765629744747764E-4</v>
      </c>
      <c r="L14" s="1699">
        <f>IF($C14=0,"",'07 - Delinquent Home Loans Stat'!S16/$D14)</f>
        <v>3.010019513112905E-4</v>
      </c>
      <c r="M14" s="1699">
        <f>IF($C14=0,"",'07 - Delinquent Home Loans Stat'!U16/$D14)</f>
        <v>1.6937719077897572E-5</v>
      </c>
      <c r="N14" s="1699">
        <f>IF($C14=0,"",'07 - Delinquent Home Loans Stat'!W16/$D14)</f>
        <v>0</v>
      </c>
      <c r="O14" s="1699">
        <f>IF($C14=0,"",'07 - Delinquent Home Loans Stat'!Y16/$D14)</f>
        <v>1.7853031916026913E-5</v>
      </c>
      <c r="P14" s="1699">
        <f>IF($C14=0,"",'07 - Delinquent Home Loans Stat'!AA16/$D14)</f>
        <v>9.5228840954407836E-6</v>
      </c>
      <c r="Q14" s="1699">
        <f>IF($C14=0,"",'07 - Delinquent Home Loans Stat'!AC16/$D14)</f>
        <v>0</v>
      </c>
      <c r="R14" s="772"/>
    </row>
    <row r="15" spans="1:18">
      <c r="A15" s="603"/>
      <c r="B15" s="629"/>
      <c r="C15" s="1305">
        <f>'07 - Delinquent Home Loans Stat'!B17</f>
        <v>45869</v>
      </c>
      <c r="D15" s="1314">
        <f>IF($C15=0,"",'07 - Delinquent Home Loans Stat'!C17)</f>
        <v>7501402080.4800005</v>
      </c>
      <c r="E15" s="1315">
        <f>IF($C15=0,"",'07 - Delinquent Home Loans Stat'!E17/$D15)</f>
        <v>0.99375937046198104</v>
      </c>
      <c r="F15" s="1699">
        <f>IF($C15=0,"",'07 - Delinquent Home Loans Stat'!G17/$D15)</f>
        <v>3.1795108093277723E-3</v>
      </c>
      <c r="G15" s="1699">
        <f>IF($C15=0,"",'07 - Delinquent Home Loans Stat'!I17/$D15)</f>
        <v>1.6925544709886519E-3</v>
      </c>
      <c r="H15" s="1699">
        <f>IF($C15=0,"",'07 - Delinquent Home Loans Stat'!K17/$D15)</f>
        <v>4.2543620322719593E-4</v>
      </c>
      <c r="I15" s="1699">
        <f>IF($C15=0,"",'07 - Delinquent Home Loans Stat'!M17/$D15)</f>
        <v>3.2471606159313306E-4</v>
      </c>
      <c r="J15" s="1699">
        <f>IF($C15=0,"",'07 - Delinquent Home Loans Stat'!O17/$D15)</f>
        <v>1.7129064756355261E-4</v>
      </c>
      <c r="K15" s="1699">
        <f>IF($C15=0,"",'07 - Delinquent Home Loans Stat'!Q17/$D15)</f>
        <v>3.7531280816503699E-4</v>
      </c>
      <c r="L15" s="1699">
        <f>IF($C15=0,"",'07 - Delinquent Home Loans Stat'!S17/$D15)</f>
        <v>4.4537016735759646E-5</v>
      </c>
      <c r="M15" s="1699">
        <f>IF($C15=0,"",'07 - Delinquent Home Loans Stat'!U17/$D15)</f>
        <v>0</v>
      </c>
      <c r="N15" s="1699">
        <f>IF($C15=0,"",'07 - Delinquent Home Loans Stat'!W17/$D15)</f>
        <v>1.7759981210269323E-5</v>
      </c>
      <c r="O15" s="1699">
        <f>IF($C15=0,"",'07 - Delinquent Home Loans Stat'!Y17/$D15)</f>
        <v>9.5115392075389814E-6</v>
      </c>
      <c r="P15" s="1699">
        <f>IF($C15=0,"",'07 - Delinquent Home Loans Stat'!AA17/$D15)</f>
        <v>0</v>
      </c>
      <c r="Q15" s="1699">
        <f>IF($C15=0,"",'07 - Delinquent Home Loans Stat'!AC17/$D15)</f>
        <v>0</v>
      </c>
      <c r="R15" s="772"/>
    </row>
    <row r="16" spans="1:18">
      <c r="A16" s="603"/>
      <c r="B16" s="629"/>
      <c r="C16" s="1305">
        <f>'07 - Delinquent Home Loans Stat'!B18</f>
        <v>45838</v>
      </c>
      <c r="D16" s="1314">
        <f>IF($C16=0,"",'07 - Delinquent Home Loans Stat'!C18)</f>
        <v>7570005186.9900017</v>
      </c>
      <c r="E16" s="1315">
        <f>IF($C16=0,"",'07 - Delinquent Home Loans Stat'!E18/$D16)</f>
        <v>0.99350363531130481</v>
      </c>
      <c r="F16" s="1699">
        <f>IF($C16=0,"",'07 - Delinquent Home Loans Stat'!G18/$D16)</f>
        <v>3.9183293402463527E-3</v>
      </c>
      <c r="G16" s="1699">
        <f>IF($C16=0,"",'07 - Delinquent Home Loans Stat'!I18/$D16)</f>
        <v>1.1685859694261903E-3</v>
      </c>
      <c r="H16" s="1699">
        <f>IF($C16=0,"",'07 - Delinquent Home Loans Stat'!K18/$D16)</f>
        <v>6.2407565692546994E-4</v>
      </c>
      <c r="I16" s="1699">
        <f>IF($C16=0,"",'07 - Delinquent Home Loans Stat'!M18/$D16)</f>
        <v>2.4302617297565E-4</v>
      </c>
      <c r="J16" s="1699">
        <f>IF($C16=0,"",'07 - Delinquent Home Loans Stat'!O18/$D16)</f>
        <v>4.3753082041373965E-4</v>
      </c>
      <c r="K16" s="1699">
        <f>IF($C16=0,"",'07 - Delinquent Home Loans Stat'!Q18/$D16)</f>
        <v>7.7640530684193335E-5</v>
      </c>
      <c r="L16" s="1699">
        <f>IF($C16=0,"",'07 - Delinquent Home Loans Stat'!S18/$D16)</f>
        <v>0</v>
      </c>
      <c r="M16" s="1699">
        <f>IF($C16=0,"",'07 - Delinquent Home Loans Stat'!U18/$D16)</f>
        <v>1.7673307573147996E-5</v>
      </c>
      <c r="N16" s="1699">
        <f>IF($C16=0,"",'07 - Delinquent Home Loans Stat'!W18/$D16)</f>
        <v>9.5028904502777065E-6</v>
      </c>
      <c r="O16" s="1699">
        <f>IF($C16=0,"",'07 - Delinquent Home Loans Stat'!Y18/$D16)</f>
        <v>0</v>
      </c>
      <c r="P16" s="1699">
        <f>IF($C16=0,"",'07 - Delinquent Home Loans Stat'!AA18/$D16)</f>
        <v>0</v>
      </c>
      <c r="Q16" s="1699">
        <f>IF($C16=0,"",'07 - Delinquent Home Loans Stat'!AC18/$D16)</f>
        <v>0</v>
      </c>
      <c r="R16" s="772"/>
    </row>
    <row r="17" spans="1:18">
      <c r="A17" s="603"/>
      <c r="B17" s="629"/>
      <c r="C17" s="1305">
        <f>'07 - Delinquent Home Loans Stat'!B19</f>
        <v>45808</v>
      </c>
      <c r="D17" s="1314">
        <f>IF($C17=0,"",'07 - Delinquent Home Loans Stat'!C19)</f>
        <v>7635175945.3200016</v>
      </c>
      <c r="E17" s="1315">
        <f>IF($C17=0,"",'07 - Delinquent Home Loans Stat'!E19/$D17)</f>
        <v>0.99421826062082308</v>
      </c>
      <c r="F17" s="1699">
        <f>IF($C17=0,"",'07 - Delinquent Home Loans Stat'!G19/$D17)</f>
        <v>3.2737078227150673E-3</v>
      </c>
      <c r="G17" s="1699">
        <f>IF($C17=0,"",'07 - Delinquent Home Loans Stat'!I19/$D17)</f>
        <v>1.3946722022204431E-3</v>
      </c>
      <c r="H17" s="1699">
        <f>IF($C17=0,"",'07 - Delinquent Home Loans Stat'!K19/$D17)</f>
        <v>4.3130812617599488E-4</v>
      </c>
      <c r="I17" s="1699">
        <f>IF($C17=0,"",'07 - Delinquent Home Loans Stat'!M19/$D17)</f>
        <v>5.0959149964119516E-4</v>
      </c>
      <c r="J17" s="1699">
        <f>IF($C17=0,"",'07 - Delinquent Home Loans Stat'!O19/$D17)</f>
        <v>1.4536511901605995E-4</v>
      </c>
      <c r="K17" s="1699">
        <f>IF($C17=0,"",'07 - Delinquent Home Loans Stat'!Q19/$D17)</f>
        <v>0</v>
      </c>
      <c r="L17" s="1699">
        <f>IF($C17=0,"",'07 - Delinquent Home Loans Stat'!S19/$D17)</f>
        <v>1.7596004461737294E-5</v>
      </c>
      <c r="M17" s="1699">
        <f>IF($C17=0,"",'07 - Delinquent Home Loans Stat'!U19/$D17)</f>
        <v>9.4986049462885612E-6</v>
      </c>
      <c r="N17" s="1699">
        <f>IF($C17=0,"",'07 - Delinquent Home Loans Stat'!W19/$D17)</f>
        <v>0</v>
      </c>
      <c r="O17" s="1699">
        <f>IF($C17=0,"",'07 - Delinquent Home Loans Stat'!Y19/$D17)</f>
        <v>0</v>
      </c>
      <c r="P17" s="1699">
        <f>IF($C17=0,"",'07 - Delinquent Home Loans Stat'!AA19/$D17)</f>
        <v>0</v>
      </c>
      <c r="Q17" s="1699">
        <f>IF($C17=0,"",'07 - Delinquent Home Loans Stat'!AC19/$D17)</f>
        <v>0</v>
      </c>
      <c r="R17" s="772"/>
    </row>
    <row r="18" spans="1:18">
      <c r="A18" s="603"/>
      <c r="B18" s="629"/>
      <c r="C18" s="1305">
        <f>'07 - Delinquent Home Loans Stat'!B20</f>
        <v>45777</v>
      </c>
      <c r="D18" s="1314">
        <f>IF($C18=0,"",'07 - Delinquent Home Loans Stat'!C20)</f>
        <v>7700874478.6100006</v>
      </c>
      <c r="E18" s="1315">
        <f>IF($C18=0,"",'07 - Delinquent Home Loans Stat'!E20/$D18)</f>
        <v>0.99490872454434853</v>
      </c>
      <c r="F18" s="1699">
        <f>IF($C18=0,"",'07 - Delinquent Home Loans Stat'!G20/$D18)</f>
        <v>3.3837026057725516E-3</v>
      </c>
      <c r="G18" s="1699">
        <f>IF($C18=0,"",'07 - Delinquent Home Loans Stat'!I20/$D18)</f>
        <v>8.0540468841916663E-4</v>
      </c>
      <c r="H18" s="1699">
        <f>IF($C18=0,"",'07 - Delinquent Home Loans Stat'!K20/$D18)</f>
        <v>6.1688111307294858E-4</v>
      </c>
      <c r="I18" s="1699">
        <f>IF($C18=0,"",'07 - Delinquent Home Loans Stat'!M20/$D18)</f>
        <v>2.1371072266809077E-4</v>
      </c>
      <c r="J18" s="1699">
        <f>IF($C18=0,"",'07 - Delinquent Home Loans Stat'!O20/$D18)</f>
        <v>4.1860539461511407E-5</v>
      </c>
      <c r="K18" s="1699">
        <f>IF($C18=0,"",'07 - Delinquent Home Loans Stat'!Q20/$D18)</f>
        <v>1.7518718215019007E-5</v>
      </c>
      <c r="L18" s="1699">
        <f>IF($C18=0,"",'07 - Delinquent Home Loans Stat'!S20/$D18)</f>
        <v>1.2197068042193814E-5</v>
      </c>
      <c r="M18" s="1699">
        <f>IF($C18=0,"",'07 - Delinquent Home Loans Stat'!U20/$D18)</f>
        <v>0</v>
      </c>
      <c r="N18" s="1699">
        <f>IF($C18=0,"",'07 - Delinquent Home Loans Stat'!W20/$D18)</f>
        <v>0</v>
      </c>
      <c r="O18" s="1699">
        <f>IF($C18=0,"",'07 - Delinquent Home Loans Stat'!Y20/$D18)</f>
        <v>0</v>
      </c>
      <c r="P18" s="1699">
        <f>IF($C18=0,"",'07 - Delinquent Home Loans Stat'!AA20/$D18)</f>
        <v>0</v>
      </c>
      <c r="Q18" s="1699">
        <f>IF($C18=0,"",'07 - Delinquent Home Loans Stat'!AC20/$D18)</f>
        <v>0</v>
      </c>
      <c r="R18" s="772"/>
    </row>
    <row r="19" spans="1:18">
      <c r="A19" s="603"/>
      <c r="B19" s="629"/>
      <c r="C19" s="1305">
        <f>'07 - Delinquent Home Loans Stat'!B21</f>
        <v>45747</v>
      </c>
      <c r="D19" s="1314">
        <f>IF($C19=0,"",'07 - Delinquent Home Loans Stat'!C21)</f>
        <v>7762584280.3299999</v>
      </c>
      <c r="E19" s="1065">
        <f>IF($C19=0,"",'07 - Delinquent Home Loans Stat'!E21/$D19)</f>
        <v>0.99797260673743937</v>
      </c>
      <c r="F19" s="1047">
        <f>IF($C19=0,"",'07 - Delinquent Home Loans Stat'!G21/$D19)</f>
        <v>4.1685417550950415E-4</v>
      </c>
      <c r="G19" s="1047">
        <f>IF($C19=0,"",'07 - Delinquent Home Loans Stat'!I21/$D19)</f>
        <v>9.2411992462064973E-4</v>
      </c>
      <c r="H19" s="1047">
        <f>IF($C19=0,"",'07 - Delinquent Home Loans Stat'!K21/$D19)</f>
        <v>3.3670672492703511E-4</v>
      </c>
      <c r="I19" s="1047">
        <f>IF($C19=0,"",'07 - Delinquent Home Loans Stat'!M21/$D19)</f>
        <v>2.1458754969281776E-4</v>
      </c>
      <c r="J19" s="1047">
        <f>IF($C19=0,"",'07 - Delinquent Home Loans Stat'!O21/$D19)</f>
        <v>1.2291892307279874E-4</v>
      </c>
      <c r="K19" s="1047">
        <f>IF($C19=0,"",'07 - Delinquent Home Loans Stat'!Q21/$D19)</f>
        <v>1.2205964737811779E-5</v>
      </c>
      <c r="L19" s="1047">
        <f>IF($C19=0,"",'07 - Delinquent Home Loans Stat'!S21/$D19)</f>
        <v>0</v>
      </c>
      <c r="M19" s="1047">
        <f>IF($C19=0,"",'07 - Delinquent Home Loans Stat'!U21/$D19)</f>
        <v>0</v>
      </c>
      <c r="N19" s="1047">
        <f>IF($C19=0,"",'07 - Delinquent Home Loans Stat'!W21/$D19)</f>
        <v>0</v>
      </c>
      <c r="O19" s="1047">
        <f>IF($C19=0,"",'07 - Delinquent Home Loans Stat'!Y21/$D19)</f>
        <v>0</v>
      </c>
      <c r="P19" s="1047">
        <f>IF($C19=0,"",'07 - Delinquent Home Loans Stat'!AA21/$D19)</f>
        <v>0</v>
      </c>
      <c r="Q19" s="1047">
        <f>IF($C19=0,"",'07 - Delinquent Home Loans Stat'!AC21/$D19)</f>
        <v>0</v>
      </c>
      <c r="R19" s="772"/>
    </row>
    <row r="20" spans="1:18">
      <c r="A20" s="603"/>
      <c r="B20" s="629"/>
      <c r="C20" s="1305">
        <f>'07 - Delinquent Home Loans Stat'!B22</f>
        <v>45716</v>
      </c>
      <c r="D20" s="1314">
        <f>IF($C20=0,"",'07 - Delinquent Home Loans Stat'!C22)</f>
        <v>7821840687.46</v>
      </c>
      <c r="E20" s="1065">
        <f>IF($C20=0,"",'07 - Delinquent Home Loans Stat'!E22/$D20)</f>
        <v>0.99602147191518597</v>
      </c>
      <c r="F20" s="1047">
        <f>IF($C20=0,"",'07 - Delinquent Home Loans Stat'!G22/$D20)</f>
        <v>2.2603822740017185E-3</v>
      </c>
      <c r="G20" s="1047">
        <f>IF($C20=0,"",'07 - Delinquent Home Loans Stat'!I22/$D20)</f>
        <v>1.1703971029065805E-3</v>
      </c>
      <c r="H20" s="1047">
        <f>IF($C20=0,"",'07 - Delinquent Home Loans Stat'!K22/$D20)</f>
        <v>3.622736441746904E-4</v>
      </c>
      <c r="I20" s="1047">
        <f>IF($C20=0,"",'07 - Delinquent Home Loans Stat'!M22/$D20)</f>
        <v>1.4925295549315291E-4</v>
      </c>
      <c r="J20" s="1047">
        <f>IF($C20=0,"",'07 - Delinquent Home Loans Stat'!O22/$D20)</f>
        <v>3.6222108237799481E-5</v>
      </c>
      <c r="K20" s="1047">
        <f>IF($C20=0,"",'07 - Delinquent Home Loans Stat'!Q22/$D20)</f>
        <v>0</v>
      </c>
      <c r="L20" s="1047">
        <f>IF($C20=0,"",'07 - Delinquent Home Loans Stat'!S22/$D20)</f>
        <v>0</v>
      </c>
      <c r="M20" s="1047">
        <f>IF($C20=0,"",'07 - Delinquent Home Loans Stat'!U22/$D20)</f>
        <v>0</v>
      </c>
      <c r="N20" s="1047">
        <f>IF($C20=0,"",'07 - Delinquent Home Loans Stat'!W22/$D20)</f>
        <v>0</v>
      </c>
      <c r="O20" s="1047">
        <f>IF($C20=0,"",'07 - Delinquent Home Loans Stat'!Y22/$D20)</f>
        <v>0</v>
      </c>
      <c r="P20" s="1047">
        <f>IF($C20=0,"",'07 - Delinquent Home Loans Stat'!AA22/$D20)</f>
        <v>0</v>
      </c>
      <c r="Q20" s="1047">
        <f>IF($C20=0,"",'07 - Delinquent Home Loans Stat'!AC22/$D20)</f>
        <v>0</v>
      </c>
      <c r="R20" s="772"/>
    </row>
    <row r="21" spans="1:18">
      <c r="A21" s="603"/>
      <c r="B21" s="629"/>
      <c r="C21" s="1305">
        <f>'07 - Delinquent Home Loans Stat'!B23</f>
        <v>45688</v>
      </c>
      <c r="D21" s="1314">
        <f>IF($C21=0,"",'07 - Delinquent Home Loans Stat'!C23)</f>
        <v>7882097726.960001</v>
      </c>
      <c r="E21" s="1065">
        <f>IF($C21=0,"",'07 - Delinquent Home Loans Stat'!E23/$D21)</f>
        <v>0.99616706702497926</v>
      </c>
      <c r="F21" s="1047">
        <f>IF($C21=0,"",'07 - Delinquent Home Loans Stat'!G23/$D21)</f>
        <v>2.4194558733738442E-3</v>
      </c>
      <c r="G21" s="1047">
        <f>IF($C21=0,"",'07 - Delinquent Home Loans Stat'!I23/$D21)</f>
        <v>9.5313034679887375E-4</v>
      </c>
      <c r="H21" s="1047">
        <f>IF($C21=0,"",'07 - Delinquent Home Loans Stat'!K23/$D21)</f>
        <v>2.8352381655408784E-4</v>
      </c>
      <c r="I21" s="1047">
        <f>IF($C21=0,"",'07 - Delinquent Home Loans Stat'!M23/$D21)</f>
        <v>1.768229382938064E-4</v>
      </c>
      <c r="J21" s="1047">
        <f>IF($C21=0,"",'07 - Delinquent Home Loans Stat'!O23/$D21)</f>
        <v>0</v>
      </c>
      <c r="K21" s="1047">
        <f>IF($C21=0,"",'07 - Delinquent Home Loans Stat'!Q23/$D21)</f>
        <v>0</v>
      </c>
      <c r="L21" s="1047">
        <f>IF($C21=0,"",'07 - Delinquent Home Loans Stat'!S23/$D21)</f>
        <v>0</v>
      </c>
      <c r="M21" s="1047">
        <f>IF($C21=0,"",'07 - Delinquent Home Loans Stat'!U23/$D21)</f>
        <v>0</v>
      </c>
      <c r="N21" s="1047">
        <f>IF($C21=0,"",'07 - Delinquent Home Loans Stat'!W23/$D21)</f>
        <v>0</v>
      </c>
      <c r="O21" s="1047">
        <f>IF($C21=0,"",'07 - Delinquent Home Loans Stat'!Y23/$D21)</f>
        <v>0</v>
      </c>
      <c r="P21" s="1047">
        <f>IF($C21=0,"",'07 - Delinquent Home Loans Stat'!AA23/$D21)</f>
        <v>0</v>
      </c>
      <c r="Q21" s="1047">
        <f>IF($C21=0,"",'07 - Delinquent Home Loans Stat'!AC23/$D21)</f>
        <v>0</v>
      </c>
      <c r="R21" s="772"/>
    </row>
    <row r="22" spans="1:18">
      <c r="A22" s="603"/>
      <c r="B22" s="629"/>
      <c r="C22" s="1305">
        <f>'07 - Delinquent Home Loans Stat'!B24</f>
        <v>45657</v>
      </c>
      <c r="D22" s="1314">
        <f>IF($C22=0,"",'07 - Delinquent Home Loans Stat'!C24)</f>
        <v>7942231678.2000008</v>
      </c>
      <c r="E22" s="1065">
        <f>IF($C22=0,"",'07 - Delinquent Home Loans Stat'!E24/$D22)</f>
        <v>0.99634179587460925</v>
      </c>
      <c r="F22" s="1047">
        <f>IF($C22=0,"",'07 - Delinquent Home Loans Stat'!G24/$D22)</f>
        <v>2.5511106047956533E-3</v>
      </c>
      <c r="G22" s="1047">
        <f>IF($C22=0,"",'07 - Delinquent Home Loans Stat'!I24/$D22)</f>
        <v>7.8182039149571575E-4</v>
      </c>
      <c r="H22" s="1047">
        <f>IF($C22=0,"",'07 - Delinquent Home Loans Stat'!K24/$D22)</f>
        <v>3.2527312909933788E-4</v>
      </c>
      <c r="I22" s="1047">
        <f>IF($C22=0,"",'07 - Delinquent Home Loans Stat'!M24/$D22)</f>
        <v>0</v>
      </c>
      <c r="J22" s="1047">
        <f>IF($C22=0,"",'07 - Delinquent Home Loans Stat'!O24/$D22)</f>
        <v>0</v>
      </c>
      <c r="K22" s="1047">
        <f>IF($C22=0,"",'07 - Delinquent Home Loans Stat'!Q24/$D22)</f>
        <v>0</v>
      </c>
      <c r="L22" s="1047">
        <f>IF($C22=0,"",'07 - Delinquent Home Loans Stat'!S24/$D22)</f>
        <v>0</v>
      </c>
      <c r="M22" s="1047">
        <f>IF($C22=0,"",'07 - Delinquent Home Loans Stat'!U24/$D22)</f>
        <v>0</v>
      </c>
      <c r="N22" s="1047">
        <f>IF($C22=0,"",'07 - Delinquent Home Loans Stat'!W24/$D22)</f>
        <v>0</v>
      </c>
      <c r="O22" s="1047">
        <f>IF($C22=0,"",'07 - Delinquent Home Loans Stat'!Y24/$D22)</f>
        <v>0</v>
      </c>
      <c r="P22" s="1047">
        <f>IF($C22=0,"",'07 - Delinquent Home Loans Stat'!AA24/$D22)</f>
        <v>0</v>
      </c>
      <c r="Q22" s="1047">
        <f>IF($C22=0,"",'07 - Delinquent Home Loans Stat'!AC24/$D22)</f>
        <v>0</v>
      </c>
      <c r="R22" s="772"/>
    </row>
    <row r="23" spans="1:18">
      <c r="A23" s="603"/>
      <c r="B23" s="629"/>
      <c r="C23" s="1305">
        <f>'07 - Delinquent Home Loans Stat'!B25</f>
        <v>45626</v>
      </c>
      <c r="D23" s="1314">
        <f>IF($C23=0,"",'07 - Delinquent Home Loans Stat'!C25)</f>
        <v>8062678431.4300003</v>
      </c>
      <c r="E23" s="1065">
        <f>IF($C23=0,"",'07 - Delinquent Home Loans Stat'!E25/$D23)</f>
        <v>0.99706241150736319</v>
      </c>
      <c r="F23" s="1047">
        <f>IF($C23=0,"",'07 - Delinquent Home Loans Stat'!G25/$D23)</f>
        <v>2.1891429020901095E-3</v>
      </c>
      <c r="G23" s="1047">
        <f>IF($C23=0,"",'07 - Delinquent Home Loans Stat'!I25/$D23)</f>
        <v>7.4844559054672885E-4</v>
      </c>
      <c r="H23" s="1047">
        <f>IF($C23=0,"",'07 - Delinquent Home Loans Stat'!K25/$D23)</f>
        <v>0</v>
      </c>
      <c r="I23" s="1047">
        <f>IF($C23=0,"",'07 - Delinquent Home Loans Stat'!M25/$D23)</f>
        <v>0</v>
      </c>
      <c r="J23" s="1047">
        <f>IF($C23=0,"",'07 - Delinquent Home Loans Stat'!O25/$D23)</f>
        <v>0</v>
      </c>
      <c r="K23" s="1047">
        <f>IF($C23=0,"",'07 - Delinquent Home Loans Stat'!Q25/$D23)</f>
        <v>0</v>
      </c>
      <c r="L23" s="1047">
        <f>IF($C23=0,"",'07 - Delinquent Home Loans Stat'!S25/$D23)</f>
        <v>0</v>
      </c>
      <c r="M23" s="1047">
        <f>IF($C23=0,"",'07 - Delinquent Home Loans Stat'!U25/$D23)</f>
        <v>0</v>
      </c>
      <c r="N23" s="1047">
        <f>IF($C23=0,"",'07 - Delinquent Home Loans Stat'!W25/$D23)</f>
        <v>0</v>
      </c>
      <c r="O23" s="1047">
        <f>IF($C23=0,"",'07 - Delinquent Home Loans Stat'!Y25/$D23)</f>
        <v>0</v>
      </c>
      <c r="P23" s="1047">
        <f>IF($C23=0,"",'07 - Delinquent Home Loans Stat'!AA25/$D23)</f>
        <v>0</v>
      </c>
      <c r="Q23" s="1047">
        <f>IF($C23=0,"",'07 - Delinquent Home Loans Stat'!AC25/$D23)</f>
        <v>0</v>
      </c>
      <c r="R23" s="772"/>
    </row>
    <row r="24" spans="1:18">
      <c r="A24" s="603"/>
      <c r="B24" s="629"/>
      <c r="C24" s="1305">
        <f>'07 - Delinquent Home Loans Stat'!B26</f>
        <v>45596</v>
      </c>
      <c r="D24" s="1314">
        <f>IF($C24=0,"",'07 - Delinquent Home Loans Stat'!C26)</f>
        <v>8120798931.6599998</v>
      </c>
      <c r="E24" s="1065">
        <f>IF($C24=0,"",'07 - Delinquent Home Loans Stat'!E26/$D24)</f>
        <v>1</v>
      </c>
      <c r="F24" s="1047">
        <f>IF($C24=0,"",'07 - Delinquent Home Loans Stat'!G26/$D24)</f>
        <v>0</v>
      </c>
      <c r="G24" s="1047">
        <f>IF($C24=0,"",'07 - Delinquent Home Loans Stat'!I26/$D24)</f>
        <v>0</v>
      </c>
      <c r="H24" s="1047">
        <f>IF($C24=0,"",'07 - Delinquent Home Loans Stat'!K26/$D24)</f>
        <v>0</v>
      </c>
      <c r="I24" s="1047">
        <f>IF($C24=0,"",'07 - Delinquent Home Loans Stat'!M26/$D24)</f>
        <v>0</v>
      </c>
      <c r="J24" s="1047">
        <f>IF($C24=0,"",'07 - Delinquent Home Loans Stat'!O26/$D24)</f>
        <v>0</v>
      </c>
      <c r="K24" s="1047">
        <f>IF($C24=0,"",'07 - Delinquent Home Loans Stat'!Q26/$D24)</f>
        <v>0</v>
      </c>
      <c r="L24" s="1047">
        <f>IF($C24=0,"",'07 - Delinquent Home Loans Stat'!S26/$D24)</f>
        <v>0</v>
      </c>
      <c r="M24" s="1047">
        <f>IF($C24=0,"",'07 - Delinquent Home Loans Stat'!U26/$D24)</f>
        <v>0</v>
      </c>
      <c r="N24" s="1047">
        <f>IF($C24=0,"",'07 - Delinquent Home Loans Stat'!W26/$D24)</f>
        <v>0</v>
      </c>
      <c r="O24" s="1047">
        <f>IF($C24=0,"",'07 - Delinquent Home Loans Stat'!Y26/$D24)</f>
        <v>0</v>
      </c>
      <c r="P24" s="1047">
        <f>IF($C24=0,"",'07 - Delinquent Home Loans Stat'!AA26/$D24)</f>
        <v>0</v>
      </c>
      <c r="Q24" s="1047">
        <f>IF($C24=0,"",'07 - Delinquent Home Loans Stat'!AC26/$D24)</f>
        <v>0</v>
      </c>
      <c r="R24" s="772"/>
    </row>
    <row r="25" spans="1:18">
      <c r="A25" s="603"/>
      <c r="B25" s="629"/>
      <c r="C25" s="1305">
        <f>'07 - Delinquent Home Loans Stat'!B27</f>
        <v>45565</v>
      </c>
      <c r="D25" s="1314">
        <f>IF($C25=0,"",'07 - Delinquent Home Loans Stat'!C27)</f>
        <v>8182368484.4700003</v>
      </c>
      <c r="E25" s="1065">
        <f>IF($C25=0,"",'07 - Delinquent Home Loans Stat'!E27/$D25)</f>
        <v>1</v>
      </c>
      <c r="F25" s="1047">
        <f>IF($C25=0,"",'07 - Delinquent Home Loans Stat'!G27/$D25)</f>
        <v>0</v>
      </c>
      <c r="G25" s="1047">
        <f>IF($C25=0,"",'07 - Delinquent Home Loans Stat'!I27/$D25)</f>
        <v>0</v>
      </c>
      <c r="H25" s="1047">
        <f>IF($C25=0,"",'07 - Delinquent Home Loans Stat'!K27/$D25)</f>
        <v>0</v>
      </c>
      <c r="I25" s="1047">
        <f>IF($C25=0,"",'07 - Delinquent Home Loans Stat'!M27/$D25)</f>
        <v>0</v>
      </c>
      <c r="J25" s="1047">
        <f>IF($C25=0,"",'07 - Delinquent Home Loans Stat'!O27/$D25)</f>
        <v>0</v>
      </c>
      <c r="K25" s="1047">
        <f>IF($C25=0,"",'07 - Delinquent Home Loans Stat'!Q27/$D25)</f>
        <v>0</v>
      </c>
      <c r="L25" s="1047">
        <f>IF($C25=0,"",'07 - Delinquent Home Loans Stat'!S27/$D25)</f>
        <v>0</v>
      </c>
      <c r="M25" s="1047">
        <f>IF($C25=0,"",'07 - Delinquent Home Loans Stat'!U27/$D25)</f>
        <v>0</v>
      </c>
      <c r="N25" s="1047">
        <f>IF($C25=0,"",'07 - Delinquent Home Loans Stat'!W27/$D25)</f>
        <v>0</v>
      </c>
      <c r="O25" s="1047">
        <f>IF($C25=0,"",'07 - Delinquent Home Loans Stat'!Y27/$D25)</f>
        <v>0</v>
      </c>
      <c r="P25" s="1047">
        <f>IF($C25=0,"",'07 - Delinquent Home Loans Stat'!AA27/$D25)</f>
        <v>0</v>
      </c>
      <c r="Q25" s="1047">
        <f>IF($C25=0,"",'07 - Delinquent Home Loans Stat'!AC27/$D25)</f>
        <v>0</v>
      </c>
      <c r="R25" s="772"/>
    </row>
    <row r="26" spans="1:18">
      <c r="A26" s="603"/>
      <c r="B26" s="629"/>
      <c r="C26" s="1305">
        <f>'07 - Delinquent Home Loans Stat'!B28</f>
        <v>0</v>
      </c>
      <c r="D26" s="1314" t="str">
        <f>IF($C26=0,"",'07 - Delinquent Home Loans Stat'!C28)</f>
        <v/>
      </c>
      <c r="E26" s="1065" t="str">
        <f>IF($C26=0,"",'07 - Delinquent Home Loans Stat'!E28/$D26)</f>
        <v/>
      </c>
      <c r="F26" s="1047" t="str">
        <f>IF($C26=0,"",'07 - Delinquent Home Loans Stat'!G28/$D26)</f>
        <v/>
      </c>
      <c r="G26" s="1047" t="str">
        <f>IF($C26=0,"",'07 - Delinquent Home Loans Stat'!I28/$D26)</f>
        <v/>
      </c>
      <c r="H26" s="1047" t="str">
        <f>IF($C26=0,"",'07 - Delinquent Home Loans Stat'!K28/$D26)</f>
        <v/>
      </c>
      <c r="I26" s="1047" t="str">
        <f>IF($C26=0,"",'07 - Delinquent Home Loans Stat'!M28/$D26)</f>
        <v/>
      </c>
      <c r="J26" s="1047" t="str">
        <f>IF($C26=0,"",'07 - Delinquent Home Loans Stat'!O28/$D26)</f>
        <v/>
      </c>
      <c r="K26" s="1047" t="str">
        <f>IF($C26=0,"",'07 - Delinquent Home Loans Stat'!Q28/$D26)</f>
        <v/>
      </c>
      <c r="L26" s="1047" t="str">
        <f>IF($C26=0,"",'07 - Delinquent Home Loans Stat'!S28/$D26)</f>
        <v/>
      </c>
      <c r="M26" s="1047" t="str">
        <f>IF($C26=0,"",'07 - Delinquent Home Loans Stat'!U28/$D26)</f>
        <v/>
      </c>
      <c r="N26" s="1047" t="str">
        <f>IF($C26=0,"",'07 - Delinquent Home Loans Stat'!W28/$D26)</f>
        <v/>
      </c>
      <c r="O26" s="1047" t="str">
        <f>IF($C26=0,"",'07 - Delinquent Home Loans Stat'!Y28/$D26)</f>
        <v/>
      </c>
      <c r="P26" s="1047" t="str">
        <f>IF($C26=0,"",'07 - Delinquent Home Loans Stat'!AA28/$D26)</f>
        <v/>
      </c>
      <c r="Q26" s="1047" t="str">
        <f>IF($C26=0,"",'07 - Delinquent Home Loans Stat'!AC28/$D26)</f>
        <v/>
      </c>
      <c r="R26" s="772"/>
    </row>
    <row r="27" spans="1:18">
      <c r="A27" s="603"/>
      <c r="B27" s="629"/>
      <c r="C27" s="1305">
        <f>'07 - Delinquent Home Loans Stat'!B29</f>
        <v>0</v>
      </c>
      <c r="D27" s="1314" t="str">
        <f>IF($C27=0,"",'07 - Delinquent Home Loans Stat'!C29)</f>
        <v/>
      </c>
      <c r="E27" s="1065" t="str">
        <f>IF($C27=0,"",'07 - Delinquent Home Loans Stat'!E29/$D27)</f>
        <v/>
      </c>
      <c r="F27" s="1047" t="str">
        <f>IF($C27=0,"",'07 - Delinquent Home Loans Stat'!G29/$D27)</f>
        <v/>
      </c>
      <c r="G27" s="1047" t="str">
        <f>IF($C27=0,"",'07 - Delinquent Home Loans Stat'!I29/$D27)</f>
        <v/>
      </c>
      <c r="H27" s="1047" t="str">
        <f>IF($C27=0,"",'07 - Delinquent Home Loans Stat'!K29/$D27)</f>
        <v/>
      </c>
      <c r="I27" s="1047" t="str">
        <f>IF($C27=0,"",'07 - Delinquent Home Loans Stat'!M29/$D27)</f>
        <v/>
      </c>
      <c r="J27" s="1047" t="str">
        <f>IF($C27=0,"",'07 - Delinquent Home Loans Stat'!O29/$D27)</f>
        <v/>
      </c>
      <c r="K27" s="1047" t="str">
        <f>IF($C27=0,"",'07 - Delinquent Home Loans Stat'!Q29/$D27)</f>
        <v/>
      </c>
      <c r="L27" s="1047" t="str">
        <f>IF($C27=0,"",'07 - Delinquent Home Loans Stat'!S29/$D27)</f>
        <v/>
      </c>
      <c r="M27" s="1047" t="str">
        <f>IF($C27=0,"",'07 - Delinquent Home Loans Stat'!U29/$D27)</f>
        <v/>
      </c>
      <c r="N27" s="1047" t="str">
        <f>IF($C27=0,"",'07 - Delinquent Home Loans Stat'!W29/$D27)</f>
        <v/>
      </c>
      <c r="O27" s="1047" t="str">
        <f>IF($C27=0,"",'07 - Delinquent Home Loans Stat'!Y29/$D27)</f>
        <v/>
      </c>
      <c r="P27" s="1047" t="str">
        <f>IF($C27=0,"",'07 - Delinquent Home Loans Stat'!AA29/$D27)</f>
        <v/>
      </c>
      <c r="Q27" s="1047" t="str">
        <f>IF($C27=0,"",'07 - Delinquent Home Loans Stat'!AC29/$D27)</f>
        <v/>
      </c>
      <c r="R27" s="772"/>
    </row>
    <row r="28" spans="1:18">
      <c r="A28" s="603"/>
      <c r="B28" s="629"/>
      <c r="C28" s="1305">
        <f>'07 - Delinquent Home Loans Stat'!B30</f>
        <v>0</v>
      </c>
      <c r="D28" s="1314" t="str">
        <f>IF($C28=0,"",'07 - Delinquent Home Loans Stat'!C30)</f>
        <v/>
      </c>
      <c r="E28" s="1065" t="str">
        <f>IF($C28=0,"",'07 - Delinquent Home Loans Stat'!E30/$D28)</f>
        <v/>
      </c>
      <c r="F28" s="1047" t="str">
        <f>IF($C28=0,"",'07 - Delinquent Home Loans Stat'!G30/$D28)</f>
        <v/>
      </c>
      <c r="G28" s="1047" t="str">
        <f>IF($C28=0,"",'07 - Delinquent Home Loans Stat'!I30/$D28)</f>
        <v/>
      </c>
      <c r="H28" s="1047" t="str">
        <f>IF($C28=0,"",'07 - Delinquent Home Loans Stat'!K30/$D28)</f>
        <v/>
      </c>
      <c r="I28" s="1047" t="str">
        <f>IF($C28=0,"",'07 - Delinquent Home Loans Stat'!M30/$D28)</f>
        <v/>
      </c>
      <c r="J28" s="1047" t="str">
        <f>IF($C28=0,"",'07 - Delinquent Home Loans Stat'!O30/$D28)</f>
        <v/>
      </c>
      <c r="K28" s="1047" t="str">
        <f>IF($C28=0,"",'07 - Delinquent Home Loans Stat'!Q30/$D28)</f>
        <v/>
      </c>
      <c r="L28" s="1047" t="str">
        <f>IF($C28=0,"",'07 - Delinquent Home Loans Stat'!S30/$D28)</f>
        <v/>
      </c>
      <c r="M28" s="1047" t="str">
        <f>IF($C28=0,"",'07 - Delinquent Home Loans Stat'!U30/$D28)</f>
        <v/>
      </c>
      <c r="N28" s="1047" t="str">
        <f>IF($C28=0,"",'07 - Delinquent Home Loans Stat'!W30/$D28)</f>
        <v/>
      </c>
      <c r="O28" s="1047" t="str">
        <f>IF($C28=0,"",'07 - Delinquent Home Loans Stat'!Y30/$D28)</f>
        <v/>
      </c>
      <c r="P28" s="1047" t="str">
        <f>IF($C28=0,"",'07 - Delinquent Home Loans Stat'!AA30/$D28)</f>
        <v/>
      </c>
      <c r="Q28" s="1047" t="str">
        <f>IF($C28=0,"",'07 - Delinquent Home Loans Stat'!AC30/$D28)</f>
        <v/>
      </c>
      <c r="R28" s="772"/>
    </row>
    <row r="29" spans="1:18">
      <c r="A29" s="603"/>
      <c r="B29" s="629"/>
      <c r="C29" s="1305">
        <f>'07 - Delinquent Home Loans Stat'!B31</f>
        <v>0</v>
      </c>
      <c r="D29" s="1314" t="str">
        <f>IF($C29=0,"",'07 - Delinquent Home Loans Stat'!C31)</f>
        <v/>
      </c>
      <c r="E29" s="1065" t="str">
        <f>IF($C29=0,"",'07 - Delinquent Home Loans Stat'!E31/$D29)</f>
        <v/>
      </c>
      <c r="F29" s="1047" t="str">
        <f>IF($C29=0,"",'07 - Delinquent Home Loans Stat'!G31/$D29)</f>
        <v/>
      </c>
      <c r="G29" s="1047" t="str">
        <f>IF($C29=0,"",'07 - Delinquent Home Loans Stat'!I31/$D29)</f>
        <v/>
      </c>
      <c r="H29" s="1047" t="str">
        <f>IF($C29=0,"",'07 - Delinquent Home Loans Stat'!K31/$D29)</f>
        <v/>
      </c>
      <c r="I29" s="1047" t="str">
        <f>IF($C29=0,"",'07 - Delinquent Home Loans Stat'!M31/$D29)</f>
        <v/>
      </c>
      <c r="J29" s="1047" t="str">
        <f>IF($C29=0,"",'07 - Delinquent Home Loans Stat'!O31/$D29)</f>
        <v/>
      </c>
      <c r="K29" s="1047" t="str">
        <f>IF($C29=0,"",'07 - Delinquent Home Loans Stat'!Q31/$D29)</f>
        <v/>
      </c>
      <c r="L29" s="1047" t="str">
        <f>IF($C29=0,"",'07 - Delinquent Home Loans Stat'!S31/$D29)</f>
        <v/>
      </c>
      <c r="M29" s="1047" t="str">
        <f>IF($C29=0,"",'07 - Delinquent Home Loans Stat'!U31/$D29)</f>
        <v/>
      </c>
      <c r="N29" s="1047" t="str">
        <f>IF($C29=0,"",'07 - Delinquent Home Loans Stat'!W31/$D29)</f>
        <v/>
      </c>
      <c r="O29" s="1047" t="str">
        <f>IF($C29=0,"",'07 - Delinquent Home Loans Stat'!Y31/$D29)</f>
        <v/>
      </c>
      <c r="P29" s="1047" t="str">
        <f>IF($C29=0,"",'07 - Delinquent Home Loans Stat'!AA31/$D29)</f>
        <v/>
      </c>
      <c r="Q29" s="1047" t="str">
        <f>IF($C29=0,"",'07 - Delinquent Home Loans Stat'!AC31/$D29)</f>
        <v/>
      </c>
      <c r="R29" s="772"/>
    </row>
    <row r="30" spans="1:18">
      <c r="A30" s="603"/>
      <c r="B30" s="629"/>
      <c r="C30" s="1305">
        <f>'07 - Delinquent Home Loans Stat'!B32</f>
        <v>0</v>
      </c>
      <c r="D30" s="1314" t="str">
        <f>IF($C30=0,"",'07 - Delinquent Home Loans Stat'!C32)</f>
        <v/>
      </c>
      <c r="E30" s="1065" t="str">
        <f>IF($C30=0,"",'07 - Delinquent Home Loans Stat'!E32/$D30)</f>
        <v/>
      </c>
      <c r="F30" s="1047" t="str">
        <f>IF($C30=0,"",'07 - Delinquent Home Loans Stat'!G32/$D30)</f>
        <v/>
      </c>
      <c r="G30" s="1047" t="str">
        <f>IF($C30=0,"",'07 - Delinquent Home Loans Stat'!I32/$D30)</f>
        <v/>
      </c>
      <c r="H30" s="1047" t="str">
        <f>IF($C30=0,"",'07 - Delinquent Home Loans Stat'!K32/$D30)</f>
        <v/>
      </c>
      <c r="I30" s="1047" t="str">
        <f>IF($C30=0,"",'07 - Delinquent Home Loans Stat'!M32/$D30)</f>
        <v/>
      </c>
      <c r="J30" s="1047" t="str">
        <f>IF($C30=0,"",'07 - Delinquent Home Loans Stat'!O32/$D30)</f>
        <v/>
      </c>
      <c r="K30" s="1047" t="str">
        <f>IF($C30=0,"",'07 - Delinquent Home Loans Stat'!Q32/$D30)</f>
        <v/>
      </c>
      <c r="L30" s="1047" t="str">
        <f>IF($C30=0,"",'07 - Delinquent Home Loans Stat'!S32/$D30)</f>
        <v/>
      </c>
      <c r="M30" s="1047" t="str">
        <f>IF($C30=0,"",'07 - Delinquent Home Loans Stat'!U32/$D30)</f>
        <v/>
      </c>
      <c r="N30" s="1047" t="str">
        <f>IF($C30=0,"",'07 - Delinquent Home Loans Stat'!W32/$D30)</f>
        <v/>
      </c>
      <c r="O30" s="1047" t="str">
        <f>IF($C30=0,"",'07 - Delinquent Home Loans Stat'!Y32/$D30)</f>
        <v/>
      </c>
      <c r="P30" s="1047" t="str">
        <f>IF($C30=0,"",'07 - Delinquent Home Loans Stat'!AA32/$D30)</f>
        <v/>
      </c>
      <c r="Q30" s="1047" t="str">
        <f>IF($C30=0,"",'07 - Delinquent Home Loans Stat'!AC32/$D30)</f>
        <v/>
      </c>
      <c r="R30" s="772"/>
    </row>
    <row r="31" spans="1:18">
      <c r="A31" s="603"/>
      <c r="B31" s="629"/>
      <c r="C31" s="1305">
        <f>'07 - Delinquent Home Loans Stat'!B33</f>
        <v>0</v>
      </c>
      <c r="D31" s="1314" t="str">
        <f>IF($C31=0,"",'07 - Delinquent Home Loans Stat'!C33)</f>
        <v/>
      </c>
      <c r="E31" s="1065" t="str">
        <f>IF($C31=0,"",'07 - Delinquent Home Loans Stat'!E33/$D31)</f>
        <v/>
      </c>
      <c r="F31" s="1047" t="str">
        <f>IF($C31=0,"",'07 - Delinquent Home Loans Stat'!G33/$D31)</f>
        <v/>
      </c>
      <c r="G31" s="1047" t="str">
        <f>IF($C31=0,"",'07 - Delinquent Home Loans Stat'!I33/$D31)</f>
        <v/>
      </c>
      <c r="H31" s="1047" t="str">
        <f>IF($C31=0,"",'07 - Delinquent Home Loans Stat'!K33/$D31)</f>
        <v/>
      </c>
      <c r="I31" s="1047" t="str">
        <f>IF($C31=0,"",'07 - Delinquent Home Loans Stat'!M33/$D31)</f>
        <v/>
      </c>
      <c r="J31" s="1047" t="str">
        <f>IF($C31=0,"",'07 - Delinquent Home Loans Stat'!O33/$D31)</f>
        <v/>
      </c>
      <c r="K31" s="1047" t="str">
        <f>IF($C31=0,"",'07 - Delinquent Home Loans Stat'!Q33/$D31)</f>
        <v/>
      </c>
      <c r="L31" s="1047" t="str">
        <f>IF($C31=0,"",'07 - Delinquent Home Loans Stat'!S33/$D31)</f>
        <v/>
      </c>
      <c r="M31" s="1047" t="str">
        <f>IF($C31=0,"",'07 - Delinquent Home Loans Stat'!U33/$D31)</f>
        <v/>
      </c>
      <c r="N31" s="1047" t="str">
        <f>IF($C31=0,"",'07 - Delinquent Home Loans Stat'!W33/$D31)</f>
        <v/>
      </c>
      <c r="O31" s="1047" t="str">
        <f>IF($C31=0,"",'07 - Delinquent Home Loans Stat'!Y33/$D31)</f>
        <v/>
      </c>
      <c r="P31" s="1047" t="str">
        <f>IF($C31=0,"",'07 - Delinquent Home Loans Stat'!AA33/$D31)</f>
        <v/>
      </c>
      <c r="Q31" s="1047" t="str">
        <f>IF($C31=0,"",'07 - Delinquent Home Loans Stat'!AC33/$D31)</f>
        <v/>
      </c>
      <c r="R31" s="772"/>
    </row>
    <row r="32" spans="1:18" ht="13" thickBot="1">
      <c r="A32" s="603"/>
      <c r="B32" s="1038"/>
      <c r="C32" s="1048" t="s">
        <v>143</v>
      </c>
      <c r="D32" s="1049" t="s">
        <v>143</v>
      </c>
      <c r="E32" s="1312" t="s">
        <v>143</v>
      </c>
      <c r="F32" s="1050" t="s">
        <v>143</v>
      </c>
      <c r="G32" s="1050" t="s">
        <v>143</v>
      </c>
      <c r="H32" s="1050" t="s">
        <v>143</v>
      </c>
      <c r="I32" s="1050" t="s">
        <v>143</v>
      </c>
      <c r="J32" s="1050" t="s">
        <v>143</v>
      </c>
      <c r="K32" s="1050" t="s">
        <v>143</v>
      </c>
      <c r="L32" s="1050" t="s">
        <v>143</v>
      </c>
      <c r="M32" s="1050" t="s">
        <v>143</v>
      </c>
      <c r="N32" s="1050" t="s">
        <v>143</v>
      </c>
      <c r="O32" s="1050" t="s">
        <v>143</v>
      </c>
      <c r="P32" s="1050" t="s">
        <v>143</v>
      </c>
      <c r="Q32" s="1050" t="s">
        <v>143</v>
      </c>
      <c r="R32" s="784"/>
    </row>
    <row r="33" spans="3:17" ht="15" thickTop="1">
      <c r="C33" s="592" t="s">
        <v>143</v>
      </c>
      <c r="D33" s="592" t="s">
        <v>143</v>
      </c>
      <c r="E33" s="1313" t="s">
        <v>143</v>
      </c>
      <c r="F33" s="1051" t="s">
        <v>143</v>
      </c>
      <c r="G33" s="1051" t="s">
        <v>143</v>
      </c>
      <c r="H33" s="1051" t="s">
        <v>143</v>
      </c>
      <c r="I33" s="1051" t="s">
        <v>143</v>
      </c>
      <c r="J33" s="1051" t="s">
        <v>143</v>
      </c>
      <c r="K33" s="1051" t="s">
        <v>143</v>
      </c>
      <c r="L33" s="1051" t="s">
        <v>143</v>
      </c>
      <c r="M33" s="1051" t="s">
        <v>143</v>
      </c>
      <c r="N33" s="1051" t="s">
        <v>143</v>
      </c>
      <c r="O33" s="1051" t="s">
        <v>143</v>
      </c>
      <c r="P33" s="1051" t="s">
        <v>143</v>
      </c>
      <c r="Q33" s="1051" t="s">
        <v>143</v>
      </c>
    </row>
    <row r="34" spans="3:17" ht="14.5">
      <c r="C34" s="592" t="s">
        <v>143</v>
      </c>
      <c r="D34" s="592" t="s">
        <v>143</v>
      </c>
      <c r="E34" s="1313" t="s">
        <v>143</v>
      </c>
      <c r="F34" s="1051" t="s">
        <v>143</v>
      </c>
      <c r="G34" s="1051" t="s">
        <v>143</v>
      </c>
      <c r="H34" s="1051" t="s">
        <v>143</v>
      </c>
      <c r="I34" s="1051" t="s">
        <v>143</v>
      </c>
      <c r="J34" s="1051" t="s">
        <v>143</v>
      </c>
      <c r="K34" s="1051" t="s">
        <v>143</v>
      </c>
      <c r="L34" s="1051" t="s">
        <v>143</v>
      </c>
      <c r="M34" s="1051" t="s">
        <v>143</v>
      </c>
      <c r="N34" s="1051" t="s">
        <v>143</v>
      </c>
      <c r="O34" s="1051" t="s">
        <v>143</v>
      </c>
      <c r="P34" s="1051" t="s">
        <v>143</v>
      </c>
      <c r="Q34" s="1051" t="s">
        <v>143</v>
      </c>
    </row>
    <row r="35" spans="3:17" ht="14.5">
      <c r="C35" s="592" t="s">
        <v>143</v>
      </c>
      <c r="D35" s="592" t="s">
        <v>143</v>
      </c>
      <c r="E35" s="1313" t="s">
        <v>143</v>
      </c>
      <c r="F35" s="1051" t="s">
        <v>143</v>
      </c>
      <c r="G35" s="1051" t="s">
        <v>143</v>
      </c>
      <c r="H35" s="1051" t="s">
        <v>143</v>
      </c>
      <c r="I35" s="1051" t="s">
        <v>143</v>
      </c>
      <c r="J35" s="1051" t="s">
        <v>143</v>
      </c>
      <c r="K35" s="1051" t="s">
        <v>143</v>
      </c>
      <c r="L35" s="1051" t="s">
        <v>143</v>
      </c>
      <c r="M35" s="1051" t="s">
        <v>143</v>
      </c>
      <c r="N35" s="1051" t="s">
        <v>143</v>
      </c>
      <c r="O35" s="1051" t="s">
        <v>143</v>
      </c>
      <c r="P35" s="1051" t="s">
        <v>143</v>
      </c>
      <c r="Q35" s="1051" t="s">
        <v>143</v>
      </c>
    </row>
    <row r="36" spans="3:17" ht="14.5">
      <c r="C36" s="592" t="s">
        <v>143</v>
      </c>
      <c r="D36" s="592" t="s">
        <v>143</v>
      </c>
      <c r="E36" s="1313" t="s">
        <v>143</v>
      </c>
      <c r="F36" s="1051" t="s">
        <v>143</v>
      </c>
      <c r="G36" s="1051" t="s">
        <v>143</v>
      </c>
      <c r="H36" s="1051" t="s">
        <v>143</v>
      </c>
      <c r="I36" s="1051" t="s">
        <v>143</v>
      </c>
      <c r="J36" s="1051" t="s">
        <v>143</v>
      </c>
      <c r="K36" s="1051" t="s">
        <v>143</v>
      </c>
      <c r="L36" s="1051" t="s">
        <v>143</v>
      </c>
      <c r="M36" s="1051" t="s">
        <v>143</v>
      </c>
      <c r="N36" s="1051" t="s">
        <v>143</v>
      </c>
      <c r="O36" s="1051" t="s">
        <v>143</v>
      </c>
      <c r="P36" s="1051" t="s">
        <v>143</v>
      </c>
      <c r="Q36" s="1051" t="s">
        <v>143</v>
      </c>
    </row>
    <row r="37" spans="3:17" ht="14.5">
      <c r="C37" s="592" t="s">
        <v>143</v>
      </c>
      <c r="D37" s="592" t="s">
        <v>143</v>
      </c>
      <c r="E37" s="1313" t="s">
        <v>143</v>
      </c>
      <c r="F37" s="1051" t="s">
        <v>143</v>
      </c>
      <c r="G37" s="1051" t="s">
        <v>143</v>
      </c>
      <c r="H37" s="1051" t="s">
        <v>143</v>
      </c>
      <c r="I37" s="1051" t="s">
        <v>143</v>
      </c>
      <c r="J37" s="1051" t="s">
        <v>143</v>
      </c>
      <c r="K37" s="1051" t="s">
        <v>143</v>
      </c>
      <c r="L37" s="1051" t="s">
        <v>143</v>
      </c>
      <c r="M37" s="1051" t="s">
        <v>143</v>
      </c>
      <c r="N37" s="1051" t="s">
        <v>143</v>
      </c>
      <c r="O37" s="1051" t="s">
        <v>143</v>
      </c>
      <c r="P37" s="1051" t="s">
        <v>143</v>
      </c>
      <c r="Q37" s="1051" t="s">
        <v>143</v>
      </c>
    </row>
    <row r="38" spans="3:17" ht="14.5">
      <c r="C38" s="592" t="s">
        <v>143</v>
      </c>
      <c r="D38" s="592" t="s">
        <v>143</v>
      </c>
      <c r="E38" s="1313" t="s">
        <v>143</v>
      </c>
      <c r="F38" s="1051" t="s">
        <v>143</v>
      </c>
      <c r="G38" s="1051" t="s">
        <v>143</v>
      </c>
      <c r="H38" s="1051" t="s">
        <v>143</v>
      </c>
      <c r="I38" s="1051" t="s">
        <v>143</v>
      </c>
      <c r="J38" s="1051" t="s">
        <v>143</v>
      </c>
      <c r="K38" s="1051" t="s">
        <v>143</v>
      </c>
      <c r="L38" s="1051" t="s">
        <v>143</v>
      </c>
      <c r="M38" s="1051" t="s">
        <v>143</v>
      </c>
      <c r="N38" s="1051" t="s">
        <v>143</v>
      </c>
      <c r="O38" s="1051" t="s">
        <v>143</v>
      </c>
      <c r="P38" s="1051" t="s">
        <v>143</v>
      </c>
      <c r="Q38" s="1051" t="s">
        <v>143</v>
      </c>
    </row>
    <row r="39" spans="3:17" ht="14.5">
      <c r="C39" s="592" t="s">
        <v>143</v>
      </c>
      <c r="D39" s="592" t="s">
        <v>143</v>
      </c>
      <c r="E39" s="1313" t="s">
        <v>143</v>
      </c>
      <c r="F39" s="1051" t="s">
        <v>143</v>
      </c>
      <c r="G39" s="1051" t="s">
        <v>143</v>
      </c>
      <c r="H39" s="1051" t="s">
        <v>143</v>
      </c>
      <c r="I39" s="1051" t="s">
        <v>143</v>
      </c>
      <c r="J39" s="1051" t="s">
        <v>143</v>
      </c>
      <c r="K39" s="1051" t="s">
        <v>143</v>
      </c>
      <c r="L39" s="1051" t="s">
        <v>143</v>
      </c>
      <c r="M39" s="1051" t="s">
        <v>143</v>
      </c>
      <c r="N39" s="1051" t="s">
        <v>143</v>
      </c>
      <c r="O39" s="1051" t="s">
        <v>143</v>
      </c>
      <c r="P39" s="1051" t="s">
        <v>143</v>
      </c>
      <c r="Q39" s="1051" t="s">
        <v>143</v>
      </c>
    </row>
    <row r="40" spans="3:17" ht="14.5">
      <c r="C40" s="592" t="s">
        <v>143</v>
      </c>
      <c r="D40" s="592" t="s">
        <v>143</v>
      </c>
      <c r="E40" s="1313" t="s">
        <v>143</v>
      </c>
      <c r="F40" s="1051" t="s">
        <v>143</v>
      </c>
      <c r="G40" s="1051" t="s">
        <v>143</v>
      </c>
      <c r="H40" s="1051" t="s">
        <v>143</v>
      </c>
      <c r="I40" s="1051" t="s">
        <v>143</v>
      </c>
      <c r="J40" s="1051" t="s">
        <v>143</v>
      </c>
      <c r="K40" s="1051" t="s">
        <v>143</v>
      </c>
      <c r="L40" s="1051" t="s">
        <v>143</v>
      </c>
      <c r="M40" s="1051" t="s">
        <v>143</v>
      </c>
      <c r="N40" s="1051" t="s">
        <v>143</v>
      </c>
      <c r="O40" s="1051" t="s">
        <v>143</v>
      </c>
      <c r="P40" s="1051" t="s">
        <v>143</v>
      </c>
      <c r="Q40" s="1051" t="s">
        <v>143</v>
      </c>
    </row>
    <row r="41" spans="3:17" ht="14.5">
      <c r="C41" s="592" t="s">
        <v>143</v>
      </c>
      <c r="D41" s="592" t="s">
        <v>143</v>
      </c>
      <c r="E41" s="1313" t="s">
        <v>143</v>
      </c>
      <c r="F41" s="1051" t="s">
        <v>143</v>
      </c>
      <c r="G41" s="1051" t="s">
        <v>143</v>
      </c>
      <c r="H41" s="1051" t="s">
        <v>143</v>
      </c>
      <c r="I41" s="1051" t="s">
        <v>143</v>
      </c>
      <c r="J41" s="1051" t="s">
        <v>143</v>
      </c>
      <c r="K41" s="1051" t="s">
        <v>143</v>
      </c>
      <c r="L41" s="1051" t="s">
        <v>143</v>
      </c>
      <c r="M41" s="1051" t="s">
        <v>143</v>
      </c>
      <c r="N41" s="1051" t="s">
        <v>143</v>
      </c>
      <c r="O41" s="1051" t="s">
        <v>143</v>
      </c>
      <c r="P41" s="1051" t="s">
        <v>143</v>
      </c>
      <c r="Q41" s="1051" t="s">
        <v>143</v>
      </c>
    </row>
    <row r="42" spans="3:17" ht="14.5">
      <c r="C42" s="592" t="s">
        <v>143</v>
      </c>
      <c r="D42" s="592" t="s">
        <v>143</v>
      </c>
      <c r="E42" s="1313" t="s">
        <v>143</v>
      </c>
      <c r="F42" s="1051" t="s">
        <v>143</v>
      </c>
      <c r="G42" s="1051" t="s">
        <v>143</v>
      </c>
      <c r="H42" s="1051" t="s">
        <v>143</v>
      </c>
      <c r="I42" s="1051" t="s">
        <v>143</v>
      </c>
      <c r="J42" s="1051" t="s">
        <v>143</v>
      </c>
      <c r="K42" s="1051" t="s">
        <v>143</v>
      </c>
      <c r="L42" s="1051" t="s">
        <v>143</v>
      </c>
      <c r="M42" s="1051" t="s">
        <v>143</v>
      </c>
      <c r="N42" s="1051" t="s">
        <v>143</v>
      </c>
      <c r="O42" s="1051" t="s">
        <v>143</v>
      </c>
      <c r="P42" s="1051" t="s">
        <v>143</v>
      </c>
      <c r="Q42" s="1051" t="s">
        <v>143</v>
      </c>
    </row>
    <row r="43" spans="3:17" ht="14.5">
      <c r="C43" s="592" t="s">
        <v>143</v>
      </c>
      <c r="D43" s="592" t="s">
        <v>143</v>
      </c>
      <c r="E43" s="1313" t="s">
        <v>143</v>
      </c>
      <c r="F43" s="1051" t="s">
        <v>143</v>
      </c>
      <c r="G43" s="1051" t="s">
        <v>143</v>
      </c>
      <c r="H43" s="1051" t="s">
        <v>143</v>
      </c>
      <c r="I43" s="1051" t="s">
        <v>143</v>
      </c>
      <c r="J43" s="1051" t="s">
        <v>143</v>
      </c>
      <c r="K43" s="1051" t="s">
        <v>143</v>
      </c>
      <c r="L43" s="1051" t="s">
        <v>143</v>
      </c>
      <c r="M43" s="1051" t="s">
        <v>143</v>
      </c>
      <c r="N43" s="1051" t="s">
        <v>143</v>
      </c>
      <c r="O43" s="1051" t="s">
        <v>143</v>
      </c>
      <c r="P43" s="1051" t="s">
        <v>143</v>
      </c>
      <c r="Q43" s="1051" t="s">
        <v>143</v>
      </c>
    </row>
    <row r="44" spans="3:17" ht="14.5">
      <c r="C44" s="592" t="s">
        <v>143</v>
      </c>
      <c r="D44" s="592" t="s">
        <v>143</v>
      </c>
      <c r="E44" s="1313" t="s">
        <v>143</v>
      </c>
      <c r="F44" s="1051" t="s">
        <v>143</v>
      </c>
      <c r="G44" s="1051" t="s">
        <v>143</v>
      </c>
      <c r="H44" s="1051" t="s">
        <v>143</v>
      </c>
      <c r="I44" s="1051" t="s">
        <v>143</v>
      </c>
      <c r="J44" s="1051" t="s">
        <v>143</v>
      </c>
      <c r="K44" s="1051" t="s">
        <v>143</v>
      </c>
      <c r="L44" s="1051" t="s">
        <v>143</v>
      </c>
      <c r="M44" s="1051" t="s">
        <v>143</v>
      </c>
      <c r="N44" s="1051" t="s">
        <v>143</v>
      </c>
      <c r="O44" s="1051" t="s">
        <v>143</v>
      </c>
      <c r="P44" s="1051" t="s">
        <v>143</v>
      </c>
      <c r="Q44" s="1051" t="s">
        <v>143</v>
      </c>
    </row>
    <row r="45" spans="3:17" ht="14.5">
      <c r="C45" s="592" t="s">
        <v>143</v>
      </c>
      <c r="D45" s="592" t="s">
        <v>143</v>
      </c>
      <c r="E45" s="1313" t="s">
        <v>143</v>
      </c>
      <c r="F45" s="1051" t="s">
        <v>143</v>
      </c>
      <c r="G45" s="1051" t="s">
        <v>143</v>
      </c>
      <c r="H45" s="1051" t="s">
        <v>143</v>
      </c>
      <c r="I45" s="1051" t="s">
        <v>143</v>
      </c>
      <c r="J45" s="1051" t="s">
        <v>143</v>
      </c>
      <c r="K45" s="1051" t="s">
        <v>143</v>
      </c>
      <c r="L45" s="1051" t="s">
        <v>143</v>
      </c>
      <c r="M45" s="1051" t="s">
        <v>143</v>
      </c>
      <c r="N45" s="1051" t="s">
        <v>143</v>
      </c>
      <c r="O45" s="1051" t="s">
        <v>143</v>
      </c>
      <c r="P45" s="1051" t="s">
        <v>143</v>
      </c>
      <c r="Q45" s="1051" t="s">
        <v>143</v>
      </c>
    </row>
    <row r="46" spans="3:17" ht="14.5">
      <c r="C46" s="592" t="s">
        <v>143</v>
      </c>
      <c r="D46" s="592" t="s">
        <v>143</v>
      </c>
      <c r="E46" s="1313" t="s">
        <v>143</v>
      </c>
      <c r="F46" s="1051" t="s">
        <v>143</v>
      </c>
      <c r="G46" s="1051" t="s">
        <v>143</v>
      </c>
      <c r="H46" s="1051" t="s">
        <v>143</v>
      </c>
      <c r="I46" s="1051" t="s">
        <v>143</v>
      </c>
      <c r="J46" s="1051" t="s">
        <v>143</v>
      </c>
      <c r="K46" s="1051" t="s">
        <v>143</v>
      </c>
      <c r="L46" s="1051" t="s">
        <v>143</v>
      </c>
      <c r="M46" s="1051" t="s">
        <v>143</v>
      </c>
      <c r="N46" s="1051" t="s">
        <v>143</v>
      </c>
      <c r="O46" s="1051" t="s">
        <v>143</v>
      </c>
      <c r="P46" s="1051" t="s">
        <v>143</v>
      </c>
      <c r="Q46" s="1051" t="s">
        <v>143</v>
      </c>
    </row>
    <row r="47" spans="3:17" ht="14.5">
      <c r="C47" s="592" t="s">
        <v>143</v>
      </c>
      <c r="D47" s="592" t="s">
        <v>143</v>
      </c>
      <c r="E47" s="1313" t="s">
        <v>143</v>
      </c>
      <c r="F47" s="1051" t="s">
        <v>143</v>
      </c>
      <c r="G47" s="1051" t="s">
        <v>143</v>
      </c>
      <c r="H47" s="1051" t="s">
        <v>143</v>
      </c>
      <c r="I47" s="1051" t="s">
        <v>143</v>
      </c>
      <c r="J47" s="1051" t="s">
        <v>143</v>
      </c>
      <c r="K47" s="1051" t="s">
        <v>143</v>
      </c>
      <c r="L47" s="1051" t="s">
        <v>143</v>
      </c>
      <c r="M47" s="1051" t="s">
        <v>143</v>
      </c>
      <c r="N47" s="1051" t="s">
        <v>143</v>
      </c>
      <c r="O47" s="1051" t="s">
        <v>143</v>
      </c>
      <c r="P47" s="1051" t="s">
        <v>143</v>
      </c>
      <c r="Q47" s="1051" t="s">
        <v>143</v>
      </c>
    </row>
    <row r="48" spans="3:17" ht="14.5">
      <c r="C48" s="592" t="s">
        <v>143</v>
      </c>
      <c r="D48" s="592" t="s">
        <v>143</v>
      </c>
      <c r="E48" s="1313" t="s">
        <v>143</v>
      </c>
      <c r="F48" s="1051" t="s">
        <v>143</v>
      </c>
      <c r="G48" s="1051" t="s">
        <v>143</v>
      </c>
      <c r="H48" s="1051" t="s">
        <v>143</v>
      </c>
      <c r="I48" s="1051" t="s">
        <v>143</v>
      </c>
      <c r="J48" s="1051" t="s">
        <v>143</v>
      </c>
      <c r="K48" s="1051" t="s">
        <v>143</v>
      </c>
      <c r="L48" s="1051" t="s">
        <v>143</v>
      </c>
      <c r="M48" s="1051" t="s">
        <v>143</v>
      </c>
      <c r="N48" s="1051" t="s">
        <v>143</v>
      </c>
      <c r="O48" s="1051" t="s">
        <v>143</v>
      </c>
      <c r="P48" s="1051" t="s">
        <v>143</v>
      </c>
      <c r="Q48" s="1051" t="s">
        <v>143</v>
      </c>
    </row>
    <row r="49" spans="3:17" ht="14.5">
      <c r="C49" s="592" t="s">
        <v>143</v>
      </c>
      <c r="D49" s="592" t="s">
        <v>143</v>
      </c>
      <c r="E49" s="1313" t="s">
        <v>143</v>
      </c>
      <c r="F49" s="1051" t="s">
        <v>143</v>
      </c>
      <c r="G49" s="1051" t="s">
        <v>143</v>
      </c>
      <c r="H49" s="1051" t="s">
        <v>143</v>
      </c>
      <c r="I49" s="1051" t="s">
        <v>143</v>
      </c>
      <c r="J49" s="1051" t="s">
        <v>143</v>
      </c>
      <c r="K49" s="1051" t="s">
        <v>143</v>
      </c>
      <c r="L49" s="1051" t="s">
        <v>143</v>
      </c>
      <c r="M49" s="1051" t="s">
        <v>143</v>
      </c>
      <c r="N49" s="1051" t="s">
        <v>143</v>
      </c>
      <c r="O49" s="1051" t="s">
        <v>143</v>
      </c>
      <c r="P49" s="1051" t="s">
        <v>143</v>
      </c>
      <c r="Q49" s="1051" t="s">
        <v>143</v>
      </c>
    </row>
    <row r="50" spans="3:17" ht="14.5">
      <c r="C50" s="592" t="s">
        <v>143</v>
      </c>
      <c r="D50" s="592" t="s">
        <v>143</v>
      </c>
      <c r="E50" s="1313" t="s">
        <v>143</v>
      </c>
      <c r="F50" s="1051" t="s">
        <v>143</v>
      </c>
      <c r="G50" s="1051" t="s">
        <v>143</v>
      </c>
      <c r="H50" s="1051" t="s">
        <v>143</v>
      </c>
      <c r="I50" s="1051" t="s">
        <v>143</v>
      </c>
      <c r="J50" s="1051" t="s">
        <v>143</v>
      </c>
      <c r="K50" s="1051" t="s">
        <v>143</v>
      </c>
      <c r="L50" s="1051" t="s">
        <v>143</v>
      </c>
      <c r="M50" s="1051" t="s">
        <v>143</v>
      </c>
      <c r="N50" s="1051" t="s">
        <v>143</v>
      </c>
      <c r="O50" s="1051" t="s">
        <v>143</v>
      </c>
      <c r="P50" s="1051" t="s">
        <v>143</v>
      </c>
      <c r="Q50" s="1051" t="s">
        <v>143</v>
      </c>
    </row>
    <row r="51" spans="3:17" ht="14.5">
      <c r="C51" s="592" t="s">
        <v>143</v>
      </c>
      <c r="D51" s="592" t="s">
        <v>143</v>
      </c>
      <c r="E51" s="1313" t="s">
        <v>143</v>
      </c>
      <c r="F51" s="1051" t="s">
        <v>143</v>
      </c>
      <c r="G51" s="1051" t="s">
        <v>143</v>
      </c>
      <c r="H51" s="1051" t="s">
        <v>143</v>
      </c>
      <c r="I51" s="1051" t="s">
        <v>143</v>
      </c>
      <c r="J51" s="1051" t="s">
        <v>143</v>
      </c>
      <c r="K51" s="1051" t="s">
        <v>143</v>
      </c>
      <c r="L51" s="1051" t="s">
        <v>143</v>
      </c>
      <c r="M51" s="1051" t="s">
        <v>143</v>
      </c>
      <c r="N51" s="1051" t="s">
        <v>143</v>
      </c>
      <c r="O51" s="1051" t="s">
        <v>143</v>
      </c>
      <c r="P51" s="1051" t="s">
        <v>143</v>
      </c>
      <c r="Q51" s="1051" t="s">
        <v>143</v>
      </c>
    </row>
    <row r="52" spans="3:17" ht="14.5">
      <c r="C52" s="592" t="s">
        <v>143</v>
      </c>
      <c r="D52" s="592" t="s">
        <v>143</v>
      </c>
      <c r="E52" s="1313" t="s">
        <v>143</v>
      </c>
      <c r="F52" s="1051" t="s">
        <v>143</v>
      </c>
      <c r="G52" s="1051" t="s">
        <v>143</v>
      </c>
      <c r="H52" s="1051" t="s">
        <v>143</v>
      </c>
      <c r="I52" s="1051" t="s">
        <v>143</v>
      </c>
      <c r="J52" s="1051" t="s">
        <v>143</v>
      </c>
      <c r="K52" s="1051" t="s">
        <v>143</v>
      </c>
      <c r="L52" s="1051" t="s">
        <v>143</v>
      </c>
      <c r="M52" s="1051" t="s">
        <v>143</v>
      </c>
      <c r="N52" s="1051" t="s">
        <v>143</v>
      </c>
      <c r="O52" s="1051" t="s">
        <v>143</v>
      </c>
      <c r="P52" s="1051" t="s">
        <v>143</v>
      </c>
      <c r="Q52" s="1051" t="s">
        <v>143</v>
      </c>
    </row>
    <row r="53" spans="3:17" ht="14.5">
      <c r="C53" s="592" t="s">
        <v>143</v>
      </c>
      <c r="D53" s="592" t="s">
        <v>143</v>
      </c>
      <c r="E53" s="1313" t="s">
        <v>143</v>
      </c>
      <c r="F53" s="1051" t="s">
        <v>143</v>
      </c>
      <c r="G53" s="1051" t="s">
        <v>143</v>
      </c>
      <c r="H53" s="1051" t="s">
        <v>143</v>
      </c>
      <c r="I53" s="1051" t="s">
        <v>143</v>
      </c>
      <c r="J53" s="1051" t="s">
        <v>143</v>
      </c>
      <c r="K53" s="1051" t="s">
        <v>143</v>
      </c>
      <c r="L53" s="1051" t="s">
        <v>143</v>
      </c>
      <c r="M53" s="1051" t="s">
        <v>143</v>
      </c>
      <c r="N53" s="1051" t="s">
        <v>143</v>
      </c>
      <c r="O53" s="1051" t="s">
        <v>143</v>
      </c>
      <c r="P53" s="1051" t="s">
        <v>143</v>
      </c>
      <c r="Q53" s="1051" t="s">
        <v>143</v>
      </c>
    </row>
    <row r="54" spans="3:17" ht="14.5">
      <c r="C54" s="592" t="s">
        <v>143</v>
      </c>
      <c r="D54" s="592" t="s">
        <v>143</v>
      </c>
      <c r="E54" s="1313" t="s">
        <v>143</v>
      </c>
      <c r="F54" s="1051" t="s">
        <v>143</v>
      </c>
      <c r="G54" s="1051" t="s">
        <v>143</v>
      </c>
      <c r="H54" s="1051" t="s">
        <v>143</v>
      </c>
      <c r="I54" s="1051" t="s">
        <v>143</v>
      </c>
      <c r="J54" s="1051" t="s">
        <v>143</v>
      </c>
      <c r="K54" s="1051" t="s">
        <v>143</v>
      </c>
      <c r="L54" s="1051" t="s">
        <v>143</v>
      </c>
      <c r="M54" s="1051" t="s">
        <v>143</v>
      </c>
      <c r="N54" s="1051" t="s">
        <v>143</v>
      </c>
      <c r="O54" s="1051" t="s">
        <v>143</v>
      </c>
      <c r="P54" s="1051" t="s">
        <v>143</v>
      </c>
      <c r="Q54" s="1051" t="s">
        <v>143</v>
      </c>
    </row>
    <row r="55" spans="3:17" ht="14.5">
      <c r="C55" s="592" t="s">
        <v>143</v>
      </c>
      <c r="D55" s="592" t="s">
        <v>143</v>
      </c>
      <c r="E55" s="1313" t="s">
        <v>143</v>
      </c>
      <c r="F55" s="1051" t="s">
        <v>143</v>
      </c>
      <c r="G55" s="1051" t="s">
        <v>143</v>
      </c>
      <c r="H55" s="1051" t="s">
        <v>143</v>
      </c>
      <c r="I55" s="1051" t="s">
        <v>143</v>
      </c>
      <c r="J55" s="1051" t="s">
        <v>143</v>
      </c>
      <c r="K55" s="1051" t="s">
        <v>143</v>
      </c>
      <c r="L55" s="1051" t="s">
        <v>143</v>
      </c>
      <c r="M55" s="1051" t="s">
        <v>143</v>
      </c>
      <c r="N55" s="1051" t="s">
        <v>143</v>
      </c>
      <c r="O55" s="1051" t="s">
        <v>143</v>
      </c>
      <c r="P55" s="1051" t="s">
        <v>143</v>
      </c>
      <c r="Q55" s="1051" t="s">
        <v>143</v>
      </c>
    </row>
    <row r="56" spans="3:17" ht="14.5">
      <c r="C56" s="592" t="s">
        <v>143</v>
      </c>
      <c r="D56" s="592" t="s">
        <v>143</v>
      </c>
      <c r="E56" s="1313" t="s">
        <v>143</v>
      </c>
      <c r="F56" s="1051" t="s">
        <v>143</v>
      </c>
      <c r="G56" s="1051" t="s">
        <v>143</v>
      </c>
      <c r="H56" s="1051" t="s">
        <v>143</v>
      </c>
      <c r="I56" s="1051" t="s">
        <v>143</v>
      </c>
      <c r="J56" s="1051" t="s">
        <v>143</v>
      </c>
      <c r="K56" s="1051" t="s">
        <v>143</v>
      </c>
      <c r="L56" s="1051" t="s">
        <v>143</v>
      </c>
      <c r="M56" s="1051" t="s">
        <v>143</v>
      </c>
      <c r="N56" s="1051" t="s">
        <v>143</v>
      </c>
      <c r="O56" s="1051" t="s">
        <v>143</v>
      </c>
      <c r="P56" s="1051" t="s">
        <v>143</v>
      </c>
      <c r="Q56" s="1051" t="s">
        <v>143</v>
      </c>
    </row>
    <row r="57" spans="3:17" ht="14.5">
      <c r="C57" s="592" t="s">
        <v>143</v>
      </c>
      <c r="D57" s="592" t="s">
        <v>143</v>
      </c>
      <c r="E57" s="1313" t="s">
        <v>143</v>
      </c>
      <c r="F57" s="1051" t="s">
        <v>143</v>
      </c>
      <c r="G57" s="1051" t="s">
        <v>143</v>
      </c>
      <c r="H57" s="1051" t="s">
        <v>143</v>
      </c>
      <c r="I57" s="1051" t="s">
        <v>143</v>
      </c>
      <c r="J57" s="1051" t="s">
        <v>143</v>
      </c>
      <c r="K57" s="1051" t="s">
        <v>143</v>
      </c>
      <c r="L57" s="1051" t="s">
        <v>143</v>
      </c>
      <c r="M57" s="1051" t="s">
        <v>143</v>
      </c>
      <c r="N57" s="1051" t="s">
        <v>143</v>
      </c>
      <c r="O57" s="1051" t="s">
        <v>143</v>
      </c>
      <c r="P57" s="1051" t="s">
        <v>143</v>
      </c>
      <c r="Q57" s="1051" t="s">
        <v>143</v>
      </c>
    </row>
    <row r="58" spans="3:17" ht="14.5">
      <c r="C58" s="592" t="s">
        <v>143</v>
      </c>
      <c r="D58" s="592" t="s">
        <v>143</v>
      </c>
      <c r="E58" s="1313" t="s">
        <v>143</v>
      </c>
      <c r="F58" s="1051" t="s">
        <v>143</v>
      </c>
      <c r="G58" s="1051" t="s">
        <v>143</v>
      </c>
      <c r="H58" s="1051" t="s">
        <v>143</v>
      </c>
      <c r="I58" s="1051" t="s">
        <v>143</v>
      </c>
      <c r="J58" s="1051" t="s">
        <v>143</v>
      </c>
      <c r="K58" s="1051" t="s">
        <v>143</v>
      </c>
      <c r="L58" s="1051" t="s">
        <v>143</v>
      </c>
      <c r="M58" s="1051" t="s">
        <v>143</v>
      </c>
      <c r="N58" s="1051" t="s">
        <v>143</v>
      </c>
      <c r="O58" s="1051" t="s">
        <v>143</v>
      </c>
      <c r="P58" s="1051" t="s">
        <v>143</v>
      </c>
      <c r="Q58" s="1051" t="s">
        <v>143</v>
      </c>
    </row>
    <row r="59" spans="3:17" ht="14.5">
      <c r="C59" s="592" t="s">
        <v>143</v>
      </c>
      <c r="D59" s="592" t="s">
        <v>143</v>
      </c>
      <c r="E59" s="1313" t="s">
        <v>143</v>
      </c>
      <c r="F59" s="1051" t="s">
        <v>143</v>
      </c>
      <c r="G59" s="1051" t="s">
        <v>143</v>
      </c>
      <c r="H59" s="1051" t="s">
        <v>143</v>
      </c>
      <c r="I59" s="1051" t="s">
        <v>143</v>
      </c>
      <c r="J59" s="1051" t="s">
        <v>143</v>
      </c>
      <c r="K59" s="1051" t="s">
        <v>143</v>
      </c>
      <c r="L59" s="1051" t="s">
        <v>143</v>
      </c>
      <c r="M59" s="1051" t="s">
        <v>143</v>
      </c>
      <c r="N59" s="1051" t="s">
        <v>143</v>
      </c>
      <c r="O59" s="1051" t="s">
        <v>143</v>
      </c>
      <c r="P59" s="1051" t="s">
        <v>143</v>
      </c>
      <c r="Q59" s="1051" t="s">
        <v>143</v>
      </c>
    </row>
    <row r="60" spans="3:17" ht="14.5">
      <c r="C60" s="592" t="s">
        <v>143</v>
      </c>
      <c r="D60" s="592" t="s">
        <v>143</v>
      </c>
      <c r="E60" s="1313" t="s">
        <v>143</v>
      </c>
      <c r="F60" s="1051" t="s">
        <v>143</v>
      </c>
      <c r="G60" s="1051" t="s">
        <v>143</v>
      </c>
      <c r="H60" s="1051" t="s">
        <v>143</v>
      </c>
      <c r="I60" s="1051" t="s">
        <v>143</v>
      </c>
      <c r="J60" s="1051" t="s">
        <v>143</v>
      </c>
      <c r="K60" s="1051" t="s">
        <v>143</v>
      </c>
      <c r="L60" s="1051" t="s">
        <v>143</v>
      </c>
      <c r="M60" s="1051" t="s">
        <v>143</v>
      </c>
      <c r="N60" s="1051" t="s">
        <v>143</v>
      </c>
      <c r="O60" s="1051" t="s">
        <v>143</v>
      </c>
      <c r="P60" s="1051" t="s">
        <v>143</v>
      </c>
      <c r="Q60" s="1051" t="s">
        <v>143</v>
      </c>
    </row>
    <row r="61" spans="3:17" ht="14.5">
      <c r="C61" s="592" t="s">
        <v>143</v>
      </c>
      <c r="D61" s="592" t="s">
        <v>143</v>
      </c>
      <c r="E61" s="1313" t="s">
        <v>143</v>
      </c>
      <c r="F61" s="1051" t="s">
        <v>143</v>
      </c>
      <c r="G61" s="1051" t="s">
        <v>143</v>
      </c>
      <c r="H61" s="1051" t="s">
        <v>143</v>
      </c>
      <c r="I61" s="1051" t="s">
        <v>143</v>
      </c>
      <c r="J61" s="1051" t="s">
        <v>143</v>
      </c>
      <c r="K61" s="1051" t="s">
        <v>143</v>
      </c>
      <c r="L61" s="1051" t="s">
        <v>143</v>
      </c>
      <c r="M61" s="1051" t="s">
        <v>143</v>
      </c>
      <c r="N61" s="1051" t="s">
        <v>143</v>
      </c>
      <c r="O61" s="1051" t="s">
        <v>143</v>
      </c>
      <c r="P61" s="1051" t="s">
        <v>143</v>
      </c>
      <c r="Q61" s="1051" t="s">
        <v>143</v>
      </c>
    </row>
    <row r="62" spans="3:17" ht="14.5">
      <c r="C62" s="592" t="s">
        <v>143</v>
      </c>
      <c r="D62" s="592" t="s">
        <v>143</v>
      </c>
      <c r="E62" s="1313" t="s">
        <v>143</v>
      </c>
      <c r="F62" s="1051" t="s">
        <v>143</v>
      </c>
      <c r="G62" s="1051" t="s">
        <v>143</v>
      </c>
      <c r="H62" s="1051" t="s">
        <v>143</v>
      </c>
      <c r="I62" s="1051" t="s">
        <v>143</v>
      </c>
      <c r="J62" s="1051" t="s">
        <v>143</v>
      </c>
      <c r="K62" s="1051" t="s">
        <v>143</v>
      </c>
      <c r="L62" s="1051" t="s">
        <v>143</v>
      </c>
      <c r="M62" s="1051" t="s">
        <v>143</v>
      </c>
      <c r="N62" s="1051" t="s">
        <v>143</v>
      </c>
      <c r="O62" s="1051" t="s">
        <v>143</v>
      </c>
      <c r="P62" s="1051" t="s">
        <v>143</v>
      </c>
      <c r="Q62" s="1051" t="s">
        <v>143</v>
      </c>
    </row>
    <row r="63" spans="3:17" ht="14.5">
      <c r="C63" s="592" t="s">
        <v>143</v>
      </c>
      <c r="D63" s="592" t="s">
        <v>143</v>
      </c>
      <c r="E63" s="1313" t="s">
        <v>143</v>
      </c>
      <c r="F63" s="1051" t="s">
        <v>143</v>
      </c>
      <c r="G63" s="1051" t="s">
        <v>143</v>
      </c>
      <c r="H63" s="1051" t="s">
        <v>143</v>
      </c>
      <c r="I63" s="1051" t="s">
        <v>143</v>
      </c>
      <c r="J63" s="1051" t="s">
        <v>143</v>
      </c>
      <c r="K63" s="1051" t="s">
        <v>143</v>
      </c>
      <c r="L63" s="1051" t="s">
        <v>143</v>
      </c>
      <c r="M63" s="1051" t="s">
        <v>143</v>
      </c>
      <c r="N63" s="1051" t="s">
        <v>143</v>
      </c>
      <c r="O63" s="1051" t="s">
        <v>143</v>
      </c>
      <c r="P63" s="1051" t="s">
        <v>143</v>
      </c>
      <c r="Q63" s="1051" t="s">
        <v>143</v>
      </c>
    </row>
    <row r="64" spans="3:17" ht="14.5">
      <c r="C64" s="592" t="s">
        <v>143</v>
      </c>
      <c r="D64" s="592" t="s">
        <v>143</v>
      </c>
      <c r="E64" s="1313" t="s">
        <v>143</v>
      </c>
      <c r="F64" s="1051" t="s">
        <v>143</v>
      </c>
      <c r="G64" s="1051" t="s">
        <v>143</v>
      </c>
      <c r="H64" s="1051" t="s">
        <v>143</v>
      </c>
      <c r="I64" s="1051" t="s">
        <v>143</v>
      </c>
      <c r="J64" s="1051" t="s">
        <v>143</v>
      </c>
      <c r="K64" s="1051" t="s">
        <v>143</v>
      </c>
      <c r="L64" s="1051" t="s">
        <v>143</v>
      </c>
      <c r="M64" s="1051" t="s">
        <v>143</v>
      </c>
      <c r="N64" s="1051" t="s">
        <v>143</v>
      </c>
      <c r="O64" s="1051" t="s">
        <v>143</v>
      </c>
      <c r="P64" s="1051" t="s">
        <v>143</v>
      </c>
      <c r="Q64" s="1051" t="s">
        <v>143</v>
      </c>
    </row>
    <row r="65" spans="3:17" ht="14.5">
      <c r="C65" s="592" t="s">
        <v>143</v>
      </c>
      <c r="D65" s="592" t="s">
        <v>143</v>
      </c>
      <c r="E65" s="1313" t="s">
        <v>143</v>
      </c>
      <c r="F65" s="1051" t="s">
        <v>143</v>
      </c>
      <c r="G65" s="1051" t="s">
        <v>143</v>
      </c>
      <c r="H65" s="1051" t="s">
        <v>143</v>
      </c>
      <c r="I65" s="1051" t="s">
        <v>143</v>
      </c>
      <c r="J65" s="1051" t="s">
        <v>143</v>
      </c>
      <c r="K65" s="1051" t="s">
        <v>143</v>
      </c>
      <c r="L65" s="1051" t="s">
        <v>143</v>
      </c>
      <c r="M65" s="1051" t="s">
        <v>143</v>
      </c>
      <c r="N65" s="1051" t="s">
        <v>143</v>
      </c>
      <c r="O65" s="1051" t="s">
        <v>143</v>
      </c>
      <c r="P65" s="1051" t="s">
        <v>143</v>
      </c>
      <c r="Q65" s="1051" t="s">
        <v>143</v>
      </c>
    </row>
    <row r="66" spans="3:17" ht="14.5">
      <c r="C66" s="592" t="s">
        <v>143</v>
      </c>
      <c r="D66" s="592" t="s">
        <v>143</v>
      </c>
      <c r="E66" s="1313" t="s">
        <v>143</v>
      </c>
      <c r="F66" s="1051" t="s">
        <v>143</v>
      </c>
      <c r="G66" s="1051" t="s">
        <v>143</v>
      </c>
      <c r="H66" s="1051" t="s">
        <v>143</v>
      </c>
      <c r="I66" s="1051" t="s">
        <v>143</v>
      </c>
      <c r="J66" s="1051" t="s">
        <v>143</v>
      </c>
      <c r="K66" s="1051" t="s">
        <v>143</v>
      </c>
      <c r="L66" s="1051" t="s">
        <v>143</v>
      </c>
      <c r="M66" s="1051" t="s">
        <v>143</v>
      </c>
      <c r="N66" s="1051" t="s">
        <v>143</v>
      </c>
      <c r="O66" s="1051" t="s">
        <v>143</v>
      </c>
      <c r="P66" s="1051" t="s">
        <v>143</v>
      </c>
      <c r="Q66" s="1051" t="s">
        <v>143</v>
      </c>
    </row>
    <row r="67" spans="3:17" ht="14.5">
      <c r="C67" s="592" t="s">
        <v>143</v>
      </c>
      <c r="D67" s="592" t="s">
        <v>143</v>
      </c>
      <c r="E67" s="1313" t="s">
        <v>143</v>
      </c>
      <c r="F67" s="1051" t="s">
        <v>143</v>
      </c>
      <c r="G67" s="1051" t="s">
        <v>143</v>
      </c>
      <c r="H67" s="1051" t="s">
        <v>143</v>
      </c>
      <c r="I67" s="1051" t="s">
        <v>143</v>
      </c>
      <c r="J67" s="1051" t="s">
        <v>143</v>
      </c>
      <c r="K67" s="1051" t="s">
        <v>143</v>
      </c>
      <c r="L67" s="1051" t="s">
        <v>143</v>
      </c>
      <c r="M67" s="1051" t="s">
        <v>143</v>
      </c>
      <c r="N67" s="1051" t="s">
        <v>143</v>
      </c>
      <c r="O67" s="1051" t="s">
        <v>143</v>
      </c>
      <c r="P67" s="1051" t="s">
        <v>143</v>
      </c>
      <c r="Q67" s="1051" t="s">
        <v>143</v>
      </c>
    </row>
    <row r="68" spans="3:17" ht="14.5">
      <c r="C68" s="592" t="s">
        <v>143</v>
      </c>
      <c r="D68" s="592" t="s">
        <v>143</v>
      </c>
      <c r="E68" s="1313" t="s">
        <v>143</v>
      </c>
      <c r="F68" s="1051" t="s">
        <v>143</v>
      </c>
      <c r="G68" s="1051" t="s">
        <v>143</v>
      </c>
      <c r="H68" s="1051" t="s">
        <v>143</v>
      </c>
      <c r="I68" s="1051" t="s">
        <v>143</v>
      </c>
      <c r="J68" s="1051" t="s">
        <v>143</v>
      </c>
      <c r="K68" s="1051" t="s">
        <v>143</v>
      </c>
      <c r="L68" s="1051" t="s">
        <v>143</v>
      </c>
      <c r="M68" s="1051" t="s">
        <v>143</v>
      </c>
      <c r="N68" s="1051" t="s">
        <v>143</v>
      </c>
      <c r="O68" s="1051" t="s">
        <v>143</v>
      </c>
      <c r="P68" s="1051" t="s">
        <v>143</v>
      </c>
      <c r="Q68" s="1051" t="s">
        <v>143</v>
      </c>
    </row>
    <row r="69" spans="3:17" ht="14.5">
      <c r="C69" s="592" t="s">
        <v>143</v>
      </c>
      <c r="D69" s="592" t="s">
        <v>143</v>
      </c>
      <c r="E69" s="1313" t="s">
        <v>143</v>
      </c>
      <c r="F69" s="1051" t="s">
        <v>143</v>
      </c>
      <c r="G69" s="1051" t="s">
        <v>143</v>
      </c>
      <c r="H69" s="1051" t="s">
        <v>143</v>
      </c>
      <c r="I69" s="1051" t="s">
        <v>143</v>
      </c>
      <c r="J69" s="1051" t="s">
        <v>143</v>
      </c>
      <c r="K69" s="1051" t="s">
        <v>143</v>
      </c>
      <c r="L69" s="1051" t="s">
        <v>143</v>
      </c>
      <c r="M69" s="1051" t="s">
        <v>143</v>
      </c>
      <c r="N69" s="1051" t="s">
        <v>143</v>
      </c>
      <c r="O69" s="1051" t="s">
        <v>143</v>
      </c>
      <c r="P69" s="1051" t="s">
        <v>143</v>
      </c>
      <c r="Q69" s="1051" t="s">
        <v>143</v>
      </c>
    </row>
    <row r="70" spans="3:17" ht="14.5">
      <c r="C70" s="592" t="s">
        <v>143</v>
      </c>
      <c r="D70" s="592" t="s">
        <v>143</v>
      </c>
      <c r="E70" s="1313" t="s">
        <v>143</v>
      </c>
      <c r="F70" s="1051" t="s">
        <v>143</v>
      </c>
      <c r="G70" s="1051" t="s">
        <v>143</v>
      </c>
      <c r="H70" s="1051" t="s">
        <v>143</v>
      </c>
      <c r="I70" s="1051" t="s">
        <v>143</v>
      </c>
      <c r="J70" s="1051" t="s">
        <v>143</v>
      </c>
      <c r="K70" s="1051" t="s">
        <v>143</v>
      </c>
      <c r="L70" s="1051" t="s">
        <v>143</v>
      </c>
      <c r="M70" s="1051" t="s">
        <v>143</v>
      </c>
      <c r="N70" s="1051" t="s">
        <v>143</v>
      </c>
      <c r="O70" s="1051" t="s">
        <v>143</v>
      </c>
      <c r="P70" s="1051" t="s">
        <v>143</v>
      </c>
      <c r="Q70" s="1051" t="s">
        <v>143</v>
      </c>
    </row>
    <row r="71" spans="3:17" ht="14.5">
      <c r="C71" s="592" t="s">
        <v>143</v>
      </c>
      <c r="D71" s="592" t="s">
        <v>143</v>
      </c>
      <c r="E71" s="1313" t="s">
        <v>143</v>
      </c>
      <c r="F71" s="1051" t="s">
        <v>143</v>
      </c>
      <c r="G71" s="1051" t="s">
        <v>143</v>
      </c>
      <c r="H71" s="1051" t="s">
        <v>143</v>
      </c>
      <c r="I71" s="1051" t="s">
        <v>143</v>
      </c>
      <c r="J71" s="1051" t="s">
        <v>143</v>
      </c>
      <c r="K71" s="1051" t="s">
        <v>143</v>
      </c>
      <c r="L71" s="1051" t="s">
        <v>143</v>
      </c>
      <c r="M71" s="1051" t="s">
        <v>143</v>
      </c>
      <c r="N71" s="1051" t="s">
        <v>143</v>
      </c>
      <c r="O71" s="1051" t="s">
        <v>143</v>
      </c>
      <c r="P71" s="1051" t="s">
        <v>143</v>
      </c>
      <c r="Q71" s="1051" t="s">
        <v>143</v>
      </c>
    </row>
    <row r="72" spans="3:17" ht="14.5">
      <c r="C72" s="592" t="s">
        <v>143</v>
      </c>
      <c r="D72" s="592" t="s">
        <v>143</v>
      </c>
      <c r="E72" s="1313" t="s">
        <v>143</v>
      </c>
      <c r="F72" s="1051" t="s">
        <v>143</v>
      </c>
      <c r="G72" s="1051" t="s">
        <v>143</v>
      </c>
      <c r="H72" s="1051" t="s">
        <v>143</v>
      </c>
      <c r="I72" s="1051" t="s">
        <v>143</v>
      </c>
      <c r="J72" s="1051" t="s">
        <v>143</v>
      </c>
      <c r="K72" s="1051" t="s">
        <v>143</v>
      </c>
      <c r="L72" s="1051" t="s">
        <v>143</v>
      </c>
      <c r="M72" s="1051" t="s">
        <v>143</v>
      </c>
      <c r="N72" s="1051" t="s">
        <v>143</v>
      </c>
      <c r="O72" s="1051" t="s">
        <v>143</v>
      </c>
      <c r="P72" s="1051" t="s">
        <v>143</v>
      </c>
      <c r="Q72" s="1051" t="s">
        <v>143</v>
      </c>
    </row>
    <row r="73" spans="3:17" ht="14.5">
      <c r="C73" s="592" t="s">
        <v>143</v>
      </c>
      <c r="D73" s="592" t="s">
        <v>143</v>
      </c>
      <c r="E73" s="1313" t="s">
        <v>143</v>
      </c>
      <c r="F73" s="1051" t="s">
        <v>143</v>
      </c>
      <c r="G73" s="1051" t="s">
        <v>143</v>
      </c>
      <c r="H73" s="1051" t="s">
        <v>143</v>
      </c>
      <c r="I73" s="1051" t="s">
        <v>143</v>
      </c>
      <c r="J73" s="1051" t="s">
        <v>143</v>
      </c>
      <c r="K73" s="1051" t="s">
        <v>143</v>
      </c>
      <c r="L73" s="1051" t="s">
        <v>143</v>
      </c>
      <c r="M73" s="1051" t="s">
        <v>143</v>
      </c>
      <c r="N73" s="1051" t="s">
        <v>143</v>
      </c>
      <c r="O73" s="1051" t="s">
        <v>143</v>
      </c>
      <c r="P73" s="1051" t="s">
        <v>143</v>
      </c>
      <c r="Q73" s="1051" t="s">
        <v>143</v>
      </c>
    </row>
    <row r="74" spans="3:17" ht="14.5">
      <c r="C74" s="592" t="s">
        <v>143</v>
      </c>
      <c r="D74" s="592" t="s">
        <v>143</v>
      </c>
      <c r="E74" s="1313" t="s">
        <v>143</v>
      </c>
      <c r="F74" s="1051" t="s">
        <v>143</v>
      </c>
      <c r="G74" s="1051" t="s">
        <v>143</v>
      </c>
      <c r="H74" s="1051" t="s">
        <v>143</v>
      </c>
      <c r="I74" s="1051" t="s">
        <v>143</v>
      </c>
      <c r="J74" s="1051" t="s">
        <v>143</v>
      </c>
      <c r="K74" s="1051" t="s">
        <v>143</v>
      </c>
      <c r="L74" s="1051" t="s">
        <v>143</v>
      </c>
      <c r="M74" s="1051" t="s">
        <v>143</v>
      </c>
      <c r="N74" s="1051" t="s">
        <v>143</v>
      </c>
      <c r="O74" s="1051" t="s">
        <v>143</v>
      </c>
      <c r="P74" s="1051" t="s">
        <v>143</v>
      </c>
      <c r="Q74" s="1051" t="s">
        <v>143</v>
      </c>
    </row>
    <row r="75" spans="3:17" ht="14.5">
      <c r="C75" s="592" t="s">
        <v>143</v>
      </c>
      <c r="D75" s="592" t="s">
        <v>143</v>
      </c>
      <c r="E75" s="1313" t="s">
        <v>143</v>
      </c>
      <c r="F75" s="1051" t="s">
        <v>143</v>
      </c>
      <c r="G75" s="1051" t="s">
        <v>143</v>
      </c>
      <c r="H75" s="1051" t="s">
        <v>143</v>
      </c>
      <c r="I75" s="1051" t="s">
        <v>143</v>
      </c>
      <c r="J75" s="1051" t="s">
        <v>143</v>
      </c>
      <c r="K75" s="1051" t="s">
        <v>143</v>
      </c>
      <c r="L75" s="1051" t="s">
        <v>143</v>
      </c>
      <c r="M75" s="1051" t="s">
        <v>143</v>
      </c>
      <c r="N75" s="1051" t="s">
        <v>143</v>
      </c>
      <c r="O75" s="1051" t="s">
        <v>143</v>
      </c>
      <c r="P75" s="1051" t="s">
        <v>143</v>
      </c>
      <c r="Q75" s="1051" t="s">
        <v>143</v>
      </c>
    </row>
    <row r="76" spans="3:17" ht="14.5">
      <c r="C76" s="592" t="s">
        <v>143</v>
      </c>
      <c r="D76" s="592" t="s">
        <v>143</v>
      </c>
      <c r="E76" s="1313" t="s">
        <v>143</v>
      </c>
      <c r="F76" s="1051" t="s">
        <v>143</v>
      </c>
      <c r="G76" s="1051" t="s">
        <v>143</v>
      </c>
      <c r="H76" s="1051" t="s">
        <v>143</v>
      </c>
      <c r="I76" s="1051" t="s">
        <v>143</v>
      </c>
      <c r="J76" s="1051" t="s">
        <v>143</v>
      </c>
      <c r="K76" s="1051" t="s">
        <v>143</v>
      </c>
      <c r="L76" s="1051" t="s">
        <v>143</v>
      </c>
      <c r="M76" s="1051" t="s">
        <v>143</v>
      </c>
      <c r="N76" s="1051" t="s">
        <v>143</v>
      </c>
      <c r="O76" s="1051" t="s">
        <v>143</v>
      </c>
      <c r="P76" s="1051" t="s">
        <v>143</v>
      </c>
      <c r="Q76" s="1051" t="s">
        <v>143</v>
      </c>
    </row>
    <row r="77" spans="3:17" ht="14.5">
      <c r="C77" s="592" t="s">
        <v>143</v>
      </c>
      <c r="D77" s="592" t="s">
        <v>143</v>
      </c>
      <c r="E77" s="1313" t="s">
        <v>143</v>
      </c>
      <c r="F77" s="1051" t="s">
        <v>143</v>
      </c>
      <c r="G77" s="1051" t="s">
        <v>143</v>
      </c>
      <c r="H77" s="1051" t="s">
        <v>143</v>
      </c>
      <c r="I77" s="1051" t="s">
        <v>143</v>
      </c>
      <c r="J77" s="1051" t="s">
        <v>143</v>
      </c>
      <c r="K77" s="1051" t="s">
        <v>143</v>
      </c>
      <c r="L77" s="1051" t="s">
        <v>143</v>
      </c>
      <c r="M77" s="1051" t="s">
        <v>143</v>
      </c>
      <c r="N77" s="1051" t="s">
        <v>143</v>
      </c>
      <c r="O77" s="1051" t="s">
        <v>143</v>
      </c>
      <c r="P77" s="1051" t="s">
        <v>143</v>
      </c>
      <c r="Q77" s="1051" t="s">
        <v>143</v>
      </c>
    </row>
    <row r="78" spans="3:17" ht="14.5">
      <c r="C78" s="592" t="s">
        <v>143</v>
      </c>
      <c r="D78" s="592" t="s">
        <v>143</v>
      </c>
      <c r="E78" s="1313" t="s">
        <v>143</v>
      </c>
      <c r="F78" s="1051" t="s">
        <v>143</v>
      </c>
      <c r="G78" s="1051" t="s">
        <v>143</v>
      </c>
      <c r="H78" s="1051" t="s">
        <v>143</v>
      </c>
      <c r="I78" s="1051" t="s">
        <v>143</v>
      </c>
      <c r="J78" s="1051" t="s">
        <v>143</v>
      </c>
      <c r="K78" s="1051" t="s">
        <v>143</v>
      </c>
      <c r="L78" s="1051" t="s">
        <v>143</v>
      </c>
      <c r="M78" s="1051" t="s">
        <v>143</v>
      </c>
      <c r="N78" s="1051" t="s">
        <v>143</v>
      </c>
      <c r="O78" s="1051" t="s">
        <v>143</v>
      </c>
      <c r="P78" s="1051" t="s">
        <v>143</v>
      </c>
      <c r="Q78" s="1051" t="s">
        <v>143</v>
      </c>
    </row>
    <row r="79" spans="3:17" ht="14.5">
      <c r="C79" s="592" t="s">
        <v>143</v>
      </c>
      <c r="D79" s="592" t="s">
        <v>143</v>
      </c>
      <c r="E79" s="1313" t="s">
        <v>143</v>
      </c>
      <c r="F79" s="1051" t="s">
        <v>143</v>
      </c>
      <c r="G79" s="1051" t="s">
        <v>143</v>
      </c>
      <c r="H79" s="1051" t="s">
        <v>143</v>
      </c>
      <c r="I79" s="1051" t="s">
        <v>143</v>
      </c>
      <c r="J79" s="1051" t="s">
        <v>143</v>
      </c>
      <c r="K79" s="1051" t="s">
        <v>143</v>
      </c>
      <c r="L79" s="1051" t="s">
        <v>143</v>
      </c>
      <c r="M79" s="1051" t="s">
        <v>143</v>
      </c>
      <c r="N79" s="1051" t="s">
        <v>143</v>
      </c>
      <c r="O79" s="1051" t="s">
        <v>143</v>
      </c>
      <c r="P79" s="1051" t="s">
        <v>143</v>
      </c>
      <c r="Q79" s="1051" t="s">
        <v>143</v>
      </c>
    </row>
    <row r="80" spans="3:17" ht="14.5">
      <c r="C80" s="592" t="s">
        <v>143</v>
      </c>
      <c r="D80" s="592" t="s">
        <v>143</v>
      </c>
      <c r="E80" s="1313" t="s">
        <v>143</v>
      </c>
      <c r="F80" s="1051" t="s">
        <v>143</v>
      </c>
      <c r="G80" s="1051" t="s">
        <v>143</v>
      </c>
      <c r="H80" s="1051" t="s">
        <v>143</v>
      </c>
      <c r="I80" s="1051" t="s">
        <v>143</v>
      </c>
      <c r="J80" s="1051" t="s">
        <v>143</v>
      </c>
      <c r="K80" s="1051" t="s">
        <v>143</v>
      </c>
      <c r="L80" s="1051" t="s">
        <v>143</v>
      </c>
      <c r="M80" s="1051" t="s">
        <v>143</v>
      </c>
      <c r="N80" s="1051" t="s">
        <v>143</v>
      </c>
      <c r="O80" s="1051" t="s">
        <v>143</v>
      </c>
      <c r="P80" s="1051" t="s">
        <v>143</v>
      </c>
      <c r="Q80" s="1051" t="s">
        <v>143</v>
      </c>
    </row>
    <row r="81" spans="3:17" ht="14.5">
      <c r="C81" s="592" t="s">
        <v>143</v>
      </c>
      <c r="D81" s="592" t="s">
        <v>143</v>
      </c>
      <c r="E81" s="1313" t="s">
        <v>143</v>
      </c>
      <c r="F81" s="1051" t="s">
        <v>143</v>
      </c>
      <c r="G81" s="1051" t="s">
        <v>143</v>
      </c>
      <c r="H81" s="1051" t="s">
        <v>143</v>
      </c>
      <c r="I81" s="1051" t="s">
        <v>143</v>
      </c>
      <c r="J81" s="1051" t="s">
        <v>143</v>
      </c>
      <c r="K81" s="1051" t="s">
        <v>143</v>
      </c>
      <c r="L81" s="1051" t="s">
        <v>143</v>
      </c>
      <c r="M81" s="1051" t="s">
        <v>143</v>
      </c>
      <c r="N81" s="1051" t="s">
        <v>143</v>
      </c>
      <c r="O81" s="1051" t="s">
        <v>143</v>
      </c>
      <c r="P81" s="1051" t="s">
        <v>143</v>
      </c>
      <c r="Q81" s="1051" t="s">
        <v>143</v>
      </c>
    </row>
    <row r="82" spans="3:17" ht="14.5">
      <c r="C82" s="592" t="s">
        <v>143</v>
      </c>
      <c r="D82" s="592" t="s">
        <v>143</v>
      </c>
      <c r="E82" s="1313" t="s">
        <v>143</v>
      </c>
      <c r="F82" s="1051" t="s">
        <v>143</v>
      </c>
      <c r="G82" s="1051" t="s">
        <v>143</v>
      </c>
      <c r="H82" s="1051" t="s">
        <v>143</v>
      </c>
      <c r="I82" s="1051" t="s">
        <v>143</v>
      </c>
      <c r="J82" s="1051" t="s">
        <v>143</v>
      </c>
      <c r="K82" s="1051" t="s">
        <v>143</v>
      </c>
      <c r="L82" s="1051" t="s">
        <v>143</v>
      </c>
      <c r="M82" s="1051" t="s">
        <v>143</v>
      </c>
      <c r="N82" s="1051" t="s">
        <v>143</v>
      </c>
      <c r="O82" s="1051" t="s">
        <v>143</v>
      </c>
      <c r="P82" s="1051" t="s">
        <v>143</v>
      </c>
      <c r="Q82" s="1051" t="s">
        <v>143</v>
      </c>
    </row>
    <row r="83" spans="3:17" ht="14.5">
      <c r="C83" s="592" t="s">
        <v>143</v>
      </c>
      <c r="D83" s="592" t="s">
        <v>143</v>
      </c>
      <c r="E83" s="1313" t="s">
        <v>143</v>
      </c>
      <c r="F83" s="1051" t="s">
        <v>143</v>
      </c>
      <c r="G83" s="1051" t="s">
        <v>143</v>
      </c>
      <c r="H83" s="1051" t="s">
        <v>143</v>
      </c>
      <c r="I83" s="1051" t="s">
        <v>143</v>
      </c>
      <c r="J83" s="1051" t="s">
        <v>143</v>
      </c>
      <c r="K83" s="1051" t="s">
        <v>143</v>
      </c>
      <c r="L83" s="1051" t="s">
        <v>143</v>
      </c>
      <c r="M83" s="1051" t="s">
        <v>143</v>
      </c>
      <c r="N83" s="1051" t="s">
        <v>143</v>
      </c>
      <c r="O83" s="1051" t="s">
        <v>143</v>
      </c>
      <c r="P83" s="1051" t="s">
        <v>143</v>
      </c>
      <c r="Q83" s="1051" t="s">
        <v>143</v>
      </c>
    </row>
    <row r="84" spans="3:17" ht="14.5">
      <c r="C84" s="592" t="s">
        <v>143</v>
      </c>
      <c r="D84" s="592" t="s">
        <v>143</v>
      </c>
      <c r="E84" s="1313" t="s">
        <v>143</v>
      </c>
      <c r="F84" s="1051" t="s">
        <v>143</v>
      </c>
      <c r="G84" s="1051" t="s">
        <v>143</v>
      </c>
      <c r="H84" s="1051" t="s">
        <v>143</v>
      </c>
      <c r="I84" s="1051" t="s">
        <v>143</v>
      </c>
      <c r="J84" s="1051" t="s">
        <v>143</v>
      </c>
      <c r="K84" s="1051" t="s">
        <v>143</v>
      </c>
      <c r="L84" s="1051" t="s">
        <v>143</v>
      </c>
      <c r="M84" s="1051" t="s">
        <v>143</v>
      </c>
      <c r="N84" s="1051" t="s">
        <v>143</v>
      </c>
      <c r="O84" s="1051" t="s">
        <v>143</v>
      </c>
      <c r="P84" s="1051" t="s">
        <v>143</v>
      </c>
      <c r="Q84" s="1051" t="s">
        <v>143</v>
      </c>
    </row>
    <row r="85" spans="3:17" ht="14.5">
      <c r="C85" s="592" t="s">
        <v>143</v>
      </c>
      <c r="D85" s="592" t="s">
        <v>143</v>
      </c>
      <c r="E85" s="1313" t="s">
        <v>143</v>
      </c>
      <c r="F85" s="1051" t="s">
        <v>143</v>
      </c>
      <c r="G85" s="1051" t="s">
        <v>143</v>
      </c>
      <c r="H85" s="1051" t="s">
        <v>143</v>
      </c>
      <c r="I85" s="1051" t="s">
        <v>143</v>
      </c>
      <c r="J85" s="1051" t="s">
        <v>143</v>
      </c>
      <c r="K85" s="1051" t="s">
        <v>143</v>
      </c>
      <c r="L85" s="1051" t="s">
        <v>143</v>
      </c>
      <c r="M85" s="1051" t="s">
        <v>143</v>
      </c>
      <c r="N85" s="1051" t="s">
        <v>143</v>
      </c>
      <c r="O85" s="1051" t="s">
        <v>143</v>
      </c>
      <c r="P85" s="1051" t="s">
        <v>143</v>
      </c>
      <c r="Q85" s="1051" t="s">
        <v>143</v>
      </c>
    </row>
    <row r="86" spans="3:17" ht="14.5">
      <c r="C86" s="592" t="s">
        <v>143</v>
      </c>
      <c r="D86" s="592" t="s">
        <v>143</v>
      </c>
      <c r="E86" s="1313" t="s">
        <v>143</v>
      </c>
      <c r="F86" s="1051" t="s">
        <v>143</v>
      </c>
      <c r="G86" s="1051" t="s">
        <v>143</v>
      </c>
      <c r="H86" s="1051" t="s">
        <v>143</v>
      </c>
      <c r="I86" s="1051" t="s">
        <v>143</v>
      </c>
      <c r="J86" s="1051" t="s">
        <v>143</v>
      </c>
      <c r="K86" s="1051" t="s">
        <v>143</v>
      </c>
      <c r="L86" s="1051" t="s">
        <v>143</v>
      </c>
      <c r="M86" s="1051" t="s">
        <v>143</v>
      </c>
      <c r="N86" s="1051" t="s">
        <v>143</v>
      </c>
      <c r="O86" s="1051" t="s">
        <v>143</v>
      </c>
      <c r="P86" s="1051" t="s">
        <v>143</v>
      </c>
      <c r="Q86" s="1051" t="s">
        <v>143</v>
      </c>
    </row>
    <row r="87" spans="3:17" ht="14.5">
      <c r="C87" s="592" t="s">
        <v>143</v>
      </c>
      <c r="D87" s="592" t="s">
        <v>143</v>
      </c>
      <c r="E87" s="1313" t="s">
        <v>143</v>
      </c>
      <c r="F87" s="1051" t="s">
        <v>143</v>
      </c>
      <c r="G87" s="1051" t="s">
        <v>143</v>
      </c>
      <c r="H87" s="1051" t="s">
        <v>143</v>
      </c>
      <c r="I87" s="1051" t="s">
        <v>143</v>
      </c>
      <c r="J87" s="1051" t="s">
        <v>143</v>
      </c>
      <c r="K87" s="1051" t="s">
        <v>143</v>
      </c>
      <c r="L87" s="1051" t="s">
        <v>143</v>
      </c>
      <c r="M87" s="1051" t="s">
        <v>143</v>
      </c>
      <c r="N87" s="1051" t="s">
        <v>143</v>
      </c>
      <c r="O87" s="1051" t="s">
        <v>143</v>
      </c>
      <c r="P87" s="1051" t="s">
        <v>143</v>
      </c>
      <c r="Q87" s="1051" t="s">
        <v>143</v>
      </c>
    </row>
    <row r="88" spans="3:17" ht="14.5">
      <c r="C88" s="592" t="s">
        <v>143</v>
      </c>
      <c r="D88" s="592" t="s">
        <v>143</v>
      </c>
      <c r="E88" s="1313" t="s">
        <v>143</v>
      </c>
      <c r="F88" s="1051" t="s">
        <v>143</v>
      </c>
      <c r="G88" s="1051" t="s">
        <v>143</v>
      </c>
      <c r="H88" s="1051" t="s">
        <v>143</v>
      </c>
      <c r="I88" s="1051" t="s">
        <v>143</v>
      </c>
      <c r="J88" s="1051" t="s">
        <v>143</v>
      </c>
      <c r="K88" s="1051" t="s">
        <v>143</v>
      </c>
      <c r="L88" s="1051" t="s">
        <v>143</v>
      </c>
      <c r="M88" s="1051" t="s">
        <v>143</v>
      </c>
      <c r="N88" s="1051" t="s">
        <v>143</v>
      </c>
      <c r="O88" s="1051" t="s">
        <v>143</v>
      </c>
      <c r="P88" s="1051" t="s">
        <v>143</v>
      </c>
      <c r="Q88" s="1051" t="s">
        <v>143</v>
      </c>
    </row>
    <row r="89" spans="3:17" ht="14.5">
      <c r="C89" s="592" t="s">
        <v>143</v>
      </c>
      <c r="D89" s="592" t="s">
        <v>143</v>
      </c>
      <c r="E89" s="1313" t="s">
        <v>143</v>
      </c>
      <c r="F89" s="1051" t="s">
        <v>143</v>
      </c>
      <c r="G89" s="1051" t="s">
        <v>143</v>
      </c>
      <c r="H89" s="1051" t="s">
        <v>143</v>
      </c>
      <c r="I89" s="1051" t="s">
        <v>143</v>
      </c>
      <c r="J89" s="1051" t="s">
        <v>143</v>
      </c>
      <c r="K89" s="1051" t="s">
        <v>143</v>
      </c>
      <c r="L89" s="1051" t="s">
        <v>143</v>
      </c>
      <c r="M89" s="1051" t="s">
        <v>143</v>
      </c>
      <c r="N89" s="1051" t="s">
        <v>143</v>
      </c>
      <c r="O89" s="1051" t="s">
        <v>143</v>
      </c>
      <c r="P89" s="1051" t="s">
        <v>143</v>
      </c>
      <c r="Q89" s="1051" t="s">
        <v>143</v>
      </c>
    </row>
    <row r="90" spans="3:17" ht="14.5">
      <c r="C90" s="592" t="s">
        <v>143</v>
      </c>
      <c r="D90" s="592" t="s">
        <v>143</v>
      </c>
      <c r="E90" s="1313" t="s">
        <v>143</v>
      </c>
      <c r="F90" s="1051" t="s">
        <v>143</v>
      </c>
      <c r="G90" s="1051" t="s">
        <v>143</v>
      </c>
      <c r="H90" s="1051" t="s">
        <v>143</v>
      </c>
      <c r="I90" s="1051" t="s">
        <v>143</v>
      </c>
      <c r="J90" s="1051" t="s">
        <v>143</v>
      </c>
      <c r="K90" s="1051" t="s">
        <v>143</v>
      </c>
      <c r="L90" s="1051" t="s">
        <v>143</v>
      </c>
      <c r="M90" s="1051" t="s">
        <v>143</v>
      </c>
      <c r="N90" s="1051" t="s">
        <v>143</v>
      </c>
      <c r="O90" s="1051" t="s">
        <v>143</v>
      </c>
      <c r="P90" s="1051" t="s">
        <v>143</v>
      </c>
      <c r="Q90" s="1051" t="s">
        <v>143</v>
      </c>
    </row>
    <row r="91" spans="3:17" ht="14.5">
      <c r="C91" s="592" t="s">
        <v>143</v>
      </c>
      <c r="D91" s="592" t="s">
        <v>143</v>
      </c>
      <c r="E91" s="1313" t="s">
        <v>143</v>
      </c>
      <c r="F91" s="1051" t="s">
        <v>143</v>
      </c>
      <c r="G91" s="1051" t="s">
        <v>143</v>
      </c>
      <c r="H91" s="1051" t="s">
        <v>143</v>
      </c>
      <c r="I91" s="1051" t="s">
        <v>143</v>
      </c>
      <c r="J91" s="1051" t="s">
        <v>143</v>
      </c>
      <c r="K91" s="1051" t="s">
        <v>143</v>
      </c>
      <c r="L91" s="1051" t="s">
        <v>143</v>
      </c>
      <c r="M91" s="1051" t="s">
        <v>143</v>
      </c>
      <c r="N91" s="1051" t="s">
        <v>143</v>
      </c>
      <c r="O91" s="1051" t="s">
        <v>143</v>
      </c>
      <c r="P91" s="1051" t="s">
        <v>143</v>
      </c>
      <c r="Q91" s="1051" t="s">
        <v>143</v>
      </c>
    </row>
    <row r="92" spans="3:17" ht="14.5">
      <c r="C92" s="592" t="s">
        <v>143</v>
      </c>
      <c r="D92" s="592" t="s">
        <v>143</v>
      </c>
      <c r="E92" s="1313" t="s">
        <v>143</v>
      </c>
      <c r="F92" s="1051" t="s">
        <v>143</v>
      </c>
      <c r="G92" s="1051" t="s">
        <v>143</v>
      </c>
      <c r="H92" s="1051" t="s">
        <v>143</v>
      </c>
      <c r="I92" s="1051" t="s">
        <v>143</v>
      </c>
      <c r="J92" s="1051" t="s">
        <v>143</v>
      </c>
      <c r="K92" s="1051" t="s">
        <v>143</v>
      </c>
      <c r="L92" s="1051" t="s">
        <v>143</v>
      </c>
      <c r="M92" s="1051" t="s">
        <v>143</v>
      </c>
      <c r="N92" s="1051" t="s">
        <v>143</v>
      </c>
      <c r="O92" s="1051" t="s">
        <v>143</v>
      </c>
      <c r="P92" s="1051" t="s">
        <v>143</v>
      </c>
      <c r="Q92" s="1051" t="s">
        <v>143</v>
      </c>
    </row>
    <row r="93" spans="3:17" ht="14.5">
      <c r="C93" s="592" t="s">
        <v>143</v>
      </c>
      <c r="D93" s="592" t="s">
        <v>143</v>
      </c>
      <c r="E93" s="1313" t="s">
        <v>143</v>
      </c>
      <c r="F93" s="1051" t="s">
        <v>143</v>
      </c>
      <c r="G93" s="1051" t="s">
        <v>143</v>
      </c>
      <c r="H93" s="1051" t="s">
        <v>143</v>
      </c>
      <c r="I93" s="1051" t="s">
        <v>143</v>
      </c>
      <c r="J93" s="1051" t="s">
        <v>143</v>
      </c>
      <c r="K93" s="1051" t="s">
        <v>143</v>
      </c>
      <c r="L93" s="1051" t="s">
        <v>143</v>
      </c>
      <c r="M93" s="1051" t="s">
        <v>143</v>
      </c>
      <c r="N93" s="1051" t="s">
        <v>143</v>
      </c>
      <c r="O93" s="1051" t="s">
        <v>143</v>
      </c>
      <c r="P93" s="1051" t="s">
        <v>143</v>
      </c>
      <c r="Q93" s="1051" t="s">
        <v>143</v>
      </c>
    </row>
    <row r="94" spans="3:17" ht="14.5">
      <c r="C94" s="592" t="s">
        <v>143</v>
      </c>
      <c r="D94" s="592" t="s">
        <v>143</v>
      </c>
      <c r="E94" s="1313" t="s">
        <v>143</v>
      </c>
      <c r="F94" s="1051" t="s">
        <v>143</v>
      </c>
      <c r="G94" s="1051" t="s">
        <v>143</v>
      </c>
      <c r="H94" s="1051" t="s">
        <v>143</v>
      </c>
      <c r="I94" s="1051" t="s">
        <v>143</v>
      </c>
      <c r="J94" s="1051" t="s">
        <v>143</v>
      </c>
      <c r="K94" s="1051" t="s">
        <v>143</v>
      </c>
      <c r="L94" s="1051" t="s">
        <v>143</v>
      </c>
      <c r="M94" s="1051" t="s">
        <v>143</v>
      </c>
      <c r="N94" s="1051" t="s">
        <v>143</v>
      </c>
      <c r="O94" s="1051" t="s">
        <v>143</v>
      </c>
      <c r="P94" s="1051" t="s">
        <v>143</v>
      </c>
      <c r="Q94" s="1051" t="s">
        <v>143</v>
      </c>
    </row>
    <row r="95" spans="3:17" ht="14.5">
      <c r="C95" s="592" t="s">
        <v>143</v>
      </c>
      <c r="D95" s="592" t="s">
        <v>143</v>
      </c>
      <c r="E95" s="1313" t="s">
        <v>143</v>
      </c>
      <c r="F95" s="1051" t="s">
        <v>143</v>
      </c>
      <c r="G95" s="1051" t="s">
        <v>143</v>
      </c>
      <c r="H95" s="1051" t="s">
        <v>143</v>
      </c>
      <c r="I95" s="1051" t="s">
        <v>143</v>
      </c>
      <c r="J95" s="1051" t="s">
        <v>143</v>
      </c>
      <c r="K95" s="1051" t="s">
        <v>143</v>
      </c>
      <c r="L95" s="1051" t="s">
        <v>143</v>
      </c>
      <c r="M95" s="1051" t="s">
        <v>143</v>
      </c>
      <c r="N95" s="1051" t="s">
        <v>143</v>
      </c>
      <c r="O95" s="1051" t="s">
        <v>143</v>
      </c>
      <c r="P95" s="1051" t="s">
        <v>143</v>
      </c>
      <c r="Q95" s="1051" t="s">
        <v>143</v>
      </c>
    </row>
    <row r="96" spans="3:17" ht="14.5">
      <c r="C96" s="592" t="s">
        <v>143</v>
      </c>
      <c r="D96" s="592" t="s">
        <v>143</v>
      </c>
      <c r="E96" s="1313" t="s">
        <v>143</v>
      </c>
      <c r="F96" s="1051" t="s">
        <v>143</v>
      </c>
      <c r="G96" s="1051" t="s">
        <v>143</v>
      </c>
      <c r="H96" s="1051" t="s">
        <v>143</v>
      </c>
      <c r="I96" s="1051" t="s">
        <v>143</v>
      </c>
      <c r="J96" s="1051" t="s">
        <v>143</v>
      </c>
      <c r="K96" s="1051" t="s">
        <v>143</v>
      </c>
      <c r="L96" s="1051" t="s">
        <v>143</v>
      </c>
      <c r="M96" s="1051" t="s">
        <v>143</v>
      </c>
      <c r="N96" s="1051" t="s">
        <v>143</v>
      </c>
      <c r="O96" s="1051" t="s">
        <v>143</v>
      </c>
      <c r="P96" s="1051" t="s">
        <v>143</v>
      </c>
      <c r="Q96" s="1051" t="s">
        <v>143</v>
      </c>
    </row>
    <row r="97" spans="3:17" ht="14.5">
      <c r="C97" s="592" t="s">
        <v>143</v>
      </c>
      <c r="D97" s="592" t="s">
        <v>143</v>
      </c>
      <c r="E97" s="1313" t="s">
        <v>143</v>
      </c>
      <c r="F97" s="1051" t="s">
        <v>143</v>
      </c>
      <c r="G97" s="1051" t="s">
        <v>143</v>
      </c>
      <c r="H97" s="1051" t="s">
        <v>143</v>
      </c>
      <c r="I97" s="1051" t="s">
        <v>143</v>
      </c>
      <c r="J97" s="1051" t="s">
        <v>143</v>
      </c>
      <c r="K97" s="1051" t="s">
        <v>143</v>
      </c>
      <c r="L97" s="1051" t="s">
        <v>143</v>
      </c>
      <c r="M97" s="1051" t="s">
        <v>143</v>
      </c>
      <c r="N97" s="1051" t="s">
        <v>143</v>
      </c>
      <c r="O97" s="1051" t="s">
        <v>143</v>
      </c>
      <c r="P97" s="1051" t="s">
        <v>143</v>
      </c>
      <c r="Q97" s="1051" t="s">
        <v>143</v>
      </c>
    </row>
    <row r="98" spans="3:17" ht="14.5">
      <c r="C98" s="592" t="s">
        <v>143</v>
      </c>
      <c r="D98" s="592" t="s">
        <v>143</v>
      </c>
      <c r="E98" s="1313" t="s">
        <v>143</v>
      </c>
      <c r="F98" s="1051" t="s">
        <v>143</v>
      </c>
      <c r="G98" s="1051" t="s">
        <v>143</v>
      </c>
      <c r="H98" s="1051" t="s">
        <v>143</v>
      </c>
      <c r="I98" s="1051" t="s">
        <v>143</v>
      </c>
      <c r="J98" s="1051" t="s">
        <v>143</v>
      </c>
      <c r="K98" s="1051" t="s">
        <v>143</v>
      </c>
      <c r="L98" s="1051" t="s">
        <v>143</v>
      </c>
      <c r="M98" s="1051" t="s">
        <v>143</v>
      </c>
      <c r="N98" s="1051" t="s">
        <v>143</v>
      </c>
      <c r="O98" s="1051" t="s">
        <v>143</v>
      </c>
      <c r="P98" s="1051" t="s">
        <v>143</v>
      </c>
      <c r="Q98" s="1051" t="s">
        <v>143</v>
      </c>
    </row>
    <row r="99" spans="3:17" ht="14.5">
      <c r="C99" s="592" t="s">
        <v>143</v>
      </c>
      <c r="D99" s="592" t="s">
        <v>143</v>
      </c>
      <c r="E99" s="1313" t="s">
        <v>143</v>
      </c>
      <c r="F99" s="1051" t="s">
        <v>143</v>
      </c>
      <c r="G99" s="1051" t="s">
        <v>143</v>
      </c>
      <c r="H99" s="1051" t="s">
        <v>143</v>
      </c>
      <c r="I99" s="1051" t="s">
        <v>143</v>
      </c>
      <c r="J99" s="1051" t="s">
        <v>143</v>
      </c>
      <c r="K99" s="1051" t="s">
        <v>143</v>
      </c>
      <c r="L99" s="1051" t="s">
        <v>143</v>
      </c>
      <c r="M99" s="1051" t="s">
        <v>143</v>
      </c>
      <c r="N99" s="1051" t="s">
        <v>143</v>
      </c>
      <c r="O99" s="1051" t="s">
        <v>143</v>
      </c>
      <c r="P99" s="1051" t="s">
        <v>143</v>
      </c>
      <c r="Q99" s="1051" t="s">
        <v>143</v>
      </c>
    </row>
    <row r="100" spans="3:17" ht="14.5">
      <c r="C100" s="592" t="s">
        <v>143</v>
      </c>
      <c r="D100" s="592" t="s">
        <v>143</v>
      </c>
      <c r="E100" s="1313" t="s">
        <v>143</v>
      </c>
      <c r="F100" s="1051" t="s">
        <v>143</v>
      </c>
      <c r="G100" s="1051" t="s">
        <v>143</v>
      </c>
      <c r="H100" s="1051" t="s">
        <v>143</v>
      </c>
      <c r="I100" s="1051" t="s">
        <v>143</v>
      </c>
      <c r="J100" s="1051" t="s">
        <v>143</v>
      </c>
      <c r="K100" s="1051" t="s">
        <v>143</v>
      </c>
      <c r="L100" s="1051" t="s">
        <v>143</v>
      </c>
      <c r="M100" s="1051" t="s">
        <v>143</v>
      </c>
      <c r="N100" s="1051" t="s">
        <v>143</v>
      </c>
      <c r="O100" s="1051" t="s">
        <v>143</v>
      </c>
      <c r="P100" s="1051" t="s">
        <v>143</v>
      </c>
      <c r="Q100" s="1051" t="s">
        <v>143</v>
      </c>
    </row>
    <row r="101" spans="3:17" ht="14.5">
      <c r="C101" s="592" t="s">
        <v>143</v>
      </c>
      <c r="D101" s="592" t="s">
        <v>143</v>
      </c>
      <c r="E101" s="1313" t="s">
        <v>143</v>
      </c>
      <c r="F101" s="1051" t="s">
        <v>143</v>
      </c>
      <c r="G101" s="1051" t="s">
        <v>143</v>
      </c>
      <c r="H101" s="1051" t="s">
        <v>143</v>
      </c>
      <c r="I101" s="1051" t="s">
        <v>143</v>
      </c>
      <c r="J101" s="1051" t="s">
        <v>143</v>
      </c>
      <c r="K101" s="1051" t="s">
        <v>143</v>
      </c>
      <c r="L101" s="1051" t="s">
        <v>143</v>
      </c>
      <c r="M101" s="1051" t="s">
        <v>143</v>
      </c>
      <c r="N101" s="1051" t="s">
        <v>143</v>
      </c>
      <c r="O101" s="1051" t="s">
        <v>143</v>
      </c>
      <c r="P101" s="1051" t="s">
        <v>143</v>
      </c>
      <c r="Q101" s="1051" t="s">
        <v>143</v>
      </c>
    </row>
    <row r="102" spans="3:17" ht="14.5">
      <c r="C102" s="592" t="s">
        <v>143</v>
      </c>
      <c r="D102" s="592" t="s">
        <v>143</v>
      </c>
      <c r="E102" s="1313" t="s">
        <v>143</v>
      </c>
      <c r="F102" s="1051" t="s">
        <v>143</v>
      </c>
      <c r="G102" s="1051" t="s">
        <v>143</v>
      </c>
      <c r="H102" s="1051" t="s">
        <v>143</v>
      </c>
      <c r="I102" s="1051" t="s">
        <v>143</v>
      </c>
      <c r="J102" s="1051" t="s">
        <v>143</v>
      </c>
      <c r="K102" s="1051" t="s">
        <v>143</v>
      </c>
      <c r="L102" s="1051" t="s">
        <v>143</v>
      </c>
      <c r="M102" s="1051" t="s">
        <v>143</v>
      </c>
      <c r="N102" s="1051" t="s">
        <v>143</v>
      </c>
      <c r="O102" s="1051" t="s">
        <v>143</v>
      </c>
      <c r="P102" s="1051" t="s">
        <v>143</v>
      </c>
      <c r="Q102" s="1051" t="s">
        <v>143</v>
      </c>
    </row>
    <row r="103" spans="3:17" ht="14.5">
      <c r="C103" s="592" t="s">
        <v>143</v>
      </c>
      <c r="D103" s="592" t="s">
        <v>143</v>
      </c>
      <c r="E103" s="1313" t="s">
        <v>143</v>
      </c>
      <c r="F103" s="1051" t="s">
        <v>143</v>
      </c>
      <c r="G103" s="1051" t="s">
        <v>143</v>
      </c>
      <c r="H103" s="1051" t="s">
        <v>143</v>
      </c>
      <c r="I103" s="1051" t="s">
        <v>143</v>
      </c>
      <c r="J103" s="1051" t="s">
        <v>143</v>
      </c>
      <c r="K103" s="1051" t="s">
        <v>143</v>
      </c>
      <c r="L103" s="1051" t="s">
        <v>143</v>
      </c>
      <c r="M103" s="1051" t="s">
        <v>143</v>
      </c>
      <c r="N103" s="1051" t="s">
        <v>143</v>
      </c>
      <c r="O103" s="1051" t="s">
        <v>143</v>
      </c>
      <c r="P103" s="1051" t="s">
        <v>143</v>
      </c>
      <c r="Q103" s="1051" t="s">
        <v>143</v>
      </c>
    </row>
    <row r="104" spans="3:17" ht="14.5">
      <c r="C104" s="592" t="s">
        <v>143</v>
      </c>
      <c r="D104" s="592" t="s">
        <v>143</v>
      </c>
      <c r="E104" s="1313" t="s">
        <v>143</v>
      </c>
      <c r="F104" s="1051" t="s">
        <v>143</v>
      </c>
      <c r="G104" s="1051" t="s">
        <v>143</v>
      </c>
      <c r="H104" s="1051" t="s">
        <v>143</v>
      </c>
      <c r="I104" s="1051" t="s">
        <v>143</v>
      </c>
      <c r="J104" s="1051" t="s">
        <v>143</v>
      </c>
      <c r="K104" s="1051" t="s">
        <v>143</v>
      </c>
      <c r="L104" s="1051" t="s">
        <v>143</v>
      </c>
      <c r="M104" s="1051" t="s">
        <v>143</v>
      </c>
      <c r="N104" s="1051" t="s">
        <v>143</v>
      </c>
      <c r="O104" s="1051" t="s">
        <v>143</v>
      </c>
      <c r="P104" s="1051" t="s">
        <v>143</v>
      </c>
      <c r="Q104" s="1051" t="s">
        <v>143</v>
      </c>
    </row>
    <row r="105" spans="3:17" ht="14.5">
      <c r="C105" s="592" t="s">
        <v>143</v>
      </c>
      <c r="D105" s="592" t="s">
        <v>143</v>
      </c>
      <c r="E105" s="1313" t="s">
        <v>143</v>
      </c>
      <c r="F105" s="1051" t="s">
        <v>143</v>
      </c>
      <c r="G105" s="1051" t="s">
        <v>143</v>
      </c>
      <c r="H105" s="1051" t="s">
        <v>143</v>
      </c>
      <c r="I105" s="1051" t="s">
        <v>143</v>
      </c>
      <c r="J105" s="1051" t="s">
        <v>143</v>
      </c>
      <c r="K105" s="1051" t="s">
        <v>143</v>
      </c>
      <c r="L105" s="1051" t="s">
        <v>143</v>
      </c>
      <c r="M105" s="1051" t="s">
        <v>143</v>
      </c>
      <c r="N105" s="1051" t="s">
        <v>143</v>
      </c>
      <c r="O105" s="1051" t="s">
        <v>143</v>
      </c>
      <c r="P105" s="1051" t="s">
        <v>143</v>
      </c>
      <c r="Q105" s="1051" t="s">
        <v>143</v>
      </c>
    </row>
    <row r="106" spans="3:17" ht="14.5">
      <c r="C106" s="592" t="s">
        <v>143</v>
      </c>
      <c r="D106" s="592" t="s">
        <v>143</v>
      </c>
      <c r="E106" s="1313" t="s">
        <v>143</v>
      </c>
      <c r="F106" s="1051" t="s">
        <v>143</v>
      </c>
      <c r="G106" s="1051" t="s">
        <v>143</v>
      </c>
      <c r="H106" s="1051" t="s">
        <v>143</v>
      </c>
      <c r="I106" s="1051" t="s">
        <v>143</v>
      </c>
      <c r="J106" s="1051" t="s">
        <v>143</v>
      </c>
      <c r="K106" s="1051" t="s">
        <v>143</v>
      </c>
      <c r="L106" s="1051" t="s">
        <v>143</v>
      </c>
      <c r="M106" s="1051" t="s">
        <v>143</v>
      </c>
      <c r="N106" s="1051" t="s">
        <v>143</v>
      </c>
      <c r="O106" s="1051" t="s">
        <v>143</v>
      </c>
      <c r="P106" s="1051" t="s">
        <v>143</v>
      </c>
      <c r="Q106" s="1051" t="s">
        <v>143</v>
      </c>
    </row>
    <row r="107" spans="3:17" ht="14.5">
      <c r="C107" s="592" t="s">
        <v>143</v>
      </c>
      <c r="D107" s="592" t="s">
        <v>143</v>
      </c>
      <c r="E107" s="1313" t="s">
        <v>143</v>
      </c>
      <c r="F107" s="1051" t="s">
        <v>143</v>
      </c>
      <c r="G107" s="1051" t="s">
        <v>143</v>
      </c>
      <c r="H107" s="1051" t="s">
        <v>143</v>
      </c>
      <c r="I107" s="1051" t="s">
        <v>143</v>
      </c>
      <c r="J107" s="1051" t="s">
        <v>143</v>
      </c>
      <c r="K107" s="1051" t="s">
        <v>143</v>
      </c>
      <c r="L107" s="1051" t="s">
        <v>143</v>
      </c>
      <c r="M107" s="1051" t="s">
        <v>143</v>
      </c>
      <c r="N107" s="1051" t="s">
        <v>143</v>
      </c>
      <c r="O107" s="1051" t="s">
        <v>143</v>
      </c>
      <c r="P107" s="1051" t="s">
        <v>143</v>
      </c>
      <c r="Q107" s="1051" t="s">
        <v>143</v>
      </c>
    </row>
    <row r="108" spans="3:17" ht="14.5">
      <c r="C108" s="592" t="s">
        <v>143</v>
      </c>
      <c r="D108" s="592" t="s">
        <v>143</v>
      </c>
      <c r="E108" s="1313" t="s">
        <v>143</v>
      </c>
      <c r="F108" s="1051" t="s">
        <v>143</v>
      </c>
      <c r="G108" s="1051" t="s">
        <v>143</v>
      </c>
      <c r="H108" s="1051" t="s">
        <v>143</v>
      </c>
      <c r="I108" s="1051" t="s">
        <v>143</v>
      </c>
      <c r="J108" s="1051" t="s">
        <v>143</v>
      </c>
      <c r="K108" s="1051" t="s">
        <v>143</v>
      </c>
      <c r="L108" s="1051" t="s">
        <v>143</v>
      </c>
      <c r="M108" s="1051" t="s">
        <v>143</v>
      </c>
      <c r="N108" s="1051" t="s">
        <v>143</v>
      </c>
      <c r="O108" s="1051" t="s">
        <v>143</v>
      </c>
      <c r="P108" s="1051" t="s">
        <v>143</v>
      </c>
      <c r="Q108" s="1051" t="s">
        <v>143</v>
      </c>
    </row>
    <row r="109" spans="3:17" ht="14.5">
      <c r="C109" s="592" t="s">
        <v>143</v>
      </c>
      <c r="D109" s="592" t="s">
        <v>143</v>
      </c>
      <c r="E109" s="1313" t="s">
        <v>143</v>
      </c>
      <c r="F109" s="1051" t="s">
        <v>143</v>
      </c>
      <c r="G109" s="1051" t="s">
        <v>143</v>
      </c>
      <c r="H109" s="1051" t="s">
        <v>143</v>
      </c>
      <c r="I109" s="1051" t="s">
        <v>143</v>
      </c>
      <c r="J109" s="1051" t="s">
        <v>143</v>
      </c>
      <c r="K109" s="1051" t="s">
        <v>143</v>
      </c>
      <c r="L109" s="1051" t="s">
        <v>143</v>
      </c>
      <c r="M109" s="1051" t="s">
        <v>143</v>
      </c>
      <c r="N109" s="1051" t="s">
        <v>143</v>
      </c>
      <c r="O109" s="1051" t="s">
        <v>143</v>
      </c>
      <c r="P109" s="1051" t="s">
        <v>143</v>
      </c>
      <c r="Q109" s="1051" t="s">
        <v>143</v>
      </c>
    </row>
    <row r="110" spans="3:17" ht="14.5">
      <c r="C110" s="592" t="s">
        <v>143</v>
      </c>
      <c r="D110" s="592" t="s">
        <v>143</v>
      </c>
      <c r="E110" s="1313" t="s">
        <v>143</v>
      </c>
      <c r="F110" s="1051" t="s">
        <v>143</v>
      </c>
      <c r="G110" s="1051" t="s">
        <v>143</v>
      </c>
      <c r="H110" s="1051" t="s">
        <v>143</v>
      </c>
      <c r="I110" s="1051" t="s">
        <v>143</v>
      </c>
      <c r="J110" s="1051" t="s">
        <v>143</v>
      </c>
      <c r="K110" s="1051" t="s">
        <v>143</v>
      </c>
      <c r="L110" s="1051" t="s">
        <v>143</v>
      </c>
      <c r="M110" s="1051" t="s">
        <v>143</v>
      </c>
      <c r="N110" s="1051" t="s">
        <v>143</v>
      </c>
      <c r="O110" s="1051" t="s">
        <v>143</v>
      </c>
      <c r="P110" s="1051" t="s">
        <v>143</v>
      </c>
      <c r="Q110" s="1051" t="s">
        <v>143</v>
      </c>
    </row>
    <row r="111" spans="3:17" ht="14.5">
      <c r="C111" s="592" t="s">
        <v>143</v>
      </c>
      <c r="D111" s="592" t="s">
        <v>143</v>
      </c>
      <c r="E111" s="1313" t="s">
        <v>143</v>
      </c>
      <c r="F111" s="1051" t="s">
        <v>143</v>
      </c>
      <c r="G111" s="1051" t="s">
        <v>143</v>
      </c>
      <c r="H111" s="1051" t="s">
        <v>143</v>
      </c>
      <c r="I111" s="1051" t="s">
        <v>143</v>
      </c>
      <c r="J111" s="1051" t="s">
        <v>143</v>
      </c>
      <c r="K111" s="1051" t="s">
        <v>143</v>
      </c>
      <c r="L111" s="1051" t="s">
        <v>143</v>
      </c>
      <c r="M111" s="1051" t="s">
        <v>143</v>
      </c>
      <c r="N111" s="1051" t="s">
        <v>143</v>
      </c>
      <c r="O111" s="1051" t="s">
        <v>143</v>
      </c>
      <c r="P111" s="1051" t="s">
        <v>143</v>
      </c>
      <c r="Q111" s="1051" t="s">
        <v>143</v>
      </c>
    </row>
    <row r="112" spans="3:17" ht="14.5">
      <c r="C112" s="592" t="s">
        <v>143</v>
      </c>
      <c r="D112" s="592" t="s">
        <v>143</v>
      </c>
      <c r="E112" s="1313" t="s">
        <v>143</v>
      </c>
      <c r="F112" s="1051" t="s">
        <v>143</v>
      </c>
      <c r="G112" s="1051" t="s">
        <v>143</v>
      </c>
      <c r="H112" s="1051" t="s">
        <v>143</v>
      </c>
      <c r="I112" s="1051" t="s">
        <v>143</v>
      </c>
      <c r="J112" s="1051" t="s">
        <v>143</v>
      </c>
      <c r="K112" s="1051" t="s">
        <v>143</v>
      </c>
      <c r="L112" s="1051" t="s">
        <v>143</v>
      </c>
      <c r="M112" s="1051" t="s">
        <v>143</v>
      </c>
      <c r="N112" s="1051" t="s">
        <v>143</v>
      </c>
      <c r="O112" s="1051" t="s">
        <v>143</v>
      </c>
      <c r="P112" s="1051" t="s">
        <v>143</v>
      </c>
      <c r="Q112" s="1051" t="s">
        <v>143</v>
      </c>
    </row>
    <row r="113" spans="3:17" ht="14.5">
      <c r="C113" s="592" t="s">
        <v>143</v>
      </c>
      <c r="D113" s="592" t="s">
        <v>143</v>
      </c>
      <c r="E113" s="1313" t="s">
        <v>143</v>
      </c>
      <c r="F113" s="1051" t="s">
        <v>143</v>
      </c>
      <c r="G113" s="1051" t="s">
        <v>143</v>
      </c>
      <c r="H113" s="1051" t="s">
        <v>143</v>
      </c>
      <c r="I113" s="1051" t="s">
        <v>143</v>
      </c>
      <c r="J113" s="1051" t="s">
        <v>143</v>
      </c>
      <c r="K113" s="1051" t="s">
        <v>143</v>
      </c>
      <c r="L113" s="1051" t="s">
        <v>143</v>
      </c>
      <c r="M113" s="1051" t="s">
        <v>143</v>
      </c>
      <c r="N113" s="1051" t="s">
        <v>143</v>
      </c>
      <c r="O113" s="1051" t="s">
        <v>143</v>
      </c>
      <c r="P113" s="1051" t="s">
        <v>143</v>
      </c>
      <c r="Q113" s="1051" t="s">
        <v>143</v>
      </c>
    </row>
    <row r="114" spans="3:17" ht="14.5">
      <c r="C114" s="592" t="s">
        <v>143</v>
      </c>
      <c r="D114" s="592" t="s">
        <v>143</v>
      </c>
      <c r="E114" s="1313" t="s">
        <v>143</v>
      </c>
      <c r="F114" s="1051" t="s">
        <v>143</v>
      </c>
      <c r="G114" s="1051" t="s">
        <v>143</v>
      </c>
      <c r="H114" s="1051" t="s">
        <v>143</v>
      </c>
      <c r="I114" s="1051" t="s">
        <v>143</v>
      </c>
      <c r="J114" s="1051" t="s">
        <v>143</v>
      </c>
      <c r="K114" s="1051" t="s">
        <v>143</v>
      </c>
      <c r="L114" s="1051" t="s">
        <v>143</v>
      </c>
      <c r="M114" s="1051" t="s">
        <v>143</v>
      </c>
      <c r="N114" s="1051" t="s">
        <v>143</v>
      </c>
      <c r="O114" s="1051" t="s">
        <v>143</v>
      </c>
      <c r="P114" s="1051" t="s">
        <v>143</v>
      </c>
      <c r="Q114" s="1051" t="s">
        <v>143</v>
      </c>
    </row>
    <row r="115" spans="3:17" ht="14.5">
      <c r="C115" s="592" t="s">
        <v>143</v>
      </c>
      <c r="D115" s="592" t="s">
        <v>143</v>
      </c>
      <c r="E115" s="1313" t="s">
        <v>143</v>
      </c>
      <c r="F115" s="1051" t="s">
        <v>143</v>
      </c>
      <c r="G115" s="1051" t="s">
        <v>143</v>
      </c>
      <c r="H115" s="1051" t="s">
        <v>143</v>
      </c>
      <c r="I115" s="1051" t="s">
        <v>143</v>
      </c>
      <c r="J115" s="1051" t="s">
        <v>143</v>
      </c>
      <c r="K115" s="1051" t="s">
        <v>143</v>
      </c>
      <c r="L115" s="1051" t="s">
        <v>143</v>
      </c>
      <c r="M115" s="1051" t="s">
        <v>143</v>
      </c>
      <c r="N115" s="1051" t="s">
        <v>143</v>
      </c>
      <c r="O115" s="1051" t="s">
        <v>143</v>
      </c>
      <c r="P115" s="1051" t="s">
        <v>143</v>
      </c>
      <c r="Q115" s="1051" t="s">
        <v>143</v>
      </c>
    </row>
    <row r="116" spans="3:17" ht="14.5">
      <c r="C116" s="592" t="s">
        <v>143</v>
      </c>
      <c r="D116" s="592" t="s">
        <v>143</v>
      </c>
      <c r="E116" s="1313" t="s">
        <v>143</v>
      </c>
      <c r="F116" s="1051" t="s">
        <v>143</v>
      </c>
      <c r="G116" s="1051" t="s">
        <v>143</v>
      </c>
      <c r="H116" s="1051" t="s">
        <v>143</v>
      </c>
      <c r="I116" s="1051" t="s">
        <v>143</v>
      </c>
      <c r="J116" s="1051" t="s">
        <v>143</v>
      </c>
      <c r="K116" s="1051" t="s">
        <v>143</v>
      </c>
      <c r="L116" s="1051" t="s">
        <v>143</v>
      </c>
      <c r="M116" s="1051" t="s">
        <v>143</v>
      </c>
      <c r="N116" s="1051" t="s">
        <v>143</v>
      </c>
      <c r="O116" s="1051" t="s">
        <v>143</v>
      </c>
      <c r="P116" s="1051" t="s">
        <v>143</v>
      </c>
      <c r="Q116" s="1051" t="s">
        <v>143</v>
      </c>
    </row>
    <row r="117" spans="3:17" ht="14.5">
      <c r="C117" s="592" t="s">
        <v>143</v>
      </c>
      <c r="D117" s="592" t="s">
        <v>143</v>
      </c>
      <c r="E117" s="1313" t="s">
        <v>143</v>
      </c>
      <c r="F117" s="1051" t="s">
        <v>143</v>
      </c>
      <c r="G117" s="1051" t="s">
        <v>143</v>
      </c>
      <c r="H117" s="1051" t="s">
        <v>143</v>
      </c>
      <c r="I117" s="1051" t="s">
        <v>143</v>
      </c>
      <c r="J117" s="1051" t="s">
        <v>143</v>
      </c>
      <c r="K117" s="1051" t="s">
        <v>143</v>
      </c>
      <c r="L117" s="1051" t="s">
        <v>143</v>
      </c>
      <c r="M117" s="1051" t="s">
        <v>143</v>
      </c>
      <c r="N117" s="1051" t="s">
        <v>143</v>
      </c>
      <c r="O117" s="1051" t="s">
        <v>143</v>
      </c>
      <c r="P117" s="1051" t="s">
        <v>143</v>
      </c>
      <c r="Q117" s="1051" t="s">
        <v>143</v>
      </c>
    </row>
    <row r="118" spans="3:17" ht="14.5">
      <c r="C118" s="592" t="s">
        <v>143</v>
      </c>
      <c r="D118" s="592" t="s">
        <v>143</v>
      </c>
      <c r="E118" s="1313" t="s">
        <v>143</v>
      </c>
      <c r="F118" s="1051" t="s">
        <v>143</v>
      </c>
      <c r="G118" s="1051" t="s">
        <v>143</v>
      </c>
      <c r="H118" s="1051" t="s">
        <v>143</v>
      </c>
      <c r="I118" s="1051" t="s">
        <v>143</v>
      </c>
      <c r="J118" s="1051" t="s">
        <v>143</v>
      </c>
      <c r="K118" s="1051" t="s">
        <v>143</v>
      </c>
      <c r="L118" s="1051" t="s">
        <v>143</v>
      </c>
      <c r="M118" s="1051" t="s">
        <v>143</v>
      </c>
      <c r="N118" s="1051" t="s">
        <v>143</v>
      </c>
      <c r="O118" s="1051" t="s">
        <v>143</v>
      </c>
      <c r="P118" s="1051" t="s">
        <v>143</v>
      </c>
      <c r="Q118" s="1051" t="s">
        <v>143</v>
      </c>
    </row>
    <row r="119" spans="3:17" ht="14.5">
      <c r="C119" s="592" t="s">
        <v>143</v>
      </c>
      <c r="D119" s="592" t="s">
        <v>143</v>
      </c>
      <c r="E119" s="1313" t="s">
        <v>143</v>
      </c>
      <c r="F119" s="1051" t="s">
        <v>143</v>
      </c>
      <c r="G119" s="1051" t="s">
        <v>143</v>
      </c>
      <c r="H119" s="1051" t="s">
        <v>143</v>
      </c>
      <c r="I119" s="1051" t="s">
        <v>143</v>
      </c>
      <c r="J119" s="1051" t="s">
        <v>143</v>
      </c>
      <c r="K119" s="1051" t="s">
        <v>143</v>
      </c>
      <c r="L119" s="1051" t="s">
        <v>143</v>
      </c>
      <c r="M119" s="1051" t="s">
        <v>143</v>
      </c>
      <c r="N119" s="1051" t="s">
        <v>143</v>
      </c>
      <c r="O119" s="1051" t="s">
        <v>143</v>
      </c>
      <c r="P119" s="1051" t="s">
        <v>143</v>
      </c>
      <c r="Q119" s="1051" t="s">
        <v>143</v>
      </c>
    </row>
    <row r="120" spans="3:17" ht="14.5">
      <c r="C120" s="592" t="s">
        <v>143</v>
      </c>
      <c r="D120" s="592" t="s">
        <v>143</v>
      </c>
      <c r="E120" s="1313" t="s">
        <v>143</v>
      </c>
      <c r="F120" s="1051" t="s">
        <v>143</v>
      </c>
      <c r="G120" s="1051" t="s">
        <v>143</v>
      </c>
      <c r="H120" s="1051" t="s">
        <v>143</v>
      </c>
      <c r="I120" s="1051" t="s">
        <v>143</v>
      </c>
      <c r="J120" s="1051" t="s">
        <v>143</v>
      </c>
      <c r="K120" s="1051" t="s">
        <v>143</v>
      </c>
      <c r="L120" s="1051" t="s">
        <v>143</v>
      </c>
      <c r="M120" s="1051" t="s">
        <v>143</v>
      </c>
      <c r="N120" s="1051" t="s">
        <v>143</v>
      </c>
      <c r="O120" s="1051" t="s">
        <v>143</v>
      </c>
      <c r="P120" s="1051" t="s">
        <v>143</v>
      </c>
      <c r="Q120" s="1051" t="s">
        <v>143</v>
      </c>
    </row>
    <row r="121" spans="3:17" ht="14.5">
      <c r="C121" s="592" t="s">
        <v>143</v>
      </c>
      <c r="D121" s="592" t="s">
        <v>143</v>
      </c>
      <c r="E121" s="1313" t="s">
        <v>143</v>
      </c>
      <c r="F121" s="1051" t="s">
        <v>143</v>
      </c>
      <c r="G121" s="1051" t="s">
        <v>143</v>
      </c>
      <c r="H121" s="1051" t="s">
        <v>143</v>
      </c>
      <c r="I121" s="1051" t="s">
        <v>143</v>
      </c>
      <c r="J121" s="1051" t="s">
        <v>143</v>
      </c>
      <c r="K121" s="1051" t="s">
        <v>143</v>
      </c>
      <c r="L121" s="1051" t="s">
        <v>143</v>
      </c>
      <c r="M121" s="1051" t="s">
        <v>143</v>
      </c>
      <c r="N121" s="1051" t="s">
        <v>143</v>
      </c>
      <c r="O121" s="1051" t="s">
        <v>143</v>
      </c>
      <c r="P121" s="1051" t="s">
        <v>143</v>
      </c>
      <c r="Q121" s="1051" t="s">
        <v>143</v>
      </c>
    </row>
    <row r="122" spans="3:17" ht="14.5">
      <c r="C122" s="592" t="s">
        <v>143</v>
      </c>
      <c r="D122" s="592" t="s">
        <v>143</v>
      </c>
      <c r="E122" s="1313" t="s">
        <v>143</v>
      </c>
      <c r="F122" s="1051" t="s">
        <v>143</v>
      </c>
      <c r="G122" s="1051" t="s">
        <v>143</v>
      </c>
      <c r="H122" s="1051" t="s">
        <v>143</v>
      </c>
      <c r="I122" s="1051" t="s">
        <v>143</v>
      </c>
      <c r="J122" s="1051" t="s">
        <v>143</v>
      </c>
      <c r="K122" s="1051" t="s">
        <v>143</v>
      </c>
      <c r="L122" s="1051" t="s">
        <v>143</v>
      </c>
      <c r="M122" s="1051" t="s">
        <v>143</v>
      </c>
      <c r="N122" s="1051" t="s">
        <v>143</v>
      </c>
      <c r="O122" s="1051" t="s">
        <v>143</v>
      </c>
      <c r="P122" s="1051" t="s">
        <v>143</v>
      </c>
      <c r="Q122" s="1051" t="s">
        <v>143</v>
      </c>
    </row>
    <row r="123" spans="3:17" ht="14.5">
      <c r="C123" s="592" t="s">
        <v>143</v>
      </c>
      <c r="D123" s="592" t="s">
        <v>143</v>
      </c>
      <c r="E123" s="1313" t="s">
        <v>143</v>
      </c>
      <c r="F123" s="1051" t="s">
        <v>143</v>
      </c>
      <c r="G123" s="1051" t="s">
        <v>143</v>
      </c>
      <c r="H123" s="1051" t="s">
        <v>143</v>
      </c>
      <c r="I123" s="1051" t="s">
        <v>143</v>
      </c>
      <c r="J123" s="1051" t="s">
        <v>143</v>
      </c>
      <c r="K123" s="1051" t="s">
        <v>143</v>
      </c>
      <c r="L123" s="1051" t="s">
        <v>143</v>
      </c>
      <c r="M123" s="1051" t="s">
        <v>143</v>
      </c>
      <c r="N123" s="1051" t="s">
        <v>143</v>
      </c>
      <c r="O123" s="1051" t="s">
        <v>143</v>
      </c>
      <c r="P123" s="1051" t="s">
        <v>143</v>
      </c>
      <c r="Q123" s="1051" t="s">
        <v>143</v>
      </c>
    </row>
    <row r="124" spans="3:17" ht="14.5">
      <c r="C124" s="592" t="s">
        <v>143</v>
      </c>
      <c r="D124" s="592" t="s">
        <v>143</v>
      </c>
      <c r="E124" s="1313" t="s">
        <v>143</v>
      </c>
      <c r="F124" s="1051" t="s">
        <v>143</v>
      </c>
      <c r="G124" s="1051" t="s">
        <v>143</v>
      </c>
      <c r="H124" s="1051" t="s">
        <v>143</v>
      </c>
      <c r="I124" s="1051" t="s">
        <v>143</v>
      </c>
      <c r="J124" s="1051" t="s">
        <v>143</v>
      </c>
      <c r="K124" s="1051" t="s">
        <v>143</v>
      </c>
      <c r="L124" s="1051" t="s">
        <v>143</v>
      </c>
      <c r="M124" s="1051" t="s">
        <v>143</v>
      </c>
      <c r="N124" s="1051" t="s">
        <v>143</v>
      </c>
      <c r="O124" s="1051" t="s">
        <v>143</v>
      </c>
      <c r="P124" s="1051" t="s">
        <v>143</v>
      </c>
      <c r="Q124" s="1051" t="s">
        <v>143</v>
      </c>
    </row>
    <row r="125" spans="3:17" ht="14.5">
      <c r="C125" s="592" t="s">
        <v>143</v>
      </c>
      <c r="D125" s="592" t="s">
        <v>143</v>
      </c>
      <c r="E125" s="1313" t="s">
        <v>143</v>
      </c>
      <c r="F125" s="1051" t="s">
        <v>143</v>
      </c>
      <c r="G125" s="1051" t="s">
        <v>143</v>
      </c>
      <c r="H125" s="1051" t="s">
        <v>143</v>
      </c>
      <c r="I125" s="1051" t="s">
        <v>143</v>
      </c>
      <c r="J125" s="1051" t="s">
        <v>143</v>
      </c>
      <c r="K125" s="1051" t="s">
        <v>143</v>
      </c>
      <c r="L125" s="1051" t="s">
        <v>143</v>
      </c>
      <c r="M125" s="1051" t="s">
        <v>143</v>
      </c>
      <c r="N125" s="1051" t="s">
        <v>143</v>
      </c>
      <c r="O125" s="1051" t="s">
        <v>143</v>
      </c>
      <c r="P125" s="1051" t="s">
        <v>143</v>
      </c>
      <c r="Q125" s="1051" t="s">
        <v>143</v>
      </c>
    </row>
    <row r="126" spans="3:17" ht="14.5">
      <c r="C126" s="592" t="s">
        <v>143</v>
      </c>
      <c r="D126" s="592" t="s">
        <v>143</v>
      </c>
      <c r="E126" s="1313" t="s">
        <v>143</v>
      </c>
      <c r="F126" s="1051" t="s">
        <v>143</v>
      </c>
      <c r="G126" s="1051" t="s">
        <v>143</v>
      </c>
      <c r="H126" s="1051" t="s">
        <v>143</v>
      </c>
      <c r="I126" s="1051" t="s">
        <v>143</v>
      </c>
      <c r="J126" s="1051" t="s">
        <v>143</v>
      </c>
      <c r="K126" s="1051" t="s">
        <v>143</v>
      </c>
      <c r="L126" s="1051" t="s">
        <v>143</v>
      </c>
      <c r="M126" s="1051" t="s">
        <v>143</v>
      </c>
      <c r="N126" s="1051" t="s">
        <v>143</v>
      </c>
      <c r="O126" s="1051" t="s">
        <v>143</v>
      </c>
      <c r="P126" s="1051" t="s">
        <v>143</v>
      </c>
      <c r="Q126" s="1051" t="s">
        <v>143</v>
      </c>
    </row>
    <row r="127" spans="3:17" ht="14.5">
      <c r="C127" s="592" t="s">
        <v>143</v>
      </c>
      <c r="D127" s="592" t="s">
        <v>143</v>
      </c>
      <c r="E127" s="1313" t="s">
        <v>143</v>
      </c>
      <c r="F127" s="1051" t="s">
        <v>143</v>
      </c>
      <c r="G127" s="1051" t="s">
        <v>143</v>
      </c>
      <c r="H127" s="1051" t="s">
        <v>143</v>
      </c>
      <c r="I127" s="1051" t="s">
        <v>143</v>
      </c>
      <c r="J127" s="1051" t="s">
        <v>143</v>
      </c>
      <c r="K127" s="1051" t="s">
        <v>143</v>
      </c>
      <c r="L127" s="1051" t="s">
        <v>143</v>
      </c>
      <c r="M127" s="1051" t="s">
        <v>143</v>
      </c>
      <c r="N127" s="1051" t="s">
        <v>143</v>
      </c>
      <c r="O127" s="1051" t="s">
        <v>143</v>
      </c>
      <c r="P127" s="1051" t="s">
        <v>143</v>
      </c>
      <c r="Q127" s="1051" t="s">
        <v>143</v>
      </c>
    </row>
    <row r="128" spans="3:17" ht="14.5">
      <c r="C128" s="592" t="s">
        <v>143</v>
      </c>
      <c r="D128" s="592" t="s">
        <v>143</v>
      </c>
      <c r="E128" s="1313" t="s">
        <v>143</v>
      </c>
      <c r="F128" s="1051" t="s">
        <v>143</v>
      </c>
      <c r="G128" s="1051" t="s">
        <v>143</v>
      </c>
      <c r="H128" s="1051" t="s">
        <v>143</v>
      </c>
      <c r="I128" s="1051" t="s">
        <v>143</v>
      </c>
      <c r="J128" s="1051" t="s">
        <v>143</v>
      </c>
      <c r="K128" s="1051" t="s">
        <v>143</v>
      </c>
      <c r="L128" s="1051" t="s">
        <v>143</v>
      </c>
      <c r="M128" s="1051" t="s">
        <v>143</v>
      </c>
      <c r="N128" s="1051" t="s">
        <v>143</v>
      </c>
      <c r="O128" s="1051" t="s">
        <v>143</v>
      </c>
      <c r="P128" s="1051" t="s">
        <v>143</v>
      </c>
      <c r="Q128" s="1051" t="s">
        <v>143</v>
      </c>
    </row>
    <row r="129" spans="3:17" ht="14.5">
      <c r="C129" s="592" t="s">
        <v>143</v>
      </c>
      <c r="D129" s="592" t="s">
        <v>143</v>
      </c>
      <c r="E129" s="1313" t="s">
        <v>143</v>
      </c>
      <c r="F129" s="1051" t="s">
        <v>143</v>
      </c>
      <c r="G129" s="1051" t="s">
        <v>143</v>
      </c>
      <c r="H129" s="1051" t="s">
        <v>143</v>
      </c>
      <c r="I129" s="1051" t="s">
        <v>143</v>
      </c>
      <c r="J129" s="1051" t="s">
        <v>143</v>
      </c>
      <c r="K129" s="1051" t="s">
        <v>143</v>
      </c>
      <c r="L129" s="1051" t="s">
        <v>143</v>
      </c>
      <c r="M129" s="1051" t="s">
        <v>143</v>
      </c>
      <c r="N129" s="1051" t="s">
        <v>143</v>
      </c>
      <c r="O129" s="1051" t="s">
        <v>143</v>
      </c>
      <c r="P129" s="1051" t="s">
        <v>143</v>
      </c>
      <c r="Q129" s="1051" t="s">
        <v>143</v>
      </c>
    </row>
    <row r="130" spans="3:17" ht="14.5">
      <c r="C130" s="592" t="s">
        <v>143</v>
      </c>
      <c r="D130" s="592" t="s">
        <v>143</v>
      </c>
      <c r="E130" s="1313" t="s">
        <v>143</v>
      </c>
      <c r="F130" s="1051" t="s">
        <v>143</v>
      </c>
      <c r="G130" s="1051" t="s">
        <v>143</v>
      </c>
      <c r="H130" s="1051" t="s">
        <v>143</v>
      </c>
      <c r="I130" s="1051" t="s">
        <v>143</v>
      </c>
      <c r="J130" s="1051" t="s">
        <v>143</v>
      </c>
      <c r="K130" s="1051" t="s">
        <v>143</v>
      </c>
      <c r="L130" s="1051" t="s">
        <v>143</v>
      </c>
      <c r="M130" s="1051" t="s">
        <v>143</v>
      </c>
      <c r="N130" s="1051" t="s">
        <v>143</v>
      </c>
      <c r="O130" s="1051" t="s">
        <v>143</v>
      </c>
      <c r="P130" s="1051" t="s">
        <v>143</v>
      </c>
      <c r="Q130" s="1051" t="s">
        <v>143</v>
      </c>
    </row>
    <row r="131" spans="3:17" ht="14.5">
      <c r="C131" s="592" t="s">
        <v>143</v>
      </c>
      <c r="D131" s="592" t="s">
        <v>143</v>
      </c>
      <c r="E131" s="1313" t="s">
        <v>143</v>
      </c>
      <c r="F131" s="1051" t="s">
        <v>143</v>
      </c>
      <c r="G131" s="1051" t="s">
        <v>143</v>
      </c>
      <c r="H131" s="1051" t="s">
        <v>143</v>
      </c>
      <c r="I131" s="1051" t="s">
        <v>143</v>
      </c>
      <c r="J131" s="1051" t="s">
        <v>143</v>
      </c>
      <c r="K131" s="1051" t="s">
        <v>143</v>
      </c>
      <c r="L131" s="1051" t="s">
        <v>143</v>
      </c>
      <c r="M131" s="1051" t="s">
        <v>143</v>
      </c>
      <c r="N131" s="1051" t="s">
        <v>143</v>
      </c>
      <c r="O131" s="1051" t="s">
        <v>143</v>
      </c>
      <c r="P131" s="1051" t="s">
        <v>143</v>
      </c>
      <c r="Q131" s="1051" t="s">
        <v>143</v>
      </c>
    </row>
    <row r="132" spans="3:17" ht="14.5">
      <c r="C132" s="592" t="s">
        <v>143</v>
      </c>
      <c r="D132" s="592" t="s">
        <v>143</v>
      </c>
      <c r="E132" s="1313" t="s">
        <v>143</v>
      </c>
      <c r="F132" s="1051" t="s">
        <v>143</v>
      </c>
      <c r="G132" s="1051" t="s">
        <v>143</v>
      </c>
      <c r="H132" s="1051" t="s">
        <v>143</v>
      </c>
      <c r="I132" s="1051" t="s">
        <v>143</v>
      </c>
      <c r="J132" s="1051" t="s">
        <v>143</v>
      </c>
      <c r="K132" s="1051" t="s">
        <v>143</v>
      </c>
      <c r="L132" s="1051" t="s">
        <v>143</v>
      </c>
      <c r="M132" s="1051" t="s">
        <v>143</v>
      </c>
      <c r="N132" s="1051" t="s">
        <v>143</v>
      </c>
      <c r="O132" s="1051" t="s">
        <v>143</v>
      </c>
      <c r="P132" s="1051" t="s">
        <v>143</v>
      </c>
      <c r="Q132" s="1051" t="s">
        <v>143</v>
      </c>
    </row>
    <row r="133" spans="3:17" ht="14.5">
      <c r="C133" s="592" t="s">
        <v>143</v>
      </c>
      <c r="D133" s="592" t="s">
        <v>143</v>
      </c>
      <c r="E133" s="1313" t="s">
        <v>143</v>
      </c>
      <c r="F133" s="1051" t="s">
        <v>143</v>
      </c>
      <c r="G133" s="1051" t="s">
        <v>143</v>
      </c>
      <c r="H133" s="1051" t="s">
        <v>143</v>
      </c>
      <c r="I133" s="1051" t="s">
        <v>143</v>
      </c>
      <c r="J133" s="1051" t="s">
        <v>143</v>
      </c>
      <c r="K133" s="1051" t="s">
        <v>143</v>
      </c>
      <c r="L133" s="1051" t="s">
        <v>143</v>
      </c>
      <c r="M133" s="1051" t="s">
        <v>143</v>
      </c>
      <c r="N133" s="1051" t="s">
        <v>143</v>
      </c>
      <c r="O133" s="1051" t="s">
        <v>143</v>
      </c>
      <c r="P133" s="1051" t="s">
        <v>143</v>
      </c>
      <c r="Q133" s="1051" t="s">
        <v>143</v>
      </c>
    </row>
    <row r="134" spans="3:17" ht="14.5">
      <c r="C134" s="592" t="s">
        <v>143</v>
      </c>
      <c r="D134" s="592" t="s">
        <v>143</v>
      </c>
      <c r="E134" s="1313" t="s">
        <v>143</v>
      </c>
      <c r="F134" s="1051" t="s">
        <v>143</v>
      </c>
      <c r="G134" s="1051" t="s">
        <v>143</v>
      </c>
      <c r="H134" s="1051" t="s">
        <v>143</v>
      </c>
      <c r="I134" s="1051" t="s">
        <v>143</v>
      </c>
      <c r="J134" s="1051" t="s">
        <v>143</v>
      </c>
      <c r="K134" s="1051" t="s">
        <v>143</v>
      </c>
      <c r="L134" s="1051" t="s">
        <v>143</v>
      </c>
      <c r="M134" s="1051" t="s">
        <v>143</v>
      </c>
      <c r="N134" s="1051" t="s">
        <v>143</v>
      </c>
      <c r="O134" s="1051" t="s">
        <v>143</v>
      </c>
      <c r="P134" s="1051" t="s">
        <v>143</v>
      </c>
      <c r="Q134" s="1051" t="s">
        <v>143</v>
      </c>
    </row>
    <row r="135" spans="3:17" ht="14.5">
      <c r="C135" s="592" t="s">
        <v>143</v>
      </c>
      <c r="D135" s="592" t="s">
        <v>143</v>
      </c>
      <c r="E135" s="1313" t="s">
        <v>143</v>
      </c>
      <c r="F135" s="1051" t="s">
        <v>143</v>
      </c>
      <c r="G135" s="1051" t="s">
        <v>143</v>
      </c>
      <c r="H135" s="1051" t="s">
        <v>143</v>
      </c>
      <c r="I135" s="1051" t="s">
        <v>143</v>
      </c>
      <c r="J135" s="1051" t="s">
        <v>143</v>
      </c>
      <c r="K135" s="1051" t="s">
        <v>143</v>
      </c>
      <c r="L135" s="1051" t="s">
        <v>143</v>
      </c>
      <c r="M135" s="1051" t="s">
        <v>143</v>
      </c>
      <c r="N135" s="1051" t="s">
        <v>143</v>
      </c>
      <c r="O135" s="1051" t="s">
        <v>143</v>
      </c>
      <c r="P135" s="1051" t="s">
        <v>143</v>
      </c>
      <c r="Q135" s="1051" t="s">
        <v>143</v>
      </c>
    </row>
    <row r="136" spans="3:17" ht="14.5">
      <c r="C136" s="592" t="s">
        <v>143</v>
      </c>
      <c r="D136" s="592" t="s">
        <v>143</v>
      </c>
      <c r="E136" s="1313" t="s">
        <v>143</v>
      </c>
      <c r="F136" s="1051" t="s">
        <v>143</v>
      </c>
      <c r="G136" s="1051" t="s">
        <v>143</v>
      </c>
      <c r="H136" s="1051" t="s">
        <v>143</v>
      </c>
      <c r="I136" s="1051" t="s">
        <v>143</v>
      </c>
      <c r="J136" s="1051" t="s">
        <v>143</v>
      </c>
      <c r="K136" s="1051" t="s">
        <v>143</v>
      </c>
      <c r="L136" s="1051" t="s">
        <v>143</v>
      </c>
      <c r="M136" s="1051" t="s">
        <v>143</v>
      </c>
      <c r="N136" s="1051" t="s">
        <v>143</v>
      </c>
      <c r="O136" s="1051" t="s">
        <v>143</v>
      </c>
      <c r="P136" s="1051" t="s">
        <v>143</v>
      </c>
      <c r="Q136" s="1051" t="s">
        <v>143</v>
      </c>
    </row>
    <row r="137" spans="3:17" ht="14.5">
      <c r="C137" s="592" t="s">
        <v>143</v>
      </c>
      <c r="D137" s="592" t="s">
        <v>143</v>
      </c>
      <c r="E137" s="1313" t="s">
        <v>143</v>
      </c>
      <c r="F137" s="1051" t="s">
        <v>143</v>
      </c>
      <c r="G137" s="1051" t="s">
        <v>143</v>
      </c>
      <c r="H137" s="1051" t="s">
        <v>143</v>
      </c>
      <c r="I137" s="1051" t="s">
        <v>143</v>
      </c>
      <c r="J137" s="1051" t="s">
        <v>143</v>
      </c>
      <c r="K137" s="1051" t="s">
        <v>143</v>
      </c>
      <c r="L137" s="1051" t="s">
        <v>143</v>
      </c>
      <c r="M137" s="1051" t="s">
        <v>143</v>
      </c>
      <c r="N137" s="1051" t="s">
        <v>143</v>
      </c>
      <c r="O137" s="1051" t="s">
        <v>143</v>
      </c>
      <c r="P137" s="1051" t="s">
        <v>143</v>
      </c>
      <c r="Q137" s="1051" t="s">
        <v>143</v>
      </c>
    </row>
    <row r="138" spans="3:17" ht="14.5">
      <c r="C138" s="592" t="s">
        <v>143</v>
      </c>
      <c r="D138" s="592" t="s">
        <v>143</v>
      </c>
      <c r="E138" s="1313" t="s">
        <v>143</v>
      </c>
      <c r="F138" s="1051" t="s">
        <v>143</v>
      </c>
      <c r="G138" s="1051" t="s">
        <v>143</v>
      </c>
      <c r="H138" s="1051" t="s">
        <v>143</v>
      </c>
      <c r="I138" s="1051" t="s">
        <v>143</v>
      </c>
      <c r="J138" s="1051" t="s">
        <v>143</v>
      </c>
      <c r="K138" s="1051" t="s">
        <v>143</v>
      </c>
      <c r="L138" s="1051" t="s">
        <v>143</v>
      </c>
      <c r="M138" s="1051" t="s">
        <v>143</v>
      </c>
      <c r="N138" s="1051" t="s">
        <v>143</v>
      </c>
      <c r="O138" s="1051" t="s">
        <v>143</v>
      </c>
      <c r="P138" s="1051" t="s">
        <v>143</v>
      </c>
      <c r="Q138" s="1051" t="s">
        <v>143</v>
      </c>
    </row>
    <row r="139" spans="3:17" ht="14.5">
      <c r="C139" s="592" t="s">
        <v>143</v>
      </c>
      <c r="D139" s="592" t="s">
        <v>143</v>
      </c>
      <c r="E139" s="1313" t="s">
        <v>143</v>
      </c>
      <c r="F139" s="1051" t="s">
        <v>143</v>
      </c>
      <c r="G139" s="1051" t="s">
        <v>143</v>
      </c>
      <c r="H139" s="1051" t="s">
        <v>143</v>
      </c>
      <c r="I139" s="1051" t="s">
        <v>143</v>
      </c>
      <c r="J139" s="1051" t="s">
        <v>143</v>
      </c>
      <c r="K139" s="1051" t="s">
        <v>143</v>
      </c>
      <c r="L139" s="1051" t="s">
        <v>143</v>
      </c>
      <c r="M139" s="1051" t="s">
        <v>143</v>
      </c>
      <c r="N139" s="1051" t="s">
        <v>143</v>
      </c>
      <c r="O139" s="1051" t="s">
        <v>143</v>
      </c>
      <c r="P139" s="1051" t="s">
        <v>143</v>
      </c>
      <c r="Q139" s="1051" t="s">
        <v>143</v>
      </c>
    </row>
    <row r="140" spans="3:17" ht="14.5">
      <c r="C140" s="592" t="s">
        <v>143</v>
      </c>
      <c r="D140" s="592" t="s">
        <v>143</v>
      </c>
      <c r="E140" s="1313" t="s">
        <v>143</v>
      </c>
      <c r="F140" s="1051" t="s">
        <v>143</v>
      </c>
      <c r="G140" s="1051" t="s">
        <v>143</v>
      </c>
      <c r="H140" s="1051" t="s">
        <v>143</v>
      </c>
      <c r="I140" s="1051" t="s">
        <v>143</v>
      </c>
      <c r="J140" s="1051" t="s">
        <v>143</v>
      </c>
      <c r="K140" s="1051" t="s">
        <v>143</v>
      </c>
      <c r="L140" s="1051" t="s">
        <v>143</v>
      </c>
      <c r="M140" s="1051" t="s">
        <v>143</v>
      </c>
      <c r="N140" s="1051" t="s">
        <v>143</v>
      </c>
      <c r="O140" s="1051" t="s">
        <v>143</v>
      </c>
      <c r="P140" s="1051" t="s">
        <v>143</v>
      </c>
      <c r="Q140" s="1051" t="s">
        <v>143</v>
      </c>
    </row>
    <row r="141" spans="3:17" ht="14.5">
      <c r="C141" s="592" t="s">
        <v>143</v>
      </c>
      <c r="D141" s="592" t="s">
        <v>143</v>
      </c>
      <c r="E141" s="1313" t="s">
        <v>143</v>
      </c>
      <c r="F141" s="1051" t="s">
        <v>143</v>
      </c>
      <c r="G141" s="1051" t="s">
        <v>143</v>
      </c>
      <c r="H141" s="1051" t="s">
        <v>143</v>
      </c>
      <c r="I141" s="1051" t="s">
        <v>143</v>
      </c>
      <c r="J141" s="1051" t="s">
        <v>143</v>
      </c>
      <c r="K141" s="1051" t="s">
        <v>143</v>
      </c>
      <c r="L141" s="1051" t="s">
        <v>143</v>
      </c>
      <c r="M141" s="1051" t="s">
        <v>143</v>
      </c>
      <c r="N141" s="1051" t="s">
        <v>143</v>
      </c>
      <c r="O141" s="1051" t="s">
        <v>143</v>
      </c>
      <c r="P141" s="1051" t="s">
        <v>143</v>
      </c>
      <c r="Q141" s="1051" t="s">
        <v>143</v>
      </c>
    </row>
    <row r="142" spans="3:17" ht="14.5">
      <c r="C142" s="592" t="s">
        <v>143</v>
      </c>
      <c r="D142" s="592" t="s">
        <v>143</v>
      </c>
      <c r="E142" s="1313" t="s">
        <v>143</v>
      </c>
      <c r="F142" s="1051" t="s">
        <v>143</v>
      </c>
      <c r="G142" s="1051" t="s">
        <v>143</v>
      </c>
      <c r="H142" s="1051" t="s">
        <v>143</v>
      </c>
      <c r="I142" s="1051" t="s">
        <v>143</v>
      </c>
      <c r="J142" s="1051" t="s">
        <v>143</v>
      </c>
      <c r="K142" s="1051" t="s">
        <v>143</v>
      </c>
      <c r="L142" s="1051" t="s">
        <v>143</v>
      </c>
      <c r="M142" s="1051" t="s">
        <v>143</v>
      </c>
      <c r="N142" s="1051" t="s">
        <v>143</v>
      </c>
      <c r="O142" s="1051" t="s">
        <v>143</v>
      </c>
      <c r="P142" s="1051" t="s">
        <v>143</v>
      </c>
      <c r="Q142" s="1051" t="s">
        <v>143</v>
      </c>
    </row>
    <row r="143" spans="3:17" ht="14.5">
      <c r="C143" s="592" t="s">
        <v>143</v>
      </c>
      <c r="D143" s="592" t="s">
        <v>143</v>
      </c>
      <c r="E143" s="1313" t="s">
        <v>143</v>
      </c>
      <c r="F143" s="1051" t="s">
        <v>143</v>
      </c>
      <c r="G143" s="1051" t="s">
        <v>143</v>
      </c>
      <c r="H143" s="1051" t="s">
        <v>143</v>
      </c>
      <c r="I143" s="1051" t="s">
        <v>143</v>
      </c>
      <c r="J143" s="1051" t="s">
        <v>143</v>
      </c>
      <c r="K143" s="1051" t="s">
        <v>143</v>
      </c>
      <c r="L143" s="1051" t="s">
        <v>143</v>
      </c>
      <c r="M143" s="1051" t="s">
        <v>143</v>
      </c>
      <c r="N143" s="1051" t="s">
        <v>143</v>
      </c>
      <c r="O143" s="1051" t="s">
        <v>143</v>
      </c>
      <c r="P143" s="1051" t="s">
        <v>143</v>
      </c>
      <c r="Q143" s="1051" t="s">
        <v>143</v>
      </c>
    </row>
    <row r="144" spans="3:17" ht="14.5">
      <c r="C144" s="592" t="s">
        <v>143</v>
      </c>
      <c r="D144" s="592" t="s">
        <v>143</v>
      </c>
      <c r="E144" s="1313" t="s">
        <v>143</v>
      </c>
      <c r="F144" s="1051" t="s">
        <v>143</v>
      </c>
      <c r="G144" s="1051" t="s">
        <v>143</v>
      </c>
      <c r="H144" s="1051" t="s">
        <v>143</v>
      </c>
      <c r="I144" s="1051" t="s">
        <v>143</v>
      </c>
      <c r="J144" s="1051" t="s">
        <v>143</v>
      </c>
      <c r="K144" s="1051" t="s">
        <v>143</v>
      </c>
      <c r="L144" s="1051" t="s">
        <v>143</v>
      </c>
      <c r="M144" s="1051" t="s">
        <v>143</v>
      </c>
      <c r="N144" s="1051" t="s">
        <v>143</v>
      </c>
      <c r="O144" s="1051" t="s">
        <v>143</v>
      </c>
      <c r="P144" s="1051" t="s">
        <v>143</v>
      </c>
      <c r="Q144" s="1051" t="s">
        <v>143</v>
      </c>
    </row>
    <row r="145" spans="3:17" ht="14.5">
      <c r="C145" s="592" t="s">
        <v>143</v>
      </c>
      <c r="D145" s="592" t="s">
        <v>143</v>
      </c>
      <c r="E145" s="1313" t="s">
        <v>143</v>
      </c>
      <c r="F145" s="1051" t="s">
        <v>143</v>
      </c>
      <c r="G145" s="1051" t="s">
        <v>143</v>
      </c>
      <c r="H145" s="1051" t="s">
        <v>143</v>
      </c>
      <c r="I145" s="1051" t="s">
        <v>143</v>
      </c>
      <c r="J145" s="1051" t="s">
        <v>143</v>
      </c>
      <c r="K145" s="1051" t="s">
        <v>143</v>
      </c>
      <c r="L145" s="1051" t="s">
        <v>143</v>
      </c>
      <c r="M145" s="1051" t="s">
        <v>143</v>
      </c>
      <c r="N145" s="1051" t="s">
        <v>143</v>
      </c>
      <c r="O145" s="1051" t="s">
        <v>143</v>
      </c>
      <c r="P145" s="1051" t="s">
        <v>143</v>
      </c>
      <c r="Q145" s="1051" t="s">
        <v>143</v>
      </c>
    </row>
    <row r="146" spans="3:17" ht="14.5">
      <c r="C146" s="592" t="s">
        <v>143</v>
      </c>
      <c r="D146" s="592" t="s">
        <v>143</v>
      </c>
      <c r="E146" s="1313" t="s">
        <v>143</v>
      </c>
      <c r="F146" s="1051" t="s">
        <v>143</v>
      </c>
      <c r="G146" s="1051" t="s">
        <v>143</v>
      </c>
      <c r="H146" s="1051" t="s">
        <v>143</v>
      </c>
      <c r="I146" s="1051" t="s">
        <v>143</v>
      </c>
      <c r="J146" s="1051" t="s">
        <v>143</v>
      </c>
      <c r="K146" s="1051" t="s">
        <v>143</v>
      </c>
      <c r="L146" s="1051" t="s">
        <v>143</v>
      </c>
      <c r="M146" s="1051" t="s">
        <v>143</v>
      </c>
      <c r="N146" s="1051" t="s">
        <v>143</v>
      </c>
      <c r="O146" s="1051" t="s">
        <v>143</v>
      </c>
      <c r="P146" s="1051" t="s">
        <v>143</v>
      </c>
      <c r="Q146" s="1051" t="s">
        <v>143</v>
      </c>
    </row>
    <row r="147" spans="3:17" ht="14.5">
      <c r="C147" s="592" t="s">
        <v>143</v>
      </c>
      <c r="D147" s="592" t="s">
        <v>143</v>
      </c>
      <c r="E147" s="1313" t="s">
        <v>143</v>
      </c>
      <c r="F147" s="1051" t="s">
        <v>143</v>
      </c>
      <c r="G147" s="1051" t="s">
        <v>143</v>
      </c>
      <c r="H147" s="1051" t="s">
        <v>143</v>
      </c>
      <c r="I147" s="1051" t="s">
        <v>143</v>
      </c>
      <c r="J147" s="1051" t="s">
        <v>143</v>
      </c>
      <c r="K147" s="1051" t="s">
        <v>143</v>
      </c>
      <c r="L147" s="1051" t="s">
        <v>143</v>
      </c>
      <c r="M147" s="1051" t="s">
        <v>143</v>
      </c>
      <c r="N147" s="1051" t="s">
        <v>143</v>
      </c>
      <c r="O147" s="1051" t="s">
        <v>143</v>
      </c>
      <c r="P147" s="1051" t="s">
        <v>143</v>
      </c>
      <c r="Q147" s="1051" t="s">
        <v>143</v>
      </c>
    </row>
    <row r="148" spans="3:17" ht="14.5">
      <c r="C148" s="592" t="s">
        <v>143</v>
      </c>
      <c r="D148" s="592" t="s">
        <v>143</v>
      </c>
      <c r="E148" s="1313" t="s">
        <v>143</v>
      </c>
      <c r="F148" s="1051" t="s">
        <v>143</v>
      </c>
      <c r="G148" s="1051" t="s">
        <v>143</v>
      </c>
      <c r="H148" s="1051" t="s">
        <v>143</v>
      </c>
      <c r="I148" s="1051" t="s">
        <v>143</v>
      </c>
      <c r="J148" s="1051" t="s">
        <v>143</v>
      </c>
      <c r="K148" s="1051" t="s">
        <v>143</v>
      </c>
      <c r="L148" s="1051" t="s">
        <v>143</v>
      </c>
      <c r="M148" s="1051" t="s">
        <v>143</v>
      </c>
      <c r="N148" s="1051" t="s">
        <v>143</v>
      </c>
      <c r="O148" s="1051" t="s">
        <v>143</v>
      </c>
      <c r="P148" s="1051" t="s">
        <v>143</v>
      </c>
      <c r="Q148" s="1051" t="s">
        <v>143</v>
      </c>
    </row>
    <row r="149" spans="3:17" ht="14.5">
      <c r="C149" s="592" t="s">
        <v>143</v>
      </c>
      <c r="D149" s="592" t="s">
        <v>143</v>
      </c>
      <c r="E149" s="1313" t="s">
        <v>143</v>
      </c>
      <c r="F149" s="1051" t="s">
        <v>143</v>
      </c>
      <c r="G149" s="1051" t="s">
        <v>143</v>
      </c>
      <c r="H149" s="1051" t="s">
        <v>143</v>
      </c>
      <c r="I149" s="1051" t="s">
        <v>143</v>
      </c>
      <c r="J149" s="1051" t="s">
        <v>143</v>
      </c>
      <c r="K149" s="1051" t="s">
        <v>143</v>
      </c>
      <c r="L149" s="1051" t="s">
        <v>143</v>
      </c>
      <c r="M149" s="1051" t="s">
        <v>143</v>
      </c>
      <c r="N149" s="1051" t="s">
        <v>143</v>
      </c>
      <c r="O149" s="1051" t="s">
        <v>143</v>
      </c>
      <c r="P149" s="1051" t="s">
        <v>143</v>
      </c>
      <c r="Q149" s="1051" t="s">
        <v>143</v>
      </c>
    </row>
    <row r="150" spans="3:17" ht="14.5">
      <c r="C150" s="592" t="s">
        <v>143</v>
      </c>
      <c r="D150" s="592" t="s">
        <v>143</v>
      </c>
      <c r="E150" s="1313" t="s">
        <v>143</v>
      </c>
      <c r="F150" s="1051" t="s">
        <v>143</v>
      </c>
      <c r="G150" s="1051" t="s">
        <v>143</v>
      </c>
      <c r="H150" s="1051" t="s">
        <v>143</v>
      </c>
      <c r="I150" s="1051" t="s">
        <v>143</v>
      </c>
      <c r="J150" s="1051" t="s">
        <v>143</v>
      </c>
      <c r="K150" s="1051" t="s">
        <v>143</v>
      </c>
      <c r="L150" s="1051" t="s">
        <v>143</v>
      </c>
      <c r="M150" s="1051" t="s">
        <v>143</v>
      </c>
      <c r="N150" s="1051" t="s">
        <v>143</v>
      </c>
      <c r="O150" s="1051" t="s">
        <v>143</v>
      </c>
      <c r="P150" s="1051" t="s">
        <v>143</v>
      </c>
      <c r="Q150" s="1051" t="s">
        <v>143</v>
      </c>
    </row>
    <row r="151" spans="3:17" ht="14.5">
      <c r="C151" s="592" t="s">
        <v>143</v>
      </c>
      <c r="D151" s="592" t="s">
        <v>143</v>
      </c>
      <c r="E151" s="1313" t="s">
        <v>143</v>
      </c>
      <c r="F151" s="1051" t="s">
        <v>143</v>
      </c>
      <c r="G151" s="1051" t="s">
        <v>143</v>
      </c>
      <c r="H151" s="1051" t="s">
        <v>143</v>
      </c>
      <c r="I151" s="1051" t="s">
        <v>143</v>
      </c>
      <c r="J151" s="1051" t="s">
        <v>143</v>
      </c>
      <c r="K151" s="1051" t="s">
        <v>143</v>
      </c>
      <c r="L151" s="1051" t="s">
        <v>143</v>
      </c>
      <c r="M151" s="1051" t="s">
        <v>143</v>
      </c>
      <c r="N151" s="1051" t="s">
        <v>143</v>
      </c>
      <c r="O151" s="1051" t="s">
        <v>143</v>
      </c>
      <c r="P151" s="1051" t="s">
        <v>143</v>
      </c>
      <c r="Q151" s="1051" t="s">
        <v>143</v>
      </c>
    </row>
    <row r="152" spans="3:17" ht="14.5">
      <c r="C152" s="592" t="s">
        <v>143</v>
      </c>
      <c r="D152" s="592" t="s">
        <v>143</v>
      </c>
      <c r="E152" s="1313" t="s">
        <v>143</v>
      </c>
      <c r="F152" s="1051" t="s">
        <v>143</v>
      </c>
      <c r="G152" s="1051" t="s">
        <v>143</v>
      </c>
      <c r="H152" s="1051" t="s">
        <v>143</v>
      </c>
      <c r="I152" s="1051" t="s">
        <v>143</v>
      </c>
      <c r="J152" s="1051" t="s">
        <v>143</v>
      </c>
      <c r="K152" s="1051" t="s">
        <v>143</v>
      </c>
      <c r="L152" s="1051" t="s">
        <v>143</v>
      </c>
      <c r="M152" s="1051" t="s">
        <v>143</v>
      </c>
      <c r="N152" s="1051" t="s">
        <v>143</v>
      </c>
      <c r="O152" s="1051" t="s">
        <v>143</v>
      </c>
      <c r="P152" s="1051" t="s">
        <v>143</v>
      </c>
      <c r="Q152" s="1051" t="s">
        <v>143</v>
      </c>
    </row>
    <row r="153" spans="3:17" ht="14.5">
      <c r="C153" s="592" t="s">
        <v>143</v>
      </c>
      <c r="D153" s="592" t="s">
        <v>143</v>
      </c>
      <c r="E153" s="1313" t="s">
        <v>143</v>
      </c>
      <c r="F153" s="1051" t="s">
        <v>143</v>
      </c>
      <c r="G153" s="1051" t="s">
        <v>143</v>
      </c>
      <c r="H153" s="1051" t="s">
        <v>143</v>
      </c>
      <c r="I153" s="1051" t="s">
        <v>143</v>
      </c>
      <c r="J153" s="1051" t="s">
        <v>143</v>
      </c>
      <c r="K153" s="1051" t="s">
        <v>143</v>
      </c>
      <c r="L153" s="1051" t="s">
        <v>143</v>
      </c>
      <c r="M153" s="1051" t="s">
        <v>143</v>
      </c>
      <c r="N153" s="1051" t="s">
        <v>143</v>
      </c>
      <c r="O153" s="1051" t="s">
        <v>143</v>
      </c>
      <c r="P153" s="1051" t="s">
        <v>143</v>
      </c>
      <c r="Q153" s="1051" t="s">
        <v>143</v>
      </c>
    </row>
    <row r="154" spans="3:17" ht="14.5">
      <c r="C154" s="592" t="s">
        <v>143</v>
      </c>
      <c r="D154" s="592" t="s">
        <v>143</v>
      </c>
      <c r="E154" s="1313" t="s">
        <v>143</v>
      </c>
      <c r="F154" s="1051" t="s">
        <v>143</v>
      </c>
      <c r="G154" s="1051" t="s">
        <v>143</v>
      </c>
      <c r="H154" s="1051" t="s">
        <v>143</v>
      </c>
      <c r="I154" s="1051" t="s">
        <v>143</v>
      </c>
      <c r="J154" s="1051" t="s">
        <v>143</v>
      </c>
      <c r="K154" s="1051" t="s">
        <v>143</v>
      </c>
      <c r="L154" s="1051" t="s">
        <v>143</v>
      </c>
      <c r="M154" s="1051" t="s">
        <v>143</v>
      </c>
      <c r="N154" s="1051" t="s">
        <v>143</v>
      </c>
      <c r="O154" s="1051" t="s">
        <v>143</v>
      </c>
      <c r="P154" s="1051" t="s">
        <v>143</v>
      </c>
      <c r="Q154" s="1051" t="s">
        <v>143</v>
      </c>
    </row>
    <row r="155" spans="3:17" ht="14.5">
      <c r="C155" s="592" t="s">
        <v>143</v>
      </c>
      <c r="D155" s="592" t="s">
        <v>143</v>
      </c>
      <c r="E155" s="1313" t="s">
        <v>143</v>
      </c>
      <c r="F155" s="1051" t="s">
        <v>143</v>
      </c>
      <c r="G155" s="1051" t="s">
        <v>143</v>
      </c>
      <c r="H155" s="1051" t="s">
        <v>143</v>
      </c>
      <c r="I155" s="1051" t="s">
        <v>143</v>
      </c>
      <c r="J155" s="1051" t="s">
        <v>143</v>
      </c>
      <c r="K155" s="1051" t="s">
        <v>143</v>
      </c>
      <c r="L155" s="1051" t="s">
        <v>143</v>
      </c>
      <c r="M155" s="1051" t="s">
        <v>143</v>
      </c>
      <c r="N155" s="1051" t="s">
        <v>143</v>
      </c>
      <c r="O155" s="1051" t="s">
        <v>143</v>
      </c>
      <c r="P155" s="1051" t="s">
        <v>143</v>
      </c>
      <c r="Q155" s="1051" t="s">
        <v>143</v>
      </c>
    </row>
    <row r="156" spans="3:17" ht="14.5">
      <c r="C156" s="592" t="s">
        <v>143</v>
      </c>
      <c r="D156" s="592" t="s">
        <v>143</v>
      </c>
      <c r="E156" s="1313" t="s">
        <v>143</v>
      </c>
      <c r="F156" s="1051" t="s">
        <v>143</v>
      </c>
      <c r="G156" s="1051" t="s">
        <v>143</v>
      </c>
      <c r="H156" s="1051" t="s">
        <v>143</v>
      </c>
      <c r="I156" s="1051" t="s">
        <v>143</v>
      </c>
      <c r="J156" s="1051" t="s">
        <v>143</v>
      </c>
      <c r="K156" s="1051" t="s">
        <v>143</v>
      </c>
      <c r="L156" s="1051" t="s">
        <v>143</v>
      </c>
      <c r="M156" s="1051" t="s">
        <v>143</v>
      </c>
      <c r="N156" s="1051" t="s">
        <v>143</v>
      </c>
      <c r="O156" s="1051" t="s">
        <v>143</v>
      </c>
      <c r="P156" s="1051" t="s">
        <v>143</v>
      </c>
      <c r="Q156" s="1051" t="s">
        <v>143</v>
      </c>
    </row>
    <row r="157" spans="3:17" ht="14.5">
      <c r="C157" s="592" t="s">
        <v>143</v>
      </c>
      <c r="D157" s="592" t="s">
        <v>143</v>
      </c>
      <c r="E157" s="1313" t="s">
        <v>143</v>
      </c>
      <c r="F157" s="1051" t="s">
        <v>143</v>
      </c>
      <c r="G157" s="1051" t="s">
        <v>143</v>
      </c>
      <c r="H157" s="1051" t="s">
        <v>143</v>
      </c>
      <c r="I157" s="1051" t="s">
        <v>143</v>
      </c>
      <c r="J157" s="1051" t="s">
        <v>143</v>
      </c>
      <c r="K157" s="1051" t="s">
        <v>143</v>
      </c>
      <c r="L157" s="1051" t="s">
        <v>143</v>
      </c>
      <c r="M157" s="1051" t="s">
        <v>143</v>
      </c>
      <c r="N157" s="1051" t="s">
        <v>143</v>
      </c>
      <c r="O157" s="1051" t="s">
        <v>143</v>
      </c>
      <c r="P157" s="1051" t="s">
        <v>143</v>
      </c>
      <c r="Q157" s="1051" t="s">
        <v>143</v>
      </c>
    </row>
    <row r="158" spans="3:17" ht="14.5">
      <c r="C158" s="592" t="s">
        <v>143</v>
      </c>
      <c r="D158" s="592" t="s">
        <v>143</v>
      </c>
      <c r="E158" s="1313" t="s">
        <v>143</v>
      </c>
      <c r="F158" s="1051" t="s">
        <v>143</v>
      </c>
      <c r="G158" s="1051" t="s">
        <v>143</v>
      </c>
      <c r="H158" s="1051" t="s">
        <v>143</v>
      </c>
      <c r="I158" s="1051" t="s">
        <v>143</v>
      </c>
      <c r="J158" s="1051" t="s">
        <v>143</v>
      </c>
      <c r="K158" s="1051" t="s">
        <v>143</v>
      </c>
      <c r="L158" s="1051" t="s">
        <v>143</v>
      </c>
      <c r="M158" s="1051" t="s">
        <v>143</v>
      </c>
      <c r="N158" s="1051" t="s">
        <v>143</v>
      </c>
      <c r="O158" s="1051" t="s">
        <v>143</v>
      </c>
      <c r="P158" s="1051" t="s">
        <v>143</v>
      </c>
      <c r="Q158" s="1051" t="s">
        <v>143</v>
      </c>
    </row>
    <row r="159" spans="3:17" ht="14.5">
      <c r="C159" s="592" t="s">
        <v>143</v>
      </c>
      <c r="D159" s="592" t="s">
        <v>143</v>
      </c>
      <c r="E159" s="1313" t="s">
        <v>143</v>
      </c>
      <c r="F159" s="1051" t="s">
        <v>143</v>
      </c>
      <c r="G159" s="1051" t="s">
        <v>143</v>
      </c>
      <c r="H159" s="1051" t="s">
        <v>143</v>
      </c>
      <c r="I159" s="1051" t="s">
        <v>143</v>
      </c>
      <c r="J159" s="1051" t="s">
        <v>143</v>
      </c>
      <c r="K159" s="1051" t="s">
        <v>143</v>
      </c>
      <c r="L159" s="1051" t="s">
        <v>143</v>
      </c>
      <c r="M159" s="1051" t="s">
        <v>143</v>
      </c>
      <c r="N159" s="1051" t="s">
        <v>143</v>
      </c>
      <c r="O159" s="1051" t="s">
        <v>143</v>
      </c>
      <c r="P159" s="1051" t="s">
        <v>143</v>
      </c>
      <c r="Q159" s="1051" t="s">
        <v>143</v>
      </c>
    </row>
    <row r="160" spans="3:17" ht="14.5">
      <c r="C160" s="592" t="s">
        <v>143</v>
      </c>
      <c r="D160" s="592" t="s">
        <v>143</v>
      </c>
      <c r="E160" s="1313" t="s">
        <v>143</v>
      </c>
      <c r="F160" s="1051" t="s">
        <v>143</v>
      </c>
      <c r="G160" s="1051" t="s">
        <v>143</v>
      </c>
      <c r="H160" s="1051" t="s">
        <v>143</v>
      </c>
      <c r="I160" s="1051" t="s">
        <v>143</v>
      </c>
      <c r="J160" s="1051" t="s">
        <v>143</v>
      </c>
      <c r="K160" s="1051" t="s">
        <v>143</v>
      </c>
      <c r="L160" s="1051" t="s">
        <v>143</v>
      </c>
      <c r="M160" s="1051" t="s">
        <v>143</v>
      </c>
      <c r="N160" s="1051" t="s">
        <v>143</v>
      </c>
      <c r="O160" s="1051" t="s">
        <v>143</v>
      </c>
      <c r="P160" s="1051" t="s">
        <v>143</v>
      </c>
      <c r="Q160" s="1051" t="s">
        <v>143</v>
      </c>
    </row>
    <row r="161" spans="3:17" ht="14.5">
      <c r="C161" s="592" t="s">
        <v>143</v>
      </c>
      <c r="D161" s="592" t="s">
        <v>143</v>
      </c>
      <c r="E161" s="1313" t="s">
        <v>143</v>
      </c>
      <c r="F161" s="1051" t="s">
        <v>143</v>
      </c>
      <c r="G161" s="1051" t="s">
        <v>143</v>
      </c>
      <c r="H161" s="1051" t="s">
        <v>143</v>
      </c>
      <c r="I161" s="1051" t="s">
        <v>143</v>
      </c>
      <c r="J161" s="1051" t="s">
        <v>143</v>
      </c>
      <c r="K161" s="1051" t="s">
        <v>143</v>
      </c>
      <c r="L161" s="1051" t="s">
        <v>143</v>
      </c>
      <c r="M161" s="1051" t="s">
        <v>143</v>
      </c>
      <c r="N161" s="1051" t="s">
        <v>143</v>
      </c>
      <c r="O161" s="1051" t="s">
        <v>143</v>
      </c>
      <c r="P161" s="1051" t="s">
        <v>143</v>
      </c>
      <c r="Q161" s="1051" t="s">
        <v>143</v>
      </c>
    </row>
    <row r="162" spans="3:17" ht="14.5">
      <c r="C162" s="592" t="s">
        <v>143</v>
      </c>
      <c r="D162" s="592" t="s">
        <v>143</v>
      </c>
      <c r="E162" s="1313" t="s">
        <v>143</v>
      </c>
      <c r="F162" s="1051" t="s">
        <v>143</v>
      </c>
      <c r="G162" s="1051" t="s">
        <v>143</v>
      </c>
      <c r="H162" s="1051" t="s">
        <v>143</v>
      </c>
      <c r="I162" s="1051" t="s">
        <v>143</v>
      </c>
      <c r="J162" s="1051" t="s">
        <v>143</v>
      </c>
      <c r="K162" s="1051" t="s">
        <v>143</v>
      </c>
      <c r="L162" s="1051" t="s">
        <v>143</v>
      </c>
      <c r="M162" s="1051" t="s">
        <v>143</v>
      </c>
      <c r="N162" s="1051" t="s">
        <v>143</v>
      </c>
      <c r="O162" s="1051" t="s">
        <v>143</v>
      </c>
      <c r="P162" s="1051" t="s">
        <v>143</v>
      </c>
      <c r="Q162" s="1051" t="s">
        <v>143</v>
      </c>
    </row>
    <row r="163" spans="3:17" ht="14.5">
      <c r="C163" s="592" t="s">
        <v>143</v>
      </c>
      <c r="D163" s="592" t="s">
        <v>143</v>
      </c>
      <c r="E163" s="1313" t="s">
        <v>143</v>
      </c>
      <c r="F163" s="1051" t="s">
        <v>143</v>
      </c>
      <c r="G163" s="1051" t="s">
        <v>143</v>
      </c>
      <c r="H163" s="1051" t="s">
        <v>143</v>
      </c>
      <c r="I163" s="1051" t="s">
        <v>143</v>
      </c>
      <c r="J163" s="1051" t="s">
        <v>143</v>
      </c>
      <c r="K163" s="1051" t="s">
        <v>143</v>
      </c>
      <c r="L163" s="1051" t="s">
        <v>143</v>
      </c>
      <c r="M163" s="1051" t="s">
        <v>143</v>
      </c>
      <c r="N163" s="1051" t="s">
        <v>143</v>
      </c>
      <c r="O163" s="1051" t="s">
        <v>143</v>
      </c>
      <c r="P163" s="1051" t="s">
        <v>143</v>
      </c>
      <c r="Q163" s="1051" t="s">
        <v>143</v>
      </c>
    </row>
    <row r="164" spans="3:17" ht="14.5">
      <c r="C164" s="592" t="s">
        <v>143</v>
      </c>
      <c r="D164" s="592" t="s">
        <v>143</v>
      </c>
      <c r="E164" s="1313" t="s">
        <v>143</v>
      </c>
      <c r="F164" s="1051" t="s">
        <v>143</v>
      </c>
      <c r="G164" s="1051" t="s">
        <v>143</v>
      </c>
      <c r="H164" s="1051" t="s">
        <v>143</v>
      </c>
      <c r="I164" s="1051" t="s">
        <v>143</v>
      </c>
      <c r="J164" s="1051" t="s">
        <v>143</v>
      </c>
      <c r="K164" s="1051" t="s">
        <v>143</v>
      </c>
      <c r="L164" s="1051" t="s">
        <v>143</v>
      </c>
      <c r="M164" s="1051" t="s">
        <v>143</v>
      </c>
      <c r="N164" s="1051" t="s">
        <v>143</v>
      </c>
      <c r="O164" s="1051" t="s">
        <v>143</v>
      </c>
      <c r="P164" s="1051" t="s">
        <v>143</v>
      </c>
      <c r="Q164" s="1051" t="s">
        <v>143</v>
      </c>
    </row>
    <row r="165" spans="3:17" ht="14.5">
      <c r="C165" s="592" t="s">
        <v>143</v>
      </c>
      <c r="D165" s="592" t="s">
        <v>143</v>
      </c>
      <c r="E165" s="1313" t="s">
        <v>143</v>
      </c>
      <c r="F165" s="1051" t="s">
        <v>143</v>
      </c>
      <c r="G165" s="1051" t="s">
        <v>143</v>
      </c>
      <c r="H165" s="1051" t="s">
        <v>143</v>
      </c>
      <c r="I165" s="1051" t="s">
        <v>143</v>
      </c>
      <c r="J165" s="1051" t="s">
        <v>143</v>
      </c>
      <c r="K165" s="1051" t="s">
        <v>143</v>
      </c>
      <c r="L165" s="1051" t="s">
        <v>143</v>
      </c>
      <c r="M165" s="1051" t="s">
        <v>143</v>
      </c>
      <c r="N165" s="1051" t="s">
        <v>143</v>
      </c>
      <c r="O165" s="1051" t="s">
        <v>143</v>
      </c>
      <c r="P165" s="1051" t="s">
        <v>143</v>
      </c>
      <c r="Q165" s="1051" t="s">
        <v>143</v>
      </c>
    </row>
    <row r="166" spans="3:17" ht="14.5">
      <c r="C166" s="592" t="s">
        <v>143</v>
      </c>
      <c r="D166" s="592" t="s">
        <v>143</v>
      </c>
      <c r="E166" s="1313" t="s">
        <v>143</v>
      </c>
      <c r="F166" s="1051" t="s">
        <v>143</v>
      </c>
      <c r="G166" s="1051" t="s">
        <v>143</v>
      </c>
      <c r="H166" s="1051" t="s">
        <v>143</v>
      </c>
      <c r="I166" s="1051" t="s">
        <v>143</v>
      </c>
      <c r="J166" s="1051" t="s">
        <v>143</v>
      </c>
      <c r="K166" s="1051" t="s">
        <v>143</v>
      </c>
      <c r="L166" s="1051" t="s">
        <v>143</v>
      </c>
      <c r="M166" s="1051" t="s">
        <v>143</v>
      </c>
      <c r="N166" s="1051" t="s">
        <v>143</v>
      </c>
      <c r="O166" s="1051" t="s">
        <v>143</v>
      </c>
      <c r="P166" s="1051" t="s">
        <v>143</v>
      </c>
      <c r="Q166" s="1051" t="s">
        <v>143</v>
      </c>
    </row>
    <row r="167" spans="3:17" ht="14.5">
      <c r="C167" s="592" t="s">
        <v>143</v>
      </c>
      <c r="D167" s="592" t="s">
        <v>143</v>
      </c>
      <c r="E167" s="1313" t="s">
        <v>143</v>
      </c>
      <c r="F167" s="1051" t="s">
        <v>143</v>
      </c>
      <c r="G167" s="1051" t="s">
        <v>143</v>
      </c>
      <c r="H167" s="1051" t="s">
        <v>143</v>
      </c>
      <c r="I167" s="1051" t="s">
        <v>143</v>
      </c>
      <c r="J167" s="1051" t="s">
        <v>143</v>
      </c>
      <c r="K167" s="1051" t="s">
        <v>143</v>
      </c>
      <c r="L167" s="1051" t="s">
        <v>143</v>
      </c>
      <c r="M167" s="1051" t="s">
        <v>143</v>
      </c>
      <c r="N167" s="1051" t="s">
        <v>143</v>
      </c>
      <c r="O167" s="1051" t="s">
        <v>143</v>
      </c>
      <c r="P167" s="1051" t="s">
        <v>143</v>
      </c>
      <c r="Q167" s="1051" t="s">
        <v>143</v>
      </c>
    </row>
    <row r="168" spans="3:17" ht="14.5">
      <c r="C168" s="592" t="s">
        <v>143</v>
      </c>
      <c r="D168" s="592" t="s">
        <v>143</v>
      </c>
      <c r="E168" s="1313" t="s">
        <v>143</v>
      </c>
      <c r="F168" s="1051" t="s">
        <v>143</v>
      </c>
      <c r="G168" s="1051" t="s">
        <v>143</v>
      </c>
      <c r="H168" s="1051" t="s">
        <v>143</v>
      </c>
      <c r="I168" s="1051" t="s">
        <v>143</v>
      </c>
      <c r="J168" s="1051" t="s">
        <v>143</v>
      </c>
      <c r="K168" s="1051" t="s">
        <v>143</v>
      </c>
      <c r="L168" s="1051" t="s">
        <v>143</v>
      </c>
      <c r="M168" s="1051" t="s">
        <v>143</v>
      </c>
      <c r="N168" s="1051" t="s">
        <v>143</v>
      </c>
      <c r="O168" s="1051" t="s">
        <v>143</v>
      </c>
      <c r="P168" s="1051" t="s">
        <v>143</v>
      </c>
      <c r="Q168" s="1051" t="s">
        <v>143</v>
      </c>
    </row>
    <row r="169" spans="3:17" ht="14.5">
      <c r="C169" s="592" t="s">
        <v>143</v>
      </c>
      <c r="D169" s="592" t="s">
        <v>143</v>
      </c>
      <c r="E169" s="1313" t="s">
        <v>143</v>
      </c>
      <c r="F169" s="1051" t="s">
        <v>143</v>
      </c>
      <c r="G169" s="1051" t="s">
        <v>143</v>
      </c>
      <c r="H169" s="1051" t="s">
        <v>143</v>
      </c>
      <c r="I169" s="1051" t="s">
        <v>143</v>
      </c>
      <c r="J169" s="1051" t="s">
        <v>143</v>
      </c>
      <c r="K169" s="1051" t="s">
        <v>143</v>
      </c>
      <c r="L169" s="1051" t="s">
        <v>143</v>
      </c>
      <c r="M169" s="1051" t="s">
        <v>143</v>
      </c>
      <c r="N169" s="1051" t="s">
        <v>143</v>
      </c>
      <c r="O169" s="1051" t="s">
        <v>143</v>
      </c>
      <c r="P169" s="1051" t="s">
        <v>143</v>
      </c>
      <c r="Q169" s="1051" t="s">
        <v>143</v>
      </c>
    </row>
    <row r="170" spans="3:17" ht="14.5">
      <c r="C170" s="592" t="s">
        <v>143</v>
      </c>
      <c r="D170" s="592" t="s">
        <v>143</v>
      </c>
      <c r="E170" s="1313" t="s">
        <v>143</v>
      </c>
      <c r="F170" s="1051" t="s">
        <v>143</v>
      </c>
      <c r="G170" s="1051" t="s">
        <v>143</v>
      </c>
      <c r="H170" s="1051" t="s">
        <v>143</v>
      </c>
      <c r="I170" s="1051" t="s">
        <v>143</v>
      </c>
      <c r="J170" s="1051" t="s">
        <v>143</v>
      </c>
      <c r="K170" s="1051" t="s">
        <v>143</v>
      </c>
      <c r="L170" s="1051" t="s">
        <v>143</v>
      </c>
      <c r="M170" s="1051" t="s">
        <v>143</v>
      </c>
      <c r="N170" s="1051" t="s">
        <v>143</v>
      </c>
      <c r="O170" s="1051" t="s">
        <v>143</v>
      </c>
      <c r="P170" s="1051" t="s">
        <v>143</v>
      </c>
      <c r="Q170" s="1051" t="s">
        <v>143</v>
      </c>
    </row>
    <row r="171" spans="3:17" ht="14.5">
      <c r="C171" s="592" t="s">
        <v>143</v>
      </c>
      <c r="D171" s="592" t="s">
        <v>143</v>
      </c>
      <c r="E171" s="1313" t="s">
        <v>143</v>
      </c>
      <c r="F171" s="1051" t="s">
        <v>143</v>
      </c>
      <c r="G171" s="1051" t="s">
        <v>143</v>
      </c>
      <c r="H171" s="1051" t="s">
        <v>143</v>
      </c>
      <c r="I171" s="1051" t="s">
        <v>143</v>
      </c>
      <c r="J171" s="1051" t="s">
        <v>143</v>
      </c>
      <c r="K171" s="1051" t="s">
        <v>143</v>
      </c>
      <c r="L171" s="1051" t="s">
        <v>143</v>
      </c>
      <c r="M171" s="1051" t="s">
        <v>143</v>
      </c>
      <c r="N171" s="1051" t="s">
        <v>143</v>
      </c>
      <c r="O171" s="1051" t="s">
        <v>143</v>
      </c>
      <c r="P171" s="1051" t="s">
        <v>143</v>
      </c>
      <c r="Q171" s="1051" t="s">
        <v>143</v>
      </c>
    </row>
    <row r="172" spans="3:17" ht="14.5">
      <c r="C172" s="592" t="s">
        <v>143</v>
      </c>
      <c r="D172" s="592" t="s">
        <v>143</v>
      </c>
      <c r="E172" s="1313" t="s">
        <v>143</v>
      </c>
      <c r="F172" s="1051" t="s">
        <v>143</v>
      </c>
      <c r="G172" s="1051" t="s">
        <v>143</v>
      </c>
      <c r="H172" s="1051" t="s">
        <v>143</v>
      </c>
      <c r="I172" s="1051" t="s">
        <v>143</v>
      </c>
      <c r="J172" s="1051" t="s">
        <v>143</v>
      </c>
      <c r="K172" s="1051" t="s">
        <v>143</v>
      </c>
      <c r="L172" s="1051" t="s">
        <v>143</v>
      </c>
      <c r="M172" s="1051" t="s">
        <v>143</v>
      </c>
      <c r="N172" s="1051" t="s">
        <v>143</v>
      </c>
      <c r="O172" s="1051" t="s">
        <v>143</v>
      </c>
      <c r="P172" s="1051" t="s">
        <v>143</v>
      </c>
      <c r="Q172" s="1051" t="s">
        <v>143</v>
      </c>
    </row>
    <row r="173" spans="3:17" ht="14.5">
      <c r="C173" s="592" t="s">
        <v>143</v>
      </c>
      <c r="D173" s="592" t="s">
        <v>143</v>
      </c>
      <c r="E173" s="1313" t="s">
        <v>143</v>
      </c>
      <c r="F173" s="1051" t="s">
        <v>143</v>
      </c>
      <c r="G173" s="1051" t="s">
        <v>143</v>
      </c>
      <c r="H173" s="1051" t="s">
        <v>143</v>
      </c>
      <c r="I173" s="1051" t="s">
        <v>143</v>
      </c>
      <c r="J173" s="1051" t="s">
        <v>143</v>
      </c>
      <c r="K173" s="1051" t="s">
        <v>143</v>
      </c>
      <c r="L173" s="1051" t="s">
        <v>143</v>
      </c>
      <c r="M173" s="1051" t="s">
        <v>143</v>
      </c>
      <c r="N173" s="1051" t="s">
        <v>143</v>
      </c>
      <c r="O173" s="1051" t="s">
        <v>143</v>
      </c>
      <c r="P173" s="1051" t="s">
        <v>143</v>
      </c>
      <c r="Q173" s="1051" t="s">
        <v>143</v>
      </c>
    </row>
    <row r="174" spans="3:17" ht="14.5">
      <c r="C174" s="592" t="s">
        <v>143</v>
      </c>
      <c r="D174" s="592" t="s">
        <v>143</v>
      </c>
      <c r="E174" s="1313" t="s">
        <v>143</v>
      </c>
      <c r="F174" s="1051" t="s">
        <v>143</v>
      </c>
      <c r="G174" s="1051" t="s">
        <v>143</v>
      </c>
      <c r="H174" s="1051" t="s">
        <v>143</v>
      </c>
      <c r="I174" s="1051" t="s">
        <v>143</v>
      </c>
      <c r="J174" s="1051" t="s">
        <v>143</v>
      </c>
      <c r="K174" s="1051" t="s">
        <v>143</v>
      </c>
      <c r="L174" s="1051" t="s">
        <v>143</v>
      </c>
      <c r="M174" s="1051" t="s">
        <v>143</v>
      </c>
      <c r="N174" s="1051" t="s">
        <v>143</v>
      </c>
      <c r="O174" s="1051" t="s">
        <v>143</v>
      </c>
      <c r="P174" s="1051" t="s">
        <v>143</v>
      </c>
      <c r="Q174" s="1051" t="s">
        <v>143</v>
      </c>
    </row>
    <row r="175" spans="3:17" ht="14.5">
      <c r="C175" s="592" t="s">
        <v>143</v>
      </c>
      <c r="D175" s="592" t="s">
        <v>143</v>
      </c>
      <c r="E175" s="1313" t="s">
        <v>143</v>
      </c>
      <c r="F175" s="1051" t="s">
        <v>143</v>
      </c>
      <c r="G175" s="1051" t="s">
        <v>143</v>
      </c>
      <c r="H175" s="1051" t="s">
        <v>143</v>
      </c>
      <c r="I175" s="1051" t="s">
        <v>143</v>
      </c>
      <c r="J175" s="1051" t="s">
        <v>143</v>
      </c>
      <c r="K175" s="1051" t="s">
        <v>143</v>
      </c>
      <c r="L175" s="1051" t="s">
        <v>143</v>
      </c>
      <c r="M175" s="1051" t="s">
        <v>143</v>
      </c>
      <c r="N175" s="1051" t="s">
        <v>143</v>
      </c>
      <c r="O175" s="1051" t="s">
        <v>143</v>
      </c>
      <c r="P175" s="1051" t="s">
        <v>143</v>
      </c>
      <c r="Q175" s="1051" t="s">
        <v>143</v>
      </c>
    </row>
    <row r="176" spans="3:17" ht="14.5">
      <c r="C176" s="592" t="s">
        <v>143</v>
      </c>
      <c r="D176" s="592" t="s">
        <v>143</v>
      </c>
      <c r="E176" s="1313" t="s">
        <v>143</v>
      </c>
      <c r="F176" s="1051" t="s">
        <v>143</v>
      </c>
      <c r="G176" s="1051" t="s">
        <v>143</v>
      </c>
      <c r="H176" s="1051" t="s">
        <v>143</v>
      </c>
      <c r="I176" s="1051" t="s">
        <v>143</v>
      </c>
      <c r="J176" s="1051" t="s">
        <v>143</v>
      </c>
      <c r="K176" s="1051" t="s">
        <v>143</v>
      </c>
      <c r="L176" s="1051" t="s">
        <v>143</v>
      </c>
      <c r="M176" s="1051" t="s">
        <v>143</v>
      </c>
      <c r="N176" s="1051" t="s">
        <v>143</v>
      </c>
      <c r="O176" s="1051" t="s">
        <v>143</v>
      </c>
      <c r="P176" s="1051" t="s">
        <v>143</v>
      </c>
      <c r="Q176" s="1051" t="s">
        <v>143</v>
      </c>
    </row>
    <row r="177" spans="3:17" ht="14.5">
      <c r="C177" s="592" t="s">
        <v>143</v>
      </c>
      <c r="D177" s="592" t="s">
        <v>143</v>
      </c>
      <c r="E177" s="1313" t="s">
        <v>143</v>
      </c>
      <c r="F177" s="1051" t="s">
        <v>143</v>
      </c>
      <c r="G177" s="1051" t="s">
        <v>143</v>
      </c>
      <c r="H177" s="1051" t="s">
        <v>143</v>
      </c>
      <c r="I177" s="1051" t="s">
        <v>143</v>
      </c>
      <c r="J177" s="1051" t="s">
        <v>143</v>
      </c>
      <c r="K177" s="1051" t="s">
        <v>143</v>
      </c>
      <c r="L177" s="1051" t="s">
        <v>143</v>
      </c>
      <c r="M177" s="1051" t="s">
        <v>143</v>
      </c>
      <c r="N177" s="1051" t="s">
        <v>143</v>
      </c>
      <c r="O177" s="1051" t="s">
        <v>143</v>
      </c>
      <c r="P177" s="1051" t="s">
        <v>143</v>
      </c>
      <c r="Q177" s="1051" t="s">
        <v>143</v>
      </c>
    </row>
    <row r="178" spans="3:17" ht="14.5">
      <c r="C178" s="592" t="s">
        <v>143</v>
      </c>
      <c r="D178" s="592" t="s">
        <v>143</v>
      </c>
      <c r="E178" s="1313" t="s">
        <v>143</v>
      </c>
      <c r="F178" s="1051" t="s">
        <v>143</v>
      </c>
      <c r="G178" s="1051" t="s">
        <v>143</v>
      </c>
      <c r="H178" s="1051" t="s">
        <v>143</v>
      </c>
      <c r="I178" s="1051" t="s">
        <v>143</v>
      </c>
      <c r="J178" s="1051" t="s">
        <v>143</v>
      </c>
      <c r="K178" s="1051" t="s">
        <v>143</v>
      </c>
      <c r="L178" s="1051" t="s">
        <v>143</v>
      </c>
      <c r="M178" s="1051" t="s">
        <v>143</v>
      </c>
      <c r="N178" s="1051" t="s">
        <v>143</v>
      </c>
      <c r="O178" s="1051" t="s">
        <v>143</v>
      </c>
      <c r="P178" s="1051" t="s">
        <v>143</v>
      </c>
      <c r="Q178" s="1051" t="s">
        <v>143</v>
      </c>
    </row>
    <row r="179" spans="3:17" ht="14.5">
      <c r="C179" s="592" t="s">
        <v>143</v>
      </c>
      <c r="D179" s="592" t="s">
        <v>143</v>
      </c>
      <c r="E179" s="1313" t="s">
        <v>143</v>
      </c>
      <c r="F179" s="1051" t="s">
        <v>143</v>
      </c>
      <c r="G179" s="1051" t="s">
        <v>143</v>
      </c>
      <c r="H179" s="1051" t="s">
        <v>143</v>
      </c>
      <c r="I179" s="1051" t="s">
        <v>143</v>
      </c>
      <c r="J179" s="1051" t="s">
        <v>143</v>
      </c>
      <c r="K179" s="1051" t="s">
        <v>143</v>
      </c>
      <c r="L179" s="1051" t="s">
        <v>143</v>
      </c>
      <c r="M179" s="1051" t="s">
        <v>143</v>
      </c>
      <c r="N179" s="1051" t="s">
        <v>143</v>
      </c>
      <c r="O179" s="1051" t="s">
        <v>143</v>
      </c>
      <c r="P179" s="1051" t="s">
        <v>143</v>
      </c>
      <c r="Q179" s="1051" t="s">
        <v>143</v>
      </c>
    </row>
    <row r="180" spans="3:17" ht="14.5">
      <c r="C180" s="592" t="s">
        <v>143</v>
      </c>
      <c r="D180" s="592" t="s">
        <v>143</v>
      </c>
      <c r="E180" s="1313" t="s">
        <v>143</v>
      </c>
      <c r="F180" s="1051" t="s">
        <v>143</v>
      </c>
      <c r="G180" s="1051" t="s">
        <v>143</v>
      </c>
      <c r="H180" s="1051" t="s">
        <v>143</v>
      </c>
      <c r="I180" s="1051" t="s">
        <v>143</v>
      </c>
      <c r="J180" s="1051" t="s">
        <v>143</v>
      </c>
      <c r="K180" s="1051" t="s">
        <v>143</v>
      </c>
      <c r="L180" s="1051" t="s">
        <v>143</v>
      </c>
      <c r="M180" s="1051" t="s">
        <v>143</v>
      </c>
      <c r="N180" s="1051" t="s">
        <v>143</v>
      </c>
      <c r="O180" s="1051" t="s">
        <v>143</v>
      </c>
      <c r="P180" s="1051" t="s">
        <v>143</v>
      </c>
      <c r="Q180" s="1051" t="s">
        <v>143</v>
      </c>
    </row>
    <row r="181" spans="3:17" ht="14.5">
      <c r="C181" s="592" t="s">
        <v>143</v>
      </c>
      <c r="D181" s="592" t="s">
        <v>143</v>
      </c>
      <c r="E181" s="1313" t="s">
        <v>143</v>
      </c>
      <c r="F181" s="1051" t="s">
        <v>143</v>
      </c>
      <c r="G181" s="1051" t="s">
        <v>143</v>
      </c>
      <c r="H181" s="1051" t="s">
        <v>143</v>
      </c>
      <c r="I181" s="1051" t="s">
        <v>143</v>
      </c>
      <c r="J181" s="1051" t="s">
        <v>143</v>
      </c>
      <c r="K181" s="1051" t="s">
        <v>143</v>
      </c>
      <c r="L181" s="1051" t="s">
        <v>143</v>
      </c>
      <c r="M181" s="1051" t="s">
        <v>143</v>
      </c>
      <c r="N181" s="1051" t="s">
        <v>143</v>
      </c>
      <c r="O181" s="1051" t="s">
        <v>143</v>
      </c>
      <c r="P181" s="1051" t="s">
        <v>143</v>
      </c>
      <c r="Q181" s="1051" t="s">
        <v>143</v>
      </c>
    </row>
    <row r="182" spans="3:17" ht="14.5">
      <c r="C182" s="592" t="s">
        <v>143</v>
      </c>
      <c r="D182" s="592" t="s">
        <v>143</v>
      </c>
      <c r="E182" s="1313" t="s">
        <v>143</v>
      </c>
      <c r="F182" s="1051" t="s">
        <v>143</v>
      </c>
      <c r="G182" s="1051" t="s">
        <v>143</v>
      </c>
      <c r="H182" s="1051" t="s">
        <v>143</v>
      </c>
      <c r="I182" s="1051" t="s">
        <v>143</v>
      </c>
      <c r="J182" s="1051" t="s">
        <v>143</v>
      </c>
      <c r="K182" s="1051" t="s">
        <v>143</v>
      </c>
      <c r="L182" s="1051" t="s">
        <v>143</v>
      </c>
      <c r="M182" s="1051" t="s">
        <v>143</v>
      </c>
      <c r="N182" s="1051" t="s">
        <v>143</v>
      </c>
      <c r="O182" s="1051" t="s">
        <v>143</v>
      </c>
      <c r="P182" s="1051" t="s">
        <v>143</v>
      </c>
      <c r="Q182" s="1051" t="s">
        <v>143</v>
      </c>
    </row>
    <row r="183" spans="3:17" ht="14.5">
      <c r="C183" s="592" t="s">
        <v>143</v>
      </c>
      <c r="D183" s="592" t="s">
        <v>143</v>
      </c>
      <c r="E183" s="1313" t="s">
        <v>143</v>
      </c>
      <c r="F183" s="1051" t="s">
        <v>143</v>
      </c>
      <c r="G183" s="1051" t="s">
        <v>143</v>
      </c>
      <c r="H183" s="1051" t="s">
        <v>143</v>
      </c>
      <c r="I183" s="1051" t="s">
        <v>143</v>
      </c>
      <c r="J183" s="1051" t="s">
        <v>143</v>
      </c>
      <c r="K183" s="1051" t="s">
        <v>143</v>
      </c>
      <c r="L183" s="1051" t="s">
        <v>143</v>
      </c>
      <c r="M183" s="1051" t="s">
        <v>143</v>
      </c>
      <c r="N183" s="1051" t="s">
        <v>143</v>
      </c>
      <c r="O183" s="1051" t="s">
        <v>143</v>
      </c>
      <c r="P183" s="1051" t="s">
        <v>143</v>
      </c>
      <c r="Q183" s="1051" t="s">
        <v>143</v>
      </c>
    </row>
    <row r="184" spans="3:17" ht="14.5">
      <c r="C184" s="592" t="s">
        <v>143</v>
      </c>
      <c r="D184" s="592" t="s">
        <v>143</v>
      </c>
      <c r="E184" s="1313" t="s">
        <v>143</v>
      </c>
      <c r="F184" s="1051" t="s">
        <v>143</v>
      </c>
      <c r="G184" s="1051" t="s">
        <v>143</v>
      </c>
      <c r="H184" s="1051" t="s">
        <v>143</v>
      </c>
      <c r="I184" s="1051" t="s">
        <v>143</v>
      </c>
      <c r="J184" s="1051" t="s">
        <v>143</v>
      </c>
      <c r="K184" s="1051" t="s">
        <v>143</v>
      </c>
      <c r="L184" s="1051" t="s">
        <v>143</v>
      </c>
      <c r="M184" s="1051" t="s">
        <v>143</v>
      </c>
      <c r="N184" s="1051" t="s">
        <v>143</v>
      </c>
      <c r="O184" s="1051" t="s">
        <v>143</v>
      </c>
      <c r="P184" s="1051" t="s">
        <v>143</v>
      </c>
      <c r="Q184" s="1051" t="s">
        <v>143</v>
      </c>
    </row>
    <row r="185" spans="3:17" ht="14.5">
      <c r="C185" s="592" t="s">
        <v>143</v>
      </c>
      <c r="D185" s="592" t="s">
        <v>143</v>
      </c>
      <c r="E185" s="1313" t="s">
        <v>143</v>
      </c>
      <c r="F185" s="1051" t="s">
        <v>143</v>
      </c>
      <c r="G185" s="1051" t="s">
        <v>143</v>
      </c>
      <c r="H185" s="1051" t="s">
        <v>143</v>
      </c>
      <c r="I185" s="1051" t="s">
        <v>143</v>
      </c>
      <c r="J185" s="1051" t="s">
        <v>143</v>
      </c>
      <c r="K185" s="1051" t="s">
        <v>143</v>
      </c>
      <c r="L185" s="1051" t="s">
        <v>143</v>
      </c>
      <c r="M185" s="1051" t="s">
        <v>143</v>
      </c>
      <c r="N185" s="1051" t="s">
        <v>143</v>
      </c>
      <c r="O185" s="1051" t="s">
        <v>143</v>
      </c>
      <c r="P185" s="1051" t="s">
        <v>143</v>
      </c>
      <c r="Q185" s="1051" t="s">
        <v>143</v>
      </c>
    </row>
    <row r="186" spans="3:17" ht="14.5">
      <c r="C186" s="592" t="s">
        <v>143</v>
      </c>
      <c r="D186" s="592" t="s">
        <v>143</v>
      </c>
      <c r="E186" s="1313" t="s">
        <v>143</v>
      </c>
      <c r="F186" s="1051" t="s">
        <v>143</v>
      </c>
      <c r="G186" s="1051" t="s">
        <v>143</v>
      </c>
      <c r="H186" s="1051" t="s">
        <v>143</v>
      </c>
      <c r="I186" s="1051" t="s">
        <v>143</v>
      </c>
      <c r="J186" s="1051" t="s">
        <v>143</v>
      </c>
      <c r="K186" s="1051" t="s">
        <v>143</v>
      </c>
      <c r="L186" s="1051" t="s">
        <v>143</v>
      </c>
      <c r="M186" s="1051" t="s">
        <v>143</v>
      </c>
      <c r="N186" s="1051" t="s">
        <v>143</v>
      </c>
      <c r="O186" s="1051" t="s">
        <v>143</v>
      </c>
      <c r="P186" s="1051" t="s">
        <v>143</v>
      </c>
      <c r="Q186" s="1051" t="s">
        <v>143</v>
      </c>
    </row>
    <row r="187" spans="3:17" ht="14.5">
      <c r="C187" s="592" t="s">
        <v>143</v>
      </c>
      <c r="D187" s="592" t="s">
        <v>143</v>
      </c>
      <c r="E187" s="1313" t="s">
        <v>143</v>
      </c>
      <c r="F187" s="1051" t="s">
        <v>143</v>
      </c>
      <c r="G187" s="1051" t="s">
        <v>143</v>
      </c>
      <c r="H187" s="1051" t="s">
        <v>143</v>
      </c>
      <c r="I187" s="1051" t="s">
        <v>143</v>
      </c>
      <c r="J187" s="1051" t="s">
        <v>143</v>
      </c>
      <c r="K187" s="1051" t="s">
        <v>143</v>
      </c>
      <c r="L187" s="1051" t="s">
        <v>143</v>
      </c>
      <c r="M187" s="1051" t="s">
        <v>143</v>
      </c>
      <c r="N187" s="1051" t="s">
        <v>143</v>
      </c>
      <c r="O187" s="1051" t="s">
        <v>143</v>
      </c>
      <c r="P187" s="1051" t="s">
        <v>143</v>
      </c>
      <c r="Q187" s="1051" t="s">
        <v>143</v>
      </c>
    </row>
    <row r="188" spans="3:17" ht="14.5">
      <c r="C188" s="592" t="s">
        <v>143</v>
      </c>
      <c r="D188" s="592" t="s">
        <v>143</v>
      </c>
      <c r="E188" s="1313" t="s">
        <v>143</v>
      </c>
      <c r="F188" s="1051" t="s">
        <v>143</v>
      </c>
      <c r="G188" s="1051" t="s">
        <v>143</v>
      </c>
      <c r="H188" s="1051" t="s">
        <v>143</v>
      </c>
      <c r="I188" s="1051" t="s">
        <v>143</v>
      </c>
      <c r="J188" s="1051" t="s">
        <v>143</v>
      </c>
      <c r="K188" s="1051" t="s">
        <v>143</v>
      </c>
      <c r="L188" s="1051" t="s">
        <v>143</v>
      </c>
      <c r="M188" s="1051" t="s">
        <v>143</v>
      </c>
      <c r="N188" s="1051" t="s">
        <v>143</v>
      </c>
      <c r="O188" s="1051" t="s">
        <v>143</v>
      </c>
      <c r="P188" s="1051" t="s">
        <v>143</v>
      </c>
      <c r="Q188" s="1051" t="s">
        <v>143</v>
      </c>
    </row>
    <row r="189" spans="3:17" ht="14.5">
      <c r="C189" s="592" t="s">
        <v>143</v>
      </c>
      <c r="D189" s="592" t="s">
        <v>143</v>
      </c>
      <c r="E189" s="1313" t="s">
        <v>143</v>
      </c>
      <c r="F189" s="1051" t="s">
        <v>143</v>
      </c>
      <c r="G189" s="1051" t="s">
        <v>143</v>
      </c>
      <c r="H189" s="1051" t="s">
        <v>143</v>
      </c>
      <c r="I189" s="1051" t="s">
        <v>143</v>
      </c>
      <c r="J189" s="1051" t="s">
        <v>143</v>
      </c>
      <c r="K189" s="1051" t="s">
        <v>143</v>
      </c>
      <c r="L189" s="1051" t="s">
        <v>143</v>
      </c>
      <c r="M189" s="1051" t="s">
        <v>143</v>
      </c>
      <c r="N189" s="1051" t="s">
        <v>143</v>
      </c>
      <c r="O189" s="1051" t="s">
        <v>143</v>
      </c>
      <c r="P189" s="1051" t="s">
        <v>143</v>
      </c>
      <c r="Q189" s="1051" t="s">
        <v>143</v>
      </c>
    </row>
    <row r="190" spans="3:17" ht="14.5">
      <c r="C190" s="592" t="s">
        <v>143</v>
      </c>
      <c r="D190" s="592" t="s">
        <v>143</v>
      </c>
      <c r="E190" s="1313" t="s">
        <v>143</v>
      </c>
      <c r="F190" s="1051" t="s">
        <v>143</v>
      </c>
      <c r="G190" s="1051" t="s">
        <v>143</v>
      </c>
      <c r="H190" s="1051" t="s">
        <v>143</v>
      </c>
      <c r="I190" s="1051" t="s">
        <v>143</v>
      </c>
      <c r="J190" s="1051" t="s">
        <v>143</v>
      </c>
      <c r="K190" s="1051" t="s">
        <v>143</v>
      </c>
      <c r="L190" s="1051" t="s">
        <v>143</v>
      </c>
      <c r="M190" s="1051" t="s">
        <v>143</v>
      </c>
      <c r="N190" s="1051" t="s">
        <v>143</v>
      </c>
      <c r="O190" s="1051" t="s">
        <v>143</v>
      </c>
      <c r="P190" s="1051" t="s">
        <v>143</v>
      </c>
      <c r="Q190" s="1051" t="s">
        <v>143</v>
      </c>
    </row>
    <row r="191" spans="3:17" ht="14.5">
      <c r="C191" s="592" t="s">
        <v>143</v>
      </c>
      <c r="D191" s="592" t="s">
        <v>143</v>
      </c>
      <c r="E191" s="1313" t="s">
        <v>143</v>
      </c>
      <c r="F191" s="1051" t="s">
        <v>143</v>
      </c>
      <c r="G191" s="1051" t="s">
        <v>143</v>
      </c>
      <c r="H191" s="1051" t="s">
        <v>143</v>
      </c>
      <c r="I191" s="1051" t="s">
        <v>143</v>
      </c>
      <c r="J191" s="1051" t="s">
        <v>143</v>
      </c>
      <c r="K191" s="1051" t="s">
        <v>143</v>
      </c>
      <c r="L191" s="1051" t="s">
        <v>143</v>
      </c>
      <c r="M191" s="1051" t="s">
        <v>143</v>
      </c>
      <c r="N191" s="1051" t="s">
        <v>143</v>
      </c>
      <c r="O191" s="1051" t="s">
        <v>143</v>
      </c>
      <c r="P191" s="1051" t="s">
        <v>143</v>
      </c>
      <c r="Q191" s="1051" t="s">
        <v>143</v>
      </c>
    </row>
    <row r="192" spans="3:17" ht="14.5">
      <c r="C192" s="592" t="s">
        <v>143</v>
      </c>
      <c r="D192" s="592" t="s">
        <v>143</v>
      </c>
      <c r="E192" s="1313" t="s">
        <v>143</v>
      </c>
      <c r="F192" s="1051" t="s">
        <v>143</v>
      </c>
      <c r="G192" s="1051" t="s">
        <v>143</v>
      </c>
      <c r="H192" s="1051" t="s">
        <v>143</v>
      </c>
      <c r="I192" s="1051" t="s">
        <v>143</v>
      </c>
      <c r="J192" s="1051" t="s">
        <v>143</v>
      </c>
      <c r="K192" s="1051" t="s">
        <v>143</v>
      </c>
      <c r="L192" s="1051" t="s">
        <v>143</v>
      </c>
      <c r="M192" s="1051" t="s">
        <v>143</v>
      </c>
      <c r="N192" s="1051" t="s">
        <v>143</v>
      </c>
      <c r="O192" s="1051" t="s">
        <v>143</v>
      </c>
      <c r="P192" s="1051" t="s">
        <v>143</v>
      </c>
      <c r="Q192" s="1051" t="s">
        <v>143</v>
      </c>
    </row>
    <row r="193" spans="3:17" ht="14.5">
      <c r="C193" s="592" t="s">
        <v>143</v>
      </c>
      <c r="D193" s="592" t="s">
        <v>143</v>
      </c>
      <c r="E193" s="1313" t="s">
        <v>143</v>
      </c>
      <c r="F193" s="1051" t="s">
        <v>143</v>
      </c>
      <c r="G193" s="1051" t="s">
        <v>143</v>
      </c>
      <c r="H193" s="1051" t="s">
        <v>143</v>
      </c>
      <c r="I193" s="1051" t="s">
        <v>143</v>
      </c>
      <c r="J193" s="1051" t="s">
        <v>143</v>
      </c>
      <c r="K193" s="1051" t="s">
        <v>143</v>
      </c>
      <c r="L193" s="1051" t="s">
        <v>143</v>
      </c>
      <c r="M193" s="1051" t="s">
        <v>143</v>
      </c>
      <c r="N193" s="1051" t="s">
        <v>143</v>
      </c>
      <c r="O193" s="1051" t="s">
        <v>143</v>
      </c>
      <c r="P193" s="1051" t="s">
        <v>143</v>
      </c>
      <c r="Q193" s="1051" t="s">
        <v>143</v>
      </c>
    </row>
    <row r="194" spans="3:17" ht="14.5">
      <c r="C194" s="592" t="s">
        <v>143</v>
      </c>
      <c r="D194" s="592" t="s">
        <v>143</v>
      </c>
      <c r="E194" s="1313" t="s">
        <v>143</v>
      </c>
      <c r="F194" s="1051" t="s">
        <v>143</v>
      </c>
      <c r="G194" s="1051" t="s">
        <v>143</v>
      </c>
      <c r="H194" s="1051" t="s">
        <v>143</v>
      </c>
      <c r="I194" s="1051" t="s">
        <v>143</v>
      </c>
      <c r="J194" s="1051" t="s">
        <v>143</v>
      </c>
      <c r="K194" s="1051" t="s">
        <v>143</v>
      </c>
      <c r="L194" s="1051" t="s">
        <v>143</v>
      </c>
      <c r="M194" s="1051" t="s">
        <v>143</v>
      </c>
      <c r="N194" s="1051" t="s">
        <v>143</v>
      </c>
      <c r="O194" s="1051" t="s">
        <v>143</v>
      </c>
      <c r="P194" s="1051" t="s">
        <v>143</v>
      </c>
      <c r="Q194" s="1051" t="s">
        <v>143</v>
      </c>
    </row>
    <row r="195" spans="3:17" ht="14.5">
      <c r="C195" s="592" t="s">
        <v>143</v>
      </c>
      <c r="D195" s="592" t="s">
        <v>143</v>
      </c>
      <c r="E195" s="1313" t="s">
        <v>143</v>
      </c>
      <c r="F195" s="1051" t="s">
        <v>143</v>
      </c>
      <c r="G195" s="1051" t="s">
        <v>143</v>
      </c>
      <c r="H195" s="1051" t="s">
        <v>143</v>
      </c>
      <c r="I195" s="1051" t="s">
        <v>143</v>
      </c>
      <c r="J195" s="1051" t="s">
        <v>143</v>
      </c>
      <c r="K195" s="1051" t="s">
        <v>143</v>
      </c>
      <c r="L195" s="1051" t="s">
        <v>143</v>
      </c>
      <c r="M195" s="1051" t="s">
        <v>143</v>
      </c>
      <c r="N195" s="1051" t="s">
        <v>143</v>
      </c>
      <c r="O195" s="1051" t="s">
        <v>143</v>
      </c>
      <c r="P195" s="1051" t="s">
        <v>143</v>
      </c>
      <c r="Q195" s="1051" t="s">
        <v>143</v>
      </c>
    </row>
    <row r="196" spans="3:17" ht="14.5">
      <c r="C196" s="592" t="s">
        <v>143</v>
      </c>
      <c r="D196" s="592" t="s">
        <v>143</v>
      </c>
      <c r="E196" s="1313" t="s">
        <v>143</v>
      </c>
      <c r="F196" s="1051" t="s">
        <v>143</v>
      </c>
      <c r="G196" s="1051" t="s">
        <v>143</v>
      </c>
      <c r="H196" s="1051" t="s">
        <v>143</v>
      </c>
      <c r="I196" s="1051" t="s">
        <v>143</v>
      </c>
      <c r="J196" s="1051" t="s">
        <v>143</v>
      </c>
      <c r="K196" s="1051" t="s">
        <v>143</v>
      </c>
      <c r="L196" s="1051" t="s">
        <v>143</v>
      </c>
      <c r="M196" s="1051" t="s">
        <v>143</v>
      </c>
      <c r="N196" s="1051" t="s">
        <v>143</v>
      </c>
      <c r="O196" s="1051" t="s">
        <v>143</v>
      </c>
      <c r="P196" s="1051" t="s">
        <v>143</v>
      </c>
      <c r="Q196" s="1051" t="s">
        <v>143</v>
      </c>
    </row>
    <row r="197" spans="3:17" ht="14.5">
      <c r="C197" s="592" t="s">
        <v>143</v>
      </c>
      <c r="D197" s="592" t="s">
        <v>143</v>
      </c>
      <c r="E197" s="1313" t="s">
        <v>143</v>
      </c>
      <c r="F197" s="1051" t="s">
        <v>143</v>
      </c>
      <c r="G197" s="1051" t="s">
        <v>143</v>
      </c>
      <c r="H197" s="1051" t="s">
        <v>143</v>
      </c>
      <c r="I197" s="1051" t="s">
        <v>143</v>
      </c>
      <c r="J197" s="1051" t="s">
        <v>143</v>
      </c>
      <c r="K197" s="1051" t="s">
        <v>143</v>
      </c>
      <c r="L197" s="1051" t="s">
        <v>143</v>
      </c>
      <c r="M197" s="1051" t="s">
        <v>143</v>
      </c>
      <c r="N197" s="1051" t="s">
        <v>143</v>
      </c>
      <c r="O197" s="1051" t="s">
        <v>143</v>
      </c>
      <c r="P197" s="1051" t="s">
        <v>143</v>
      </c>
      <c r="Q197" s="1051" t="s">
        <v>143</v>
      </c>
    </row>
    <row r="198" spans="3:17" ht="14.5">
      <c r="C198" s="592" t="s">
        <v>143</v>
      </c>
      <c r="D198" s="592" t="s">
        <v>143</v>
      </c>
      <c r="E198" s="1313" t="s">
        <v>143</v>
      </c>
      <c r="F198" s="1051" t="s">
        <v>143</v>
      </c>
      <c r="G198" s="1051" t="s">
        <v>143</v>
      </c>
      <c r="H198" s="1051" t="s">
        <v>143</v>
      </c>
      <c r="I198" s="1051" t="s">
        <v>143</v>
      </c>
      <c r="J198" s="1051" t="s">
        <v>143</v>
      </c>
      <c r="K198" s="1051" t="s">
        <v>143</v>
      </c>
      <c r="L198" s="1051" t="s">
        <v>143</v>
      </c>
      <c r="M198" s="1051" t="s">
        <v>143</v>
      </c>
      <c r="N198" s="1051" t="s">
        <v>143</v>
      </c>
      <c r="O198" s="1051" t="s">
        <v>143</v>
      </c>
      <c r="P198" s="1051" t="s">
        <v>143</v>
      </c>
      <c r="Q198" s="1051" t="s">
        <v>143</v>
      </c>
    </row>
    <row r="199" spans="3:17" ht="14.5">
      <c r="C199" s="592" t="s">
        <v>143</v>
      </c>
      <c r="D199" s="592" t="s">
        <v>143</v>
      </c>
      <c r="E199" s="1313" t="s">
        <v>143</v>
      </c>
      <c r="F199" s="1051" t="s">
        <v>143</v>
      </c>
      <c r="G199" s="1051" t="s">
        <v>143</v>
      </c>
      <c r="H199" s="1051" t="s">
        <v>143</v>
      </c>
      <c r="I199" s="1051" t="s">
        <v>143</v>
      </c>
      <c r="J199" s="1051" t="s">
        <v>143</v>
      </c>
      <c r="K199" s="1051" t="s">
        <v>143</v>
      </c>
      <c r="L199" s="1051" t="s">
        <v>143</v>
      </c>
      <c r="M199" s="1051" t="s">
        <v>143</v>
      </c>
      <c r="N199" s="1051" t="s">
        <v>143</v>
      </c>
      <c r="O199" s="1051" t="s">
        <v>143</v>
      </c>
      <c r="P199" s="1051" t="s">
        <v>143</v>
      </c>
      <c r="Q199" s="1051" t="s">
        <v>143</v>
      </c>
    </row>
    <row r="200" spans="3:17" ht="14.5">
      <c r="C200" s="592" t="s">
        <v>143</v>
      </c>
      <c r="D200" s="592" t="s">
        <v>143</v>
      </c>
      <c r="E200" s="1313" t="s">
        <v>143</v>
      </c>
      <c r="F200" s="1051" t="s">
        <v>143</v>
      </c>
      <c r="G200" s="1051" t="s">
        <v>143</v>
      </c>
      <c r="H200" s="1051" t="s">
        <v>143</v>
      </c>
      <c r="I200" s="1051" t="s">
        <v>143</v>
      </c>
      <c r="J200" s="1051" t="s">
        <v>143</v>
      </c>
      <c r="K200" s="1051" t="s">
        <v>143</v>
      </c>
      <c r="L200" s="1051" t="s">
        <v>143</v>
      </c>
      <c r="M200" s="1051" t="s">
        <v>143</v>
      </c>
      <c r="N200" s="1051" t="s">
        <v>143</v>
      </c>
      <c r="O200" s="1051" t="s">
        <v>143</v>
      </c>
      <c r="P200" s="1051" t="s">
        <v>143</v>
      </c>
      <c r="Q200" s="1051" t="s">
        <v>143</v>
      </c>
    </row>
    <row r="201" spans="3:17" ht="14.5">
      <c r="C201" s="592" t="s">
        <v>143</v>
      </c>
      <c r="D201" s="592" t="s">
        <v>143</v>
      </c>
      <c r="E201" s="1313" t="s">
        <v>143</v>
      </c>
      <c r="F201" s="1051" t="s">
        <v>143</v>
      </c>
      <c r="G201" s="1051" t="s">
        <v>143</v>
      </c>
      <c r="H201" s="1051" t="s">
        <v>143</v>
      </c>
      <c r="I201" s="1051" t="s">
        <v>143</v>
      </c>
      <c r="J201" s="1051" t="s">
        <v>143</v>
      </c>
      <c r="K201" s="1051" t="s">
        <v>143</v>
      </c>
      <c r="L201" s="1051" t="s">
        <v>143</v>
      </c>
      <c r="M201" s="1051" t="s">
        <v>143</v>
      </c>
      <c r="N201" s="1051" t="s">
        <v>143</v>
      </c>
      <c r="O201" s="1051" t="s">
        <v>143</v>
      </c>
      <c r="P201" s="1051" t="s">
        <v>143</v>
      </c>
      <c r="Q201" s="1051" t="s">
        <v>143</v>
      </c>
    </row>
    <row r="202" spans="3:17" ht="14.5">
      <c r="C202" s="592" t="s">
        <v>143</v>
      </c>
      <c r="D202" s="592" t="s">
        <v>143</v>
      </c>
      <c r="E202" s="1313" t="s">
        <v>143</v>
      </c>
      <c r="F202" s="1051" t="s">
        <v>143</v>
      </c>
      <c r="G202" s="1051" t="s">
        <v>143</v>
      </c>
      <c r="H202" s="1051" t="s">
        <v>143</v>
      </c>
      <c r="I202" s="1051" t="s">
        <v>143</v>
      </c>
      <c r="J202" s="1051" t="s">
        <v>143</v>
      </c>
      <c r="K202" s="1051" t="s">
        <v>143</v>
      </c>
      <c r="L202" s="1051" t="s">
        <v>143</v>
      </c>
      <c r="M202" s="1051" t="s">
        <v>143</v>
      </c>
      <c r="N202" s="1051" t="s">
        <v>143</v>
      </c>
      <c r="O202" s="1051" t="s">
        <v>143</v>
      </c>
      <c r="P202" s="1051" t="s">
        <v>143</v>
      </c>
      <c r="Q202" s="1051" t="s">
        <v>143</v>
      </c>
    </row>
    <row r="203" spans="3:17" ht="14.5">
      <c r="C203" s="592" t="s">
        <v>143</v>
      </c>
      <c r="D203" s="592" t="s">
        <v>143</v>
      </c>
      <c r="E203" s="1313" t="s">
        <v>143</v>
      </c>
      <c r="F203" s="1051" t="s">
        <v>143</v>
      </c>
      <c r="G203" s="1051" t="s">
        <v>143</v>
      </c>
      <c r="H203" s="1051" t="s">
        <v>143</v>
      </c>
      <c r="I203" s="1051" t="s">
        <v>143</v>
      </c>
      <c r="J203" s="1051" t="s">
        <v>143</v>
      </c>
      <c r="K203" s="1051" t="s">
        <v>143</v>
      </c>
      <c r="L203" s="1051" t="s">
        <v>143</v>
      </c>
      <c r="M203" s="1051" t="s">
        <v>143</v>
      </c>
      <c r="N203" s="1051" t="s">
        <v>143</v>
      </c>
      <c r="O203" s="1051" t="s">
        <v>143</v>
      </c>
      <c r="P203" s="1051" t="s">
        <v>143</v>
      </c>
      <c r="Q203" s="1051" t="s">
        <v>143</v>
      </c>
    </row>
    <row r="204" spans="3:17" ht="14.5">
      <c r="C204" s="592" t="s">
        <v>143</v>
      </c>
      <c r="D204" s="592" t="s">
        <v>143</v>
      </c>
      <c r="E204" s="1313" t="s">
        <v>143</v>
      </c>
      <c r="F204" s="1051" t="s">
        <v>143</v>
      </c>
      <c r="G204" s="1051" t="s">
        <v>143</v>
      </c>
      <c r="H204" s="1051" t="s">
        <v>143</v>
      </c>
      <c r="I204" s="1051" t="s">
        <v>143</v>
      </c>
      <c r="J204" s="1051" t="s">
        <v>143</v>
      </c>
      <c r="K204" s="1051" t="s">
        <v>143</v>
      </c>
      <c r="L204" s="1051" t="s">
        <v>143</v>
      </c>
      <c r="M204" s="1051" t="s">
        <v>143</v>
      </c>
      <c r="N204" s="1051" t="s">
        <v>143</v>
      </c>
      <c r="O204" s="1051" t="s">
        <v>143</v>
      </c>
      <c r="P204" s="1051" t="s">
        <v>143</v>
      </c>
      <c r="Q204" s="1051" t="s">
        <v>143</v>
      </c>
    </row>
    <row r="205" spans="3:17" ht="14.5">
      <c r="C205" s="592" t="s">
        <v>143</v>
      </c>
      <c r="D205" s="592" t="s">
        <v>143</v>
      </c>
      <c r="E205" s="1313" t="s">
        <v>143</v>
      </c>
      <c r="F205" s="1051" t="s">
        <v>143</v>
      </c>
      <c r="G205" s="1051" t="s">
        <v>143</v>
      </c>
      <c r="H205" s="1051" t="s">
        <v>143</v>
      </c>
      <c r="I205" s="1051" t="s">
        <v>143</v>
      </c>
      <c r="J205" s="1051" t="s">
        <v>143</v>
      </c>
      <c r="K205" s="1051" t="s">
        <v>143</v>
      </c>
      <c r="L205" s="1051" t="s">
        <v>143</v>
      </c>
      <c r="M205" s="1051" t="s">
        <v>143</v>
      </c>
      <c r="N205" s="1051" t="s">
        <v>143</v>
      </c>
      <c r="O205" s="1051" t="s">
        <v>143</v>
      </c>
      <c r="P205" s="1051" t="s">
        <v>143</v>
      </c>
      <c r="Q205" s="1051" t="s">
        <v>143</v>
      </c>
    </row>
    <row r="206" spans="3:17" ht="14.5">
      <c r="C206" s="592" t="s">
        <v>143</v>
      </c>
      <c r="D206" s="592" t="s">
        <v>143</v>
      </c>
      <c r="E206" s="1313" t="s">
        <v>143</v>
      </c>
      <c r="F206" s="1051" t="s">
        <v>143</v>
      </c>
      <c r="G206" s="1051" t="s">
        <v>143</v>
      </c>
      <c r="H206" s="1051" t="s">
        <v>143</v>
      </c>
      <c r="I206" s="1051" t="s">
        <v>143</v>
      </c>
      <c r="J206" s="1051" t="s">
        <v>143</v>
      </c>
      <c r="K206" s="1051" t="s">
        <v>143</v>
      </c>
      <c r="L206" s="1051" t="s">
        <v>143</v>
      </c>
      <c r="M206" s="1051" t="s">
        <v>143</v>
      </c>
      <c r="N206" s="1051" t="s">
        <v>143</v>
      </c>
      <c r="O206" s="1051" t="s">
        <v>143</v>
      </c>
      <c r="P206" s="1051" t="s">
        <v>143</v>
      </c>
      <c r="Q206" s="1051" t="s">
        <v>143</v>
      </c>
    </row>
    <row r="207" spans="3:17" ht="14.5">
      <c r="C207" s="592" t="s">
        <v>143</v>
      </c>
      <c r="D207" s="592" t="s">
        <v>143</v>
      </c>
      <c r="E207" s="1313" t="s">
        <v>143</v>
      </c>
      <c r="F207" s="1051" t="s">
        <v>143</v>
      </c>
      <c r="G207" s="1051" t="s">
        <v>143</v>
      </c>
      <c r="H207" s="1051" t="s">
        <v>143</v>
      </c>
      <c r="I207" s="1051" t="s">
        <v>143</v>
      </c>
      <c r="J207" s="1051" t="s">
        <v>143</v>
      </c>
      <c r="K207" s="1051" t="s">
        <v>143</v>
      </c>
      <c r="L207" s="1051" t="s">
        <v>143</v>
      </c>
      <c r="M207" s="1051" t="s">
        <v>143</v>
      </c>
      <c r="N207" s="1051" t="s">
        <v>143</v>
      </c>
      <c r="O207" s="1051" t="s">
        <v>143</v>
      </c>
      <c r="P207" s="1051" t="s">
        <v>143</v>
      </c>
      <c r="Q207" s="1051" t="s">
        <v>143</v>
      </c>
    </row>
    <row r="208" spans="3:17" ht="14.5">
      <c r="C208" s="592" t="s">
        <v>143</v>
      </c>
      <c r="D208" s="592" t="s">
        <v>143</v>
      </c>
      <c r="E208" s="1313" t="s">
        <v>143</v>
      </c>
      <c r="F208" s="1051" t="s">
        <v>143</v>
      </c>
      <c r="G208" s="1051" t="s">
        <v>143</v>
      </c>
      <c r="H208" s="1051" t="s">
        <v>143</v>
      </c>
      <c r="I208" s="1051" t="s">
        <v>143</v>
      </c>
      <c r="J208" s="1051" t="s">
        <v>143</v>
      </c>
      <c r="K208" s="1051" t="s">
        <v>143</v>
      </c>
      <c r="L208" s="1051" t="s">
        <v>143</v>
      </c>
      <c r="M208" s="1051" t="s">
        <v>143</v>
      </c>
      <c r="N208" s="1051" t="s">
        <v>143</v>
      </c>
      <c r="O208" s="1051" t="s">
        <v>143</v>
      </c>
      <c r="P208" s="1051" t="s">
        <v>143</v>
      </c>
      <c r="Q208" s="1051" t="s">
        <v>143</v>
      </c>
    </row>
    <row r="209" spans="3:17" ht="14.5">
      <c r="C209" s="592" t="s">
        <v>143</v>
      </c>
      <c r="D209" s="592" t="s">
        <v>143</v>
      </c>
      <c r="E209" s="1313" t="s">
        <v>143</v>
      </c>
      <c r="F209" s="1051" t="s">
        <v>143</v>
      </c>
      <c r="G209" s="1051" t="s">
        <v>143</v>
      </c>
      <c r="H209" s="1051" t="s">
        <v>143</v>
      </c>
      <c r="I209" s="1051" t="s">
        <v>143</v>
      </c>
      <c r="J209" s="1051" t="s">
        <v>143</v>
      </c>
      <c r="K209" s="1051" t="s">
        <v>143</v>
      </c>
      <c r="L209" s="1051" t="s">
        <v>143</v>
      </c>
      <c r="M209" s="1051" t="s">
        <v>143</v>
      </c>
      <c r="N209" s="1051" t="s">
        <v>143</v>
      </c>
      <c r="O209" s="1051" t="s">
        <v>143</v>
      </c>
      <c r="P209" s="1051" t="s">
        <v>143</v>
      </c>
      <c r="Q209" s="1051" t="s">
        <v>143</v>
      </c>
    </row>
    <row r="210" spans="3:17" ht="14.5">
      <c r="C210" s="592" t="s">
        <v>143</v>
      </c>
      <c r="D210" s="592" t="s">
        <v>143</v>
      </c>
      <c r="E210" s="1313" t="s">
        <v>143</v>
      </c>
      <c r="F210" s="1051" t="s">
        <v>143</v>
      </c>
      <c r="G210" s="1051" t="s">
        <v>143</v>
      </c>
      <c r="H210" s="1051" t="s">
        <v>143</v>
      </c>
      <c r="I210" s="1051" t="s">
        <v>143</v>
      </c>
      <c r="J210" s="1051" t="s">
        <v>143</v>
      </c>
      <c r="K210" s="1051" t="s">
        <v>143</v>
      </c>
      <c r="L210" s="1051" t="s">
        <v>143</v>
      </c>
      <c r="M210" s="1051" t="s">
        <v>143</v>
      </c>
      <c r="N210" s="1051" t="s">
        <v>143</v>
      </c>
      <c r="O210" s="1051" t="s">
        <v>143</v>
      </c>
      <c r="P210" s="1051" t="s">
        <v>143</v>
      </c>
      <c r="Q210" s="1051" t="s">
        <v>143</v>
      </c>
    </row>
    <row r="211" spans="3:17" ht="14.5">
      <c r="C211" s="592" t="s">
        <v>143</v>
      </c>
      <c r="D211" s="592" t="s">
        <v>143</v>
      </c>
      <c r="E211" s="1313" t="s">
        <v>143</v>
      </c>
      <c r="F211" s="1051" t="s">
        <v>143</v>
      </c>
      <c r="G211" s="1051" t="s">
        <v>143</v>
      </c>
      <c r="H211" s="1051" t="s">
        <v>143</v>
      </c>
      <c r="I211" s="1051" t="s">
        <v>143</v>
      </c>
      <c r="J211" s="1051" t="s">
        <v>143</v>
      </c>
      <c r="K211" s="1051" t="s">
        <v>143</v>
      </c>
      <c r="L211" s="1051" t="s">
        <v>143</v>
      </c>
      <c r="M211" s="1051" t="s">
        <v>143</v>
      </c>
      <c r="N211" s="1051" t="s">
        <v>143</v>
      </c>
      <c r="O211" s="1051" t="s">
        <v>143</v>
      </c>
      <c r="P211" s="1051" t="s">
        <v>143</v>
      </c>
      <c r="Q211" s="1051" t="s">
        <v>143</v>
      </c>
    </row>
    <row r="212" spans="3:17" ht="14.5">
      <c r="C212" s="592" t="s">
        <v>143</v>
      </c>
      <c r="D212" s="592" t="s">
        <v>143</v>
      </c>
      <c r="E212" s="1313" t="s">
        <v>143</v>
      </c>
      <c r="F212" s="1051" t="s">
        <v>143</v>
      </c>
      <c r="G212" s="1051" t="s">
        <v>143</v>
      </c>
      <c r="H212" s="1051" t="s">
        <v>143</v>
      </c>
      <c r="I212" s="1051" t="s">
        <v>143</v>
      </c>
      <c r="J212" s="1051" t="s">
        <v>143</v>
      </c>
      <c r="K212" s="1051" t="s">
        <v>143</v>
      </c>
      <c r="L212" s="1051" t="s">
        <v>143</v>
      </c>
      <c r="M212" s="1051" t="s">
        <v>143</v>
      </c>
      <c r="N212" s="1051" t="s">
        <v>143</v>
      </c>
      <c r="O212" s="1051" t="s">
        <v>143</v>
      </c>
      <c r="P212" s="1051" t="s">
        <v>143</v>
      </c>
      <c r="Q212" s="1051" t="s">
        <v>143</v>
      </c>
    </row>
    <row r="213" spans="3:17" ht="14.5">
      <c r="C213" s="592" t="s">
        <v>143</v>
      </c>
      <c r="D213" s="592" t="s">
        <v>143</v>
      </c>
      <c r="E213" s="1313" t="s">
        <v>143</v>
      </c>
      <c r="F213" s="1051" t="s">
        <v>143</v>
      </c>
      <c r="G213" s="1051" t="s">
        <v>143</v>
      </c>
      <c r="H213" s="1051" t="s">
        <v>143</v>
      </c>
      <c r="I213" s="1051" t="s">
        <v>143</v>
      </c>
      <c r="J213" s="1051" t="s">
        <v>143</v>
      </c>
      <c r="K213" s="1051" t="s">
        <v>143</v>
      </c>
      <c r="L213" s="1051" t="s">
        <v>143</v>
      </c>
      <c r="M213" s="1051" t="s">
        <v>143</v>
      </c>
      <c r="N213" s="1051" t="s">
        <v>143</v>
      </c>
      <c r="O213" s="1051" t="s">
        <v>143</v>
      </c>
      <c r="P213" s="1051" t="s">
        <v>143</v>
      </c>
      <c r="Q213" s="1051" t="s">
        <v>143</v>
      </c>
    </row>
    <row r="214" spans="3:17" ht="14.5">
      <c r="C214" s="592" t="s">
        <v>143</v>
      </c>
      <c r="D214" s="592" t="s">
        <v>143</v>
      </c>
      <c r="E214" s="1313" t="s">
        <v>143</v>
      </c>
      <c r="F214" s="1051" t="s">
        <v>143</v>
      </c>
      <c r="G214" s="1051" t="s">
        <v>143</v>
      </c>
      <c r="H214" s="1051" t="s">
        <v>143</v>
      </c>
      <c r="I214" s="1051" t="s">
        <v>143</v>
      </c>
      <c r="J214" s="1051" t="s">
        <v>143</v>
      </c>
      <c r="K214" s="1051" t="s">
        <v>143</v>
      </c>
      <c r="L214" s="1051" t="s">
        <v>143</v>
      </c>
      <c r="M214" s="1051" t="s">
        <v>143</v>
      </c>
      <c r="N214" s="1051" t="s">
        <v>143</v>
      </c>
      <c r="O214" s="1051" t="s">
        <v>143</v>
      </c>
      <c r="P214" s="1051" t="s">
        <v>143</v>
      </c>
      <c r="Q214" s="1051" t="s">
        <v>143</v>
      </c>
    </row>
    <row r="215" spans="3:17" ht="14.5">
      <c r="C215" s="592" t="s">
        <v>143</v>
      </c>
      <c r="D215" s="592" t="s">
        <v>143</v>
      </c>
      <c r="E215" s="1313" t="s">
        <v>143</v>
      </c>
      <c r="F215" s="1051" t="s">
        <v>143</v>
      </c>
      <c r="G215" s="1051" t="s">
        <v>143</v>
      </c>
      <c r="H215" s="1051" t="s">
        <v>143</v>
      </c>
      <c r="I215" s="1051" t="s">
        <v>143</v>
      </c>
      <c r="J215" s="1051" t="s">
        <v>143</v>
      </c>
      <c r="K215" s="1051" t="s">
        <v>143</v>
      </c>
      <c r="L215" s="1051" t="s">
        <v>143</v>
      </c>
      <c r="M215" s="1051" t="s">
        <v>143</v>
      </c>
      <c r="N215" s="1051" t="s">
        <v>143</v>
      </c>
      <c r="O215" s="1051" t="s">
        <v>143</v>
      </c>
      <c r="P215" s="1051" t="s">
        <v>143</v>
      </c>
      <c r="Q215" s="1051" t="s">
        <v>143</v>
      </c>
    </row>
    <row r="216" spans="3:17" ht="14.5">
      <c r="C216" s="592" t="s">
        <v>143</v>
      </c>
      <c r="D216" s="592" t="s">
        <v>143</v>
      </c>
      <c r="E216" s="1313" t="s">
        <v>143</v>
      </c>
      <c r="F216" s="1051" t="s">
        <v>143</v>
      </c>
      <c r="G216" s="1051" t="s">
        <v>143</v>
      </c>
      <c r="H216" s="1051" t="s">
        <v>143</v>
      </c>
      <c r="I216" s="1051" t="s">
        <v>143</v>
      </c>
      <c r="J216" s="1051" t="s">
        <v>143</v>
      </c>
      <c r="K216" s="1051" t="s">
        <v>143</v>
      </c>
      <c r="L216" s="1051" t="s">
        <v>143</v>
      </c>
      <c r="M216" s="1051" t="s">
        <v>143</v>
      </c>
      <c r="N216" s="1051" t="s">
        <v>143</v>
      </c>
      <c r="O216" s="1051" t="s">
        <v>143</v>
      </c>
      <c r="P216" s="1051" t="s">
        <v>143</v>
      </c>
      <c r="Q216" s="1051" t="s">
        <v>143</v>
      </c>
    </row>
    <row r="217" spans="3:17" ht="14.5">
      <c r="C217" s="592" t="s">
        <v>143</v>
      </c>
      <c r="D217" s="592" t="s">
        <v>143</v>
      </c>
      <c r="E217" s="1313" t="s">
        <v>143</v>
      </c>
      <c r="F217" s="1051" t="s">
        <v>143</v>
      </c>
      <c r="G217" s="1051" t="s">
        <v>143</v>
      </c>
      <c r="H217" s="1051" t="s">
        <v>143</v>
      </c>
      <c r="I217" s="1051" t="s">
        <v>143</v>
      </c>
      <c r="J217" s="1051" t="s">
        <v>143</v>
      </c>
      <c r="K217" s="1051" t="s">
        <v>143</v>
      </c>
      <c r="L217" s="1051" t="s">
        <v>143</v>
      </c>
      <c r="M217" s="1051" t="s">
        <v>143</v>
      </c>
      <c r="N217" s="1051" t="s">
        <v>143</v>
      </c>
      <c r="O217" s="1051" t="s">
        <v>143</v>
      </c>
      <c r="P217" s="1051" t="s">
        <v>143</v>
      </c>
      <c r="Q217" s="1051" t="s">
        <v>143</v>
      </c>
    </row>
    <row r="218" spans="3:17" ht="14.5">
      <c r="C218" s="592" t="s">
        <v>143</v>
      </c>
      <c r="D218" s="592" t="s">
        <v>143</v>
      </c>
      <c r="E218" s="1313" t="s">
        <v>143</v>
      </c>
      <c r="F218" s="1051" t="s">
        <v>143</v>
      </c>
      <c r="G218" s="1051" t="s">
        <v>143</v>
      </c>
      <c r="H218" s="1051" t="s">
        <v>143</v>
      </c>
      <c r="I218" s="1051" t="s">
        <v>143</v>
      </c>
      <c r="J218" s="1051" t="s">
        <v>143</v>
      </c>
      <c r="K218" s="1051" t="s">
        <v>143</v>
      </c>
      <c r="L218" s="1051" t="s">
        <v>143</v>
      </c>
      <c r="M218" s="1051" t="s">
        <v>143</v>
      </c>
      <c r="N218" s="1051" t="s">
        <v>143</v>
      </c>
      <c r="O218" s="1051" t="s">
        <v>143</v>
      </c>
      <c r="P218" s="1051" t="s">
        <v>143</v>
      </c>
      <c r="Q218" s="1051" t="s">
        <v>143</v>
      </c>
    </row>
    <row r="219" spans="3:17" ht="14.5">
      <c r="C219" s="592" t="s">
        <v>143</v>
      </c>
      <c r="D219" s="592" t="s">
        <v>143</v>
      </c>
      <c r="E219" s="1313" t="s">
        <v>143</v>
      </c>
      <c r="F219" s="1051" t="s">
        <v>143</v>
      </c>
      <c r="G219" s="1051" t="s">
        <v>143</v>
      </c>
      <c r="H219" s="1051" t="s">
        <v>143</v>
      </c>
      <c r="I219" s="1051" t="s">
        <v>143</v>
      </c>
      <c r="J219" s="1051" t="s">
        <v>143</v>
      </c>
      <c r="K219" s="1051" t="s">
        <v>143</v>
      </c>
      <c r="L219" s="1051" t="s">
        <v>143</v>
      </c>
      <c r="M219" s="1051" t="s">
        <v>143</v>
      </c>
      <c r="N219" s="1051" t="s">
        <v>143</v>
      </c>
      <c r="O219" s="1051" t="s">
        <v>143</v>
      </c>
      <c r="P219" s="1051" t="s">
        <v>143</v>
      </c>
      <c r="Q219" s="1051" t="s">
        <v>143</v>
      </c>
    </row>
    <row r="220" spans="3:17" ht="14.5">
      <c r="C220" s="592" t="s">
        <v>143</v>
      </c>
      <c r="D220" s="592" t="s">
        <v>143</v>
      </c>
      <c r="E220" s="1313" t="s">
        <v>143</v>
      </c>
      <c r="F220" s="1051" t="s">
        <v>143</v>
      </c>
      <c r="G220" s="1051" t="s">
        <v>143</v>
      </c>
      <c r="H220" s="1051" t="s">
        <v>143</v>
      </c>
      <c r="I220" s="1051" t="s">
        <v>143</v>
      </c>
      <c r="J220" s="1051" t="s">
        <v>143</v>
      </c>
      <c r="K220" s="1051" t="s">
        <v>143</v>
      </c>
      <c r="L220" s="1051" t="s">
        <v>143</v>
      </c>
      <c r="M220" s="1051" t="s">
        <v>143</v>
      </c>
      <c r="N220" s="1051" t="s">
        <v>143</v>
      </c>
      <c r="O220" s="1051" t="s">
        <v>143</v>
      </c>
      <c r="P220" s="1051" t="s">
        <v>143</v>
      </c>
      <c r="Q220" s="1051" t="s">
        <v>143</v>
      </c>
    </row>
    <row r="221" spans="3:17" ht="14.5">
      <c r="C221" s="592" t="s">
        <v>143</v>
      </c>
      <c r="D221" s="592" t="s">
        <v>143</v>
      </c>
      <c r="E221" s="1313" t="s">
        <v>143</v>
      </c>
      <c r="F221" s="1051" t="s">
        <v>143</v>
      </c>
      <c r="G221" s="1051" t="s">
        <v>143</v>
      </c>
      <c r="H221" s="1051" t="s">
        <v>143</v>
      </c>
      <c r="I221" s="1051" t="s">
        <v>143</v>
      </c>
      <c r="J221" s="1051" t="s">
        <v>143</v>
      </c>
      <c r="K221" s="1051" t="s">
        <v>143</v>
      </c>
      <c r="L221" s="1051" t="s">
        <v>143</v>
      </c>
      <c r="M221" s="1051" t="s">
        <v>143</v>
      </c>
      <c r="N221" s="1051" t="s">
        <v>143</v>
      </c>
      <c r="O221" s="1051" t="s">
        <v>143</v>
      </c>
      <c r="P221" s="1051" t="s">
        <v>143</v>
      </c>
      <c r="Q221" s="1051" t="s">
        <v>143</v>
      </c>
    </row>
    <row r="222" spans="3:17" ht="14.5">
      <c r="C222" s="592" t="s">
        <v>143</v>
      </c>
      <c r="D222" s="592" t="s">
        <v>143</v>
      </c>
      <c r="E222" s="1313" t="s">
        <v>143</v>
      </c>
      <c r="F222" s="1051" t="s">
        <v>143</v>
      </c>
      <c r="G222" s="1051" t="s">
        <v>143</v>
      </c>
      <c r="H222" s="1051" t="s">
        <v>143</v>
      </c>
      <c r="I222" s="1051" t="s">
        <v>143</v>
      </c>
      <c r="J222" s="1051" t="s">
        <v>143</v>
      </c>
      <c r="K222" s="1051" t="s">
        <v>143</v>
      </c>
      <c r="L222" s="1051" t="s">
        <v>143</v>
      </c>
      <c r="M222" s="1051" t="s">
        <v>143</v>
      </c>
      <c r="N222" s="1051" t="s">
        <v>143</v>
      </c>
      <c r="O222" s="1051" t="s">
        <v>143</v>
      </c>
      <c r="P222" s="1051" t="s">
        <v>143</v>
      </c>
      <c r="Q222" s="1051" t="s">
        <v>143</v>
      </c>
    </row>
    <row r="223" spans="3:17" ht="14.5">
      <c r="C223" s="592" t="s">
        <v>143</v>
      </c>
      <c r="D223" s="592" t="s">
        <v>143</v>
      </c>
      <c r="E223" s="1313" t="s">
        <v>143</v>
      </c>
      <c r="F223" s="1051" t="s">
        <v>143</v>
      </c>
      <c r="G223" s="1051" t="s">
        <v>143</v>
      </c>
      <c r="H223" s="1051" t="s">
        <v>143</v>
      </c>
      <c r="I223" s="1051" t="s">
        <v>143</v>
      </c>
      <c r="J223" s="1051" t="s">
        <v>143</v>
      </c>
      <c r="K223" s="1051" t="s">
        <v>143</v>
      </c>
      <c r="L223" s="1051" t="s">
        <v>143</v>
      </c>
      <c r="M223" s="1051" t="s">
        <v>143</v>
      </c>
      <c r="N223" s="1051" t="s">
        <v>143</v>
      </c>
      <c r="O223" s="1051" t="s">
        <v>143</v>
      </c>
      <c r="P223" s="1051" t="s">
        <v>143</v>
      </c>
      <c r="Q223" s="1051" t="s">
        <v>143</v>
      </c>
    </row>
    <row r="224" spans="3:17" ht="14.5">
      <c r="C224" s="592" t="s">
        <v>143</v>
      </c>
      <c r="D224" s="592" t="s">
        <v>143</v>
      </c>
      <c r="E224" s="1313" t="s">
        <v>143</v>
      </c>
      <c r="F224" s="1051" t="s">
        <v>143</v>
      </c>
      <c r="G224" s="1051" t="s">
        <v>143</v>
      </c>
      <c r="H224" s="1051" t="s">
        <v>143</v>
      </c>
      <c r="I224" s="1051" t="s">
        <v>143</v>
      </c>
      <c r="J224" s="1051" t="s">
        <v>143</v>
      </c>
      <c r="K224" s="1051" t="s">
        <v>143</v>
      </c>
      <c r="L224" s="1051" t="s">
        <v>143</v>
      </c>
      <c r="M224" s="1051" t="s">
        <v>143</v>
      </c>
      <c r="N224" s="1051" t="s">
        <v>143</v>
      </c>
      <c r="O224" s="1051" t="s">
        <v>143</v>
      </c>
      <c r="P224" s="1051" t="s">
        <v>143</v>
      </c>
      <c r="Q224" s="1051" t="s">
        <v>143</v>
      </c>
    </row>
    <row r="225" spans="3:17" ht="14.5">
      <c r="C225" s="592" t="s">
        <v>143</v>
      </c>
      <c r="D225" s="592" t="s">
        <v>143</v>
      </c>
      <c r="E225" s="1313" t="s">
        <v>143</v>
      </c>
      <c r="F225" s="1051" t="s">
        <v>143</v>
      </c>
      <c r="G225" s="1051" t="s">
        <v>143</v>
      </c>
      <c r="H225" s="1051" t="s">
        <v>143</v>
      </c>
      <c r="I225" s="1051" t="s">
        <v>143</v>
      </c>
      <c r="J225" s="1051" t="s">
        <v>143</v>
      </c>
      <c r="K225" s="1051" t="s">
        <v>143</v>
      </c>
      <c r="L225" s="1051" t="s">
        <v>143</v>
      </c>
      <c r="M225" s="1051" t="s">
        <v>143</v>
      </c>
      <c r="N225" s="1051" t="s">
        <v>143</v>
      </c>
      <c r="O225" s="1051" t="s">
        <v>143</v>
      </c>
      <c r="P225" s="1051" t="s">
        <v>143</v>
      </c>
      <c r="Q225" s="1051" t="s">
        <v>143</v>
      </c>
    </row>
    <row r="226" spans="3:17" ht="14.5">
      <c r="C226" s="592" t="s">
        <v>143</v>
      </c>
      <c r="D226" s="592" t="s">
        <v>143</v>
      </c>
      <c r="E226" s="1313" t="s">
        <v>143</v>
      </c>
      <c r="F226" s="1051" t="s">
        <v>143</v>
      </c>
      <c r="G226" s="1051" t="s">
        <v>143</v>
      </c>
      <c r="H226" s="1051" t="s">
        <v>143</v>
      </c>
      <c r="I226" s="1051" t="s">
        <v>143</v>
      </c>
      <c r="J226" s="1051" t="s">
        <v>143</v>
      </c>
      <c r="K226" s="1051" t="s">
        <v>143</v>
      </c>
      <c r="L226" s="1051" t="s">
        <v>143</v>
      </c>
      <c r="M226" s="1051" t="s">
        <v>143</v>
      </c>
      <c r="N226" s="1051" t="s">
        <v>143</v>
      </c>
      <c r="O226" s="1051" t="s">
        <v>143</v>
      </c>
      <c r="P226" s="1051" t="s">
        <v>143</v>
      </c>
      <c r="Q226" s="1051" t="s">
        <v>143</v>
      </c>
    </row>
    <row r="227" spans="3:17" ht="14.5">
      <c r="C227" s="592" t="s">
        <v>143</v>
      </c>
      <c r="D227" s="592" t="s">
        <v>143</v>
      </c>
      <c r="E227" s="1313" t="s">
        <v>143</v>
      </c>
      <c r="F227" s="1051" t="s">
        <v>143</v>
      </c>
      <c r="G227" s="1051" t="s">
        <v>143</v>
      </c>
      <c r="H227" s="1051" t="s">
        <v>143</v>
      </c>
      <c r="I227" s="1051" t="s">
        <v>143</v>
      </c>
      <c r="J227" s="1051" t="s">
        <v>143</v>
      </c>
      <c r="K227" s="1051" t="s">
        <v>143</v>
      </c>
      <c r="L227" s="1051" t="s">
        <v>143</v>
      </c>
      <c r="M227" s="1051" t="s">
        <v>143</v>
      </c>
      <c r="N227" s="1051" t="s">
        <v>143</v>
      </c>
      <c r="O227" s="1051" t="s">
        <v>143</v>
      </c>
      <c r="P227" s="1051" t="s">
        <v>143</v>
      </c>
      <c r="Q227" s="1051" t="s">
        <v>143</v>
      </c>
    </row>
    <row r="228" spans="3:17" ht="14.5">
      <c r="C228" s="592" t="s">
        <v>143</v>
      </c>
      <c r="D228" s="592" t="s">
        <v>143</v>
      </c>
      <c r="E228" s="1313" t="s">
        <v>143</v>
      </c>
      <c r="F228" s="1051" t="s">
        <v>143</v>
      </c>
      <c r="G228" s="1051" t="s">
        <v>143</v>
      </c>
      <c r="H228" s="1051" t="s">
        <v>143</v>
      </c>
      <c r="I228" s="1051" t="s">
        <v>143</v>
      </c>
      <c r="J228" s="1051" t="s">
        <v>143</v>
      </c>
      <c r="K228" s="1051" t="s">
        <v>143</v>
      </c>
      <c r="L228" s="1051" t="s">
        <v>143</v>
      </c>
      <c r="M228" s="1051" t="s">
        <v>143</v>
      </c>
      <c r="N228" s="1051" t="s">
        <v>143</v>
      </c>
      <c r="O228" s="1051" t="s">
        <v>143</v>
      </c>
      <c r="P228" s="1051" t="s">
        <v>143</v>
      </c>
      <c r="Q228" s="1051" t="s">
        <v>143</v>
      </c>
    </row>
    <row r="229" spans="3:17" ht="14.5">
      <c r="C229" s="592" t="s">
        <v>143</v>
      </c>
      <c r="D229" s="592" t="s">
        <v>143</v>
      </c>
      <c r="E229" s="1313" t="s">
        <v>143</v>
      </c>
      <c r="F229" s="1051" t="s">
        <v>143</v>
      </c>
      <c r="G229" s="1051" t="s">
        <v>143</v>
      </c>
      <c r="H229" s="1051" t="s">
        <v>143</v>
      </c>
      <c r="I229" s="1051" t="s">
        <v>143</v>
      </c>
      <c r="J229" s="1051" t="s">
        <v>143</v>
      </c>
      <c r="K229" s="1051" t="s">
        <v>143</v>
      </c>
      <c r="L229" s="1051" t="s">
        <v>143</v>
      </c>
      <c r="M229" s="1051" t="s">
        <v>143</v>
      </c>
      <c r="N229" s="1051" t="s">
        <v>143</v>
      </c>
      <c r="O229" s="1051" t="s">
        <v>143</v>
      </c>
      <c r="P229" s="1051" t="s">
        <v>143</v>
      </c>
      <c r="Q229" s="1051" t="s">
        <v>143</v>
      </c>
    </row>
    <row r="230" spans="3:17" ht="14.5">
      <c r="C230" s="592" t="s">
        <v>143</v>
      </c>
      <c r="D230" s="592" t="s">
        <v>143</v>
      </c>
      <c r="E230" s="1313" t="s">
        <v>143</v>
      </c>
      <c r="F230" s="1051" t="s">
        <v>143</v>
      </c>
      <c r="G230" s="1051" t="s">
        <v>143</v>
      </c>
      <c r="H230" s="1051" t="s">
        <v>143</v>
      </c>
      <c r="I230" s="1051" t="s">
        <v>143</v>
      </c>
      <c r="J230" s="1051" t="s">
        <v>143</v>
      </c>
      <c r="K230" s="1051" t="s">
        <v>143</v>
      </c>
      <c r="L230" s="1051" t="s">
        <v>143</v>
      </c>
      <c r="M230" s="1051" t="s">
        <v>143</v>
      </c>
      <c r="N230" s="1051" t="s">
        <v>143</v>
      </c>
      <c r="O230" s="1051" t="s">
        <v>143</v>
      </c>
      <c r="P230" s="1051" t="s">
        <v>143</v>
      </c>
      <c r="Q230" s="1051" t="s">
        <v>143</v>
      </c>
    </row>
    <row r="231" spans="3:17" ht="14.5">
      <c r="C231" s="592" t="s">
        <v>143</v>
      </c>
      <c r="D231" s="592" t="s">
        <v>143</v>
      </c>
      <c r="E231" s="1313" t="s">
        <v>143</v>
      </c>
      <c r="F231" s="1051" t="s">
        <v>143</v>
      </c>
      <c r="G231" s="1051" t="s">
        <v>143</v>
      </c>
      <c r="H231" s="1051" t="s">
        <v>143</v>
      </c>
      <c r="I231" s="1051" t="s">
        <v>143</v>
      </c>
      <c r="J231" s="1051" t="s">
        <v>143</v>
      </c>
      <c r="K231" s="1051" t="s">
        <v>143</v>
      </c>
      <c r="L231" s="1051" t="s">
        <v>143</v>
      </c>
      <c r="M231" s="1051" t="s">
        <v>143</v>
      </c>
      <c r="N231" s="1051" t="s">
        <v>143</v>
      </c>
      <c r="O231" s="1051" t="s">
        <v>143</v>
      </c>
      <c r="P231" s="1051" t="s">
        <v>143</v>
      </c>
      <c r="Q231" s="1051" t="s">
        <v>143</v>
      </c>
    </row>
    <row r="232" spans="3:17" ht="14.5">
      <c r="C232" s="592" t="s">
        <v>143</v>
      </c>
      <c r="D232" s="592" t="s">
        <v>143</v>
      </c>
      <c r="E232" s="1313" t="s">
        <v>143</v>
      </c>
      <c r="F232" s="1051" t="s">
        <v>143</v>
      </c>
      <c r="G232" s="1051" t="s">
        <v>143</v>
      </c>
      <c r="H232" s="1051" t="s">
        <v>143</v>
      </c>
      <c r="I232" s="1051" t="s">
        <v>143</v>
      </c>
      <c r="J232" s="1051" t="s">
        <v>143</v>
      </c>
      <c r="K232" s="1051" t="s">
        <v>143</v>
      </c>
      <c r="L232" s="1051" t="s">
        <v>143</v>
      </c>
      <c r="M232" s="1051" t="s">
        <v>143</v>
      </c>
      <c r="N232" s="1051" t="s">
        <v>143</v>
      </c>
      <c r="O232" s="1051" t="s">
        <v>143</v>
      </c>
      <c r="P232" s="1051" t="s">
        <v>143</v>
      </c>
      <c r="Q232" s="1051" t="s">
        <v>143</v>
      </c>
    </row>
    <row r="233" spans="3:17" ht="14.5">
      <c r="C233" s="592" t="s">
        <v>143</v>
      </c>
      <c r="D233" s="592" t="s">
        <v>143</v>
      </c>
      <c r="E233" s="1313" t="s">
        <v>143</v>
      </c>
      <c r="F233" s="1051" t="s">
        <v>143</v>
      </c>
      <c r="G233" s="1051" t="s">
        <v>143</v>
      </c>
      <c r="H233" s="1051" t="s">
        <v>143</v>
      </c>
      <c r="I233" s="1051" t="s">
        <v>143</v>
      </c>
      <c r="J233" s="1051" t="s">
        <v>143</v>
      </c>
      <c r="K233" s="1051" t="s">
        <v>143</v>
      </c>
      <c r="L233" s="1051" t="s">
        <v>143</v>
      </c>
      <c r="M233" s="1051" t="s">
        <v>143</v>
      </c>
      <c r="N233" s="1051" t="s">
        <v>143</v>
      </c>
      <c r="O233" s="1051" t="s">
        <v>143</v>
      </c>
      <c r="P233" s="1051" t="s">
        <v>143</v>
      </c>
      <c r="Q233" s="1051" t="s">
        <v>143</v>
      </c>
    </row>
    <row r="234" spans="3:17" ht="14.5">
      <c r="C234" s="592" t="s">
        <v>143</v>
      </c>
      <c r="D234" s="592" t="s">
        <v>143</v>
      </c>
      <c r="E234" s="1313" t="s">
        <v>143</v>
      </c>
      <c r="F234" s="1051" t="s">
        <v>143</v>
      </c>
      <c r="G234" s="1051" t="s">
        <v>143</v>
      </c>
      <c r="H234" s="1051" t="s">
        <v>143</v>
      </c>
      <c r="I234" s="1051" t="s">
        <v>143</v>
      </c>
      <c r="J234" s="1051" t="s">
        <v>143</v>
      </c>
      <c r="K234" s="1051" t="s">
        <v>143</v>
      </c>
      <c r="L234" s="1051" t="s">
        <v>143</v>
      </c>
      <c r="M234" s="1051" t="s">
        <v>143</v>
      </c>
      <c r="N234" s="1051" t="s">
        <v>143</v>
      </c>
      <c r="O234" s="1051" t="s">
        <v>143</v>
      </c>
      <c r="P234" s="1051" t="s">
        <v>143</v>
      </c>
      <c r="Q234" s="1051" t="s">
        <v>143</v>
      </c>
    </row>
    <row r="235" spans="3:17" ht="14.5">
      <c r="C235" s="592" t="s">
        <v>143</v>
      </c>
      <c r="D235" s="592" t="s">
        <v>143</v>
      </c>
      <c r="E235" s="1313" t="s">
        <v>143</v>
      </c>
      <c r="F235" s="1051" t="s">
        <v>143</v>
      </c>
      <c r="G235" s="1051" t="s">
        <v>143</v>
      </c>
      <c r="H235" s="1051" t="s">
        <v>143</v>
      </c>
      <c r="I235" s="1051" t="s">
        <v>143</v>
      </c>
      <c r="J235" s="1051" t="s">
        <v>143</v>
      </c>
      <c r="K235" s="1051" t="s">
        <v>143</v>
      </c>
      <c r="L235" s="1051" t="s">
        <v>143</v>
      </c>
      <c r="M235" s="1051" t="s">
        <v>143</v>
      </c>
      <c r="N235" s="1051" t="s">
        <v>143</v>
      </c>
      <c r="O235" s="1051" t="s">
        <v>143</v>
      </c>
      <c r="P235" s="1051" t="s">
        <v>143</v>
      </c>
      <c r="Q235" s="1051" t="s">
        <v>143</v>
      </c>
    </row>
    <row r="236" spans="3:17" ht="14.5">
      <c r="C236" s="592" t="s">
        <v>143</v>
      </c>
      <c r="D236" s="592" t="s">
        <v>143</v>
      </c>
      <c r="E236" s="1313" t="s">
        <v>143</v>
      </c>
      <c r="F236" s="1051" t="s">
        <v>143</v>
      </c>
      <c r="G236" s="1051" t="s">
        <v>143</v>
      </c>
      <c r="H236" s="1051" t="s">
        <v>143</v>
      </c>
      <c r="I236" s="1051" t="s">
        <v>143</v>
      </c>
      <c r="J236" s="1051" t="s">
        <v>143</v>
      </c>
      <c r="K236" s="1051" t="s">
        <v>143</v>
      </c>
      <c r="L236" s="1051" t="s">
        <v>143</v>
      </c>
      <c r="M236" s="1051" t="s">
        <v>143</v>
      </c>
      <c r="N236" s="1051" t="s">
        <v>143</v>
      </c>
      <c r="O236" s="1051" t="s">
        <v>143</v>
      </c>
      <c r="P236" s="1051" t="s">
        <v>143</v>
      </c>
      <c r="Q236" s="1051" t="s">
        <v>143</v>
      </c>
    </row>
    <row r="237" spans="3:17" ht="14.5">
      <c r="C237" s="592" t="s">
        <v>143</v>
      </c>
      <c r="D237" s="592" t="s">
        <v>143</v>
      </c>
      <c r="E237" s="1313" t="s">
        <v>143</v>
      </c>
      <c r="F237" s="1051" t="s">
        <v>143</v>
      </c>
      <c r="G237" s="1051" t="s">
        <v>143</v>
      </c>
      <c r="H237" s="1051" t="s">
        <v>143</v>
      </c>
      <c r="I237" s="1051" t="s">
        <v>143</v>
      </c>
      <c r="J237" s="1051" t="s">
        <v>143</v>
      </c>
      <c r="K237" s="1051" t="s">
        <v>143</v>
      </c>
      <c r="L237" s="1051" t="s">
        <v>143</v>
      </c>
      <c r="M237" s="1051" t="s">
        <v>143</v>
      </c>
      <c r="N237" s="1051" t="s">
        <v>143</v>
      </c>
      <c r="O237" s="1051" t="s">
        <v>143</v>
      </c>
      <c r="P237" s="1051" t="s">
        <v>143</v>
      </c>
      <c r="Q237" s="1051" t="s">
        <v>143</v>
      </c>
    </row>
    <row r="238" spans="3:17" ht="14.5">
      <c r="C238" s="592" t="s">
        <v>143</v>
      </c>
      <c r="D238" s="592" t="s">
        <v>143</v>
      </c>
      <c r="E238" s="1313" t="s">
        <v>143</v>
      </c>
      <c r="F238" s="1051" t="s">
        <v>143</v>
      </c>
      <c r="G238" s="1051" t="s">
        <v>143</v>
      </c>
      <c r="H238" s="1051" t="s">
        <v>143</v>
      </c>
      <c r="I238" s="1051" t="s">
        <v>143</v>
      </c>
      <c r="J238" s="1051" t="s">
        <v>143</v>
      </c>
      <c r="K238" s="1051" t="s">
        <v>143</v>
      </c>
      <c r="L238" s="1051" t="s">
        <v>143</v>
      </c>
      <c r="M238" s="1051" t="s">
        <v>143</v>
      </c>
      <c r="N238" s="1051" t="s">
        <v>143</v>
      </c>
      <c r="O238" s="1051" t="s">
        <v>143</v>
      </c>
      <c r="P238" s="1051" t="s">
        <v>143</v>
      </c>
      <c r="Q238" s="1051" t="s">
        <v>143</v>
      </c>
    </row>
    <row r="239" spans="3:17" ht="14.5">
      <c r="C239" s="592" t="s">
        <v>143</v>
      </c>
      <c r="D239" s="592" t="s">
        <v>143</v>
      </c>
      <c r="E239" s="1313" t="s">
        <v>143</v>
      </c>
      <c r="F239" s="1051" t="s">
        <v>143</v>
      </c>
      <c r="G239" s="1051" t="s">
        <v>143</v>
      </c>
      <c r="H239" s="1051" t="s">
        <v>143</v>
      </c>
      <c r="I239" s="1051" t="s">
        <v>143</v>
      </c>
      <c r="J239" s="1051" t="s">
        <v>143</v>
      </c>
      <c r="K239" s="1051" t="s">
        <v>143</v>
      </c>
      <c r="L239" s="1051" t="s">
        <v>143</v>
      </c>
      <c r="M239" s="1051" t="s">
        <v>143</v>
      </c>
      <c r="N239" s="1051" t="s">
        <v>143</v>
      </c>
      <c r="O239" s="1051" t="s">
        <v>143</v>
      </c>
      <c r="P239" s="1051" t="s">
        <v>143</v>
      </c>
      <c r="Q239" s="1051" t="s">
        <v>143</v>
      </c>
    </row>
    <row r="240" spans="3:17" ht="14.5">
      <c r="C240" s="592" t="s">
        <v>143</v>
      </c>
      <c r="D240" s="592" t="s">
        <v>143</v>
      </c>
      <c r="E240" s="1313" t="s">
        <v>143</v>
      </c>
      <c r="F240" s="1051" t="s">
        <v>143</v>
      </c>
      <c r="G240" s="1051" t="s">
        <v>143</v>
      </c>
      <c r="H240" s="1051" t="s">
        <v>143</v>
      </c>
      <c r="I240" s="1051" t="s">
        <v>143</v>
      </c>
      <c r="J240" s="1051" t="s">
        <v>143</v>
      </c>
      <c r="K240" s="1051" t="s">
        <v>143</v>
      </c>
      <c r="L240" s="1051" t="s">
        <v>143</v>
      </c>
      <c r="M240" s="1051" t="s">
        <v>143</v>
      </c>
      <c r="N240" s="1051" t="s">
        <v>143</v>
      </c>
      <c r="O240" s="1051" t="s">
        <v>143</v>
      </c>
      <c r="P240" s="1051" t="s">
        <v>143</v>
      </c>
      <c r="Q240" s="1051" t="s">
        <v>143</v>
      </c>
    </row>
    <row r="241" spans="3:17" ht="14.5">
      <c r="C241" s="592" t="s">
        <v>143</v>
      </c>
      <c r="D241" s="592" t="s">
        <v>143</v>
      </c>
      <c r="E241" s="1313" t="s">
        <v>143</v>
      </c>
      <c r="F241" s="1051" t="s">
        <v>143</v>
      </c>
      <c r="G241" s="1051" t="s">
        <v>143</v>
      </c>
      <c r="H241" s="1051" t="s">
        <v>143</v>
      </c>
      <c r="I241" s="1051" t="s">
        <v>143</v>
      </c>
      <c r="J241" s="1051" t="s">
        <v>143</v>
      </c>
      <c r="K241" s="1051" t="s">
        <v>143</v>
      </c>
      <c r="L241" s="1051" t="s">
        <v>143</v>
      </c>
      <c r="M241" s="1051" t="s">
        <v>143</v>
      </c>
      <c r="N241" s="1051" t="s">
        <v>143</v>
      </c>
      <c r="O241" s="1051" t="s">
        <v>143</v>
      </c>
      <c r="P241" s="1051" t="s">
        <v>143</v>
      </c>
      <c r="Q241" s="1051" t="s">
        <v>143</v>
      </c>
    </row>
    <row r="242" spans="3:17" ht="14.5">
      <c r="C242" s="592" t="s">
        <v>143</v>
      </c>
      <c r="D242" s="592" t="s">
        <v>143</v>
      </c>
      <c r="E242" s="1313" t="s">
        <v>143</v>
      </c>
      <c r="F242" s="1051" t="s">
        <v>143</v>
      </c>
      <c r="G242" s="1051" t="s">
        <v>143</v>
      </c>
      <c r="H242" s="1051" t="s">
        <v>143</v>
      </c>
      <c r="I242" s="1051" t="s">
        <v>143</v>
      </c>
      <c r="J242" s="1051" t="s">
        <v>143</v>
      </c>
      <c r="K242" s="1051" t="s">
        <v>143</v>
      </c>
      <c r="L242" s="1051" t="s">
        <v>143</v>
      </c>
      <c r="M242" s="1051" t="s">
        <v>143</v>
      </c>
      <c r="N242" s="1051" t="s">
        <v>143</v>
      </c>
      <c r="O242" s="1051" t="s">
        <v>143</v>
      </c>
      <c r="P242" s="1051" t="s">
        <v>143</v>
      </c>
      <c r="Q242" s="1051" t="s">
        <v>143</v>
      </c>
    </row>
    <row r="243" spans="3:17" ht="14.5">
      <c r="C243" s="592" t="s">
        <v>143</v>
      </c>
      <c r="D243" s="592" t="s">
        <v>143</v>
      </c>
      <c r="E243" s="1313" t="s">
        <v>143</v>
      </c>
      <c r="F243" s="1051" t="s">
        <v>143</v>
      </c>
      <c r="G243" s="1051" t="s">
        <v>143</v>
      </c>
      <c r="H243" s="1051" t="s">
        <v>143</v>
      </c>
      <c r="I243" s="1051" t="s">
        <v>143</v>
      </c>
      <c r="J243" s="1051" t="s">
        <v>143</v>
      </c>
      <c r="K243" s="1051" t="s">
        <v>143</v>
      </c>
      <c r="L243" s="1051" t="s">
        <v>143</v>
      </c>
      <c r="M243" s="1051" t="s">
        <v>143</v>
      </c>
      <c r="N243" s="1051" t="s">
        <v>143</v>
      </c>
      <c r="O243" s="1051" t="s">
        <v>143</v>
      </c>
      <c r="P243" s="1051" t="s">
        <v>143</v>
      </c>
      <c r="Q243" s="1051" t="s">
        <v>143</v>
      </c>
    </row>
    <row r="244" spans="3:17" ht="14.5">
      <c r="C244" s="592" t="s">
        <v>143</v>
      </c>
      <c r="D244" s="592" t="s">
        <v>143</v>
      </c>
      <c r="E244" s="1313" t="s">
        <v>143</v>
      </c>
      <c r="F244" s="1051" t="s">
        <v>143</v>
      </c>
      <c r="G244" s="1051" t="s">
        <v>143</v>
      </c>
      <c r="H244" s="1051" t="s">
        <v>143</v>
      </c>
      <c r="I244" s="1051" t="s">
        <v>143</v>
      </c>
      <c r="J244" s="1051" t="s">
        <v>143</v>
      </c>
      <c r="K244" s="1051" t="s">
        <v>143</v>
      </c>
      <c r="L244" s="1051" t="s">
        <v>143</v>
      </c>
      <c r="M244" s="1051" t="s">
        <v>143</v>
      </c>
      <c r="N244" s="1051" t="s">
        <v>143</v>
      </c>
      <c r="O244" s="1051" t="s">
        <v>143</v>
      </c>
      <c r="P244" s="1051" t="s">
        <v>143</v>
      </c>
      <c r="Q244" s="1051" t="s">
        <v>143</v>
      </c>
    </row>
    <row r="245" spans="3:17" ht="14.5">
      <c r="C245" s="592" t="s">
        <v>143</v>
      </c>
      <c r="D245" s="592" t="s">
        <v>143</v>
      </c>
      <c r="E245" s="1313" t="s">
        <v>143</v>
      </c>
      <c r="F245" s="1051" t="s">
        <v>143</v>
      </c>
      <c r="G245" s="1051" t="s">
        <v>143</v>
      </c>
      <c r="H245" s="1051" t="s">
        <v>143</v>
      </c>
      <c r="I245" s="1051" t="s">
        <v>143</v>
      </c>
      <c r="J245" s="1051" t="s">
        <v>143</v>
      </c>
      <c r="K245" s="1051" t="s">
        <v>143</v>
      </c>
      <c r="L245" s="1051" t="s">
        <v>143</v>
      </c>
      <c r="M245" s="1051" t="s">
        <v>143</v>
      </c>
      <c r="N245" s="1051" t="s">
        <v>143</v>
      </c>
      <c r="O245" s="1051" t="s">
        <v>143</v>
      </c>
      <c r="P245" s="1051" t="s">
        <v>143</v>
      </c>
      <c r="Q245" s="1051" t="s">
        <v>143</v>
      </c>
    </row>
    <row r="246" spans="3:17" ht="14.5">
      <c r="C246" s="592" t="s">
        <v>143</v>
      </c>
      <c r="D246" s="592" t="s">
        <v>143</v>
      </c>
      <c r="E246" s="1313" t="s">
        <v>143</v>
      </c>
      <c r="F246" s="1051" t="s">
        <v>143</v>
      </c>
      <c r="G246" s="1051" t="s">
        <v>143</v>
      </c>
      <c r="H246" s="1051" t="s">
        <v>143</v>
      </c>
      <c r="I246" s="1051" t="s">
        <v>143</v>
      </c>
      <c r="J246" s="1051" t="s">
        <v>143</v>
      </c>
      <c r="K246" s="1051" t="s">
        <v>143</v>
      </c>
      <c r="L246" s="1051" t="s">
        <v>143</v>
      </c>
      <c r="M246" s="1051" t="s">
        <v>143</v>
      </c>
      <c r="N246" s="1051" t="s">
        <v>143</v>
      </c>
      <c r="O246" s="1051" t="s">
        <v>143</v>
      </c>
      <c r="P246" s="1051" t="s">
        <v>143</v>
      </c>
      <c r="Q246" s="1051" t="s">
        <v>143</v>
      </c>
    </row>
    <row r="247" spans="3:17" ht="14.5">
      <c r="C247" s="592" t="s">
        <v>143</v>
      </c>
      <c r="D247" s="592" t="s">
        <v>143</v>
      </c>
      <c r="E247" s="1313" t="s">
        <v>143</v>
      </c>
      <c r="F247" s="1051" t="s">
        <v>143</v>
      </c>
      <c r="G247" s="1051" t="s">
        <v>143</v>
      </c>
      <c r="H247" s="1051" t="s">
        <v>143</v>
      </c>
      <c r="I247" s="1051" t="s">
        <v>143</v>
      </c>
      <c r="J247" s="1051" t="s">
        <v>143</v>
      </c>
      <c r="K247" s="1051" t="s">
        <v>143</v>
      </c>
      <c r="L247" s="1051" t="s">
        <v>143</v>
      </c>
      <c r="M247" s="1051" t="s">
        <v>143</v>
      </c>
      <c r="N247" s="1051" t="s">
        <v>143</v>
      </c>
      <c r="O247" s="1051" t="s">
        <v>143</v>
      </c>
      <c r="P247" s="1051" t="s">
        <v>143</v>
      </c>
      <c r="Q247" s="1051" t="s">
        <v>143</v>
      </c>
    </row>
    <row r="248" spans="3:17" ht="14.5">
      <c r="C248" s="592" t="s">
        <v>143</v>
      </c>
      <c r="D248" s="592" t="s">
        <v>143</v>
      </c>
      <c r="E248" s="1313" t="s">
        <v>143</v>
      </c>
      <c r="F248" s="1051" t="s">
        <v>143</v>
      </c>
      <c r="G248" s="1051" t="s">
        <v>143</v>
      </c>
      <c r="H248" s="1051" t="s">
        <v>143</v>
      </c>
      <c r="I248" s="1051" t="s">
        <v>143</v>
      </c>
      <c r="J248" s="1051" t="s">
        <v>143</v>
      </c>
      <c r="K248" s="1051" t="s">
        <v>143</v>
      </c>
      <c r="L248" s="1051" t="s">
        <v>143</v>
      </c>
      <c r="M248" s="1051" t="s">
        <v>143</v>
      </c>
      <c r="N248" s="1051" t="s">
        <v>143</v>
      </c>
      <c r="O248" s="1051" t="s">
        <v>143</v>
      </c>
      <c r="P248" s="1051" t="s">
        <v>143</v>
      </c>
      <c r="Q248" s="1051" t="s">
        <v>143</v>
      </c>
    </row>
    <row r="249" spans="3:17" ht="14.5">
      <c r="C249" s="592" t="s">
        <v>143</v>
      </c>
      <c r="D249" s="592" t="s">
        <v>143</v>
      </c>
      <c r="E249" s="1313" t="s">
        <v>143</v>
      </c>
      <c r="F249" s="1051" t="s">
        <v>143</v>
      </c>
      <c r="G249" s="1051" t="s">
        <v>143</v>
      </c>
      <c r="H249" s="1051" t="s">
        <v>143</v>
      </c>
      <c r="I249" s="1051" t="s">
        <v>143</v>
      </c>
      <c r="J249" s="1051" t="s">
        <v>143</v>
      </c>
      <c r="K249" s="1051" t="s">
        <v>143</v>
      </c>
      <c r="L249" s="1051" t="s">
        <v>143</v>
      </c>
      <c r="M249" s="1051" t="s">
        <v>143</v>
      </c>
      <c r="N249" s="1051" t="s">
        <v>143</v>
      </c>
      <c r="O249" s="1051" t="s">
        <v>143</v>
      </c>
      <c r="P249" s="1051" t="s">
        <v>143</v>
      </c>
      <c r="Q249" s="1051" t="s">
        <v>143</v>
      </c>
    </row>
    <row r="250" spans="3:17" ht="14.5">
      <c r="C250" s="592" t="s">
        <v>143</v>
      </c>
      <c r="D250" s="592" t="s">
        <v>143</v>
      </c>
      <c r="E250" s="1313" t="s">
        <v>143</v>
      </c>
      <c r="F250" s="1051" t="s">
        <v>143</v>
      </c>
      <c r="G250" s="1051" t="s">
        <v>143</v>
      </c>
      <c r="H250" s="1051" t="s">
        <v>143</v>
      </c>
      <c r="I250" s="1051" t="s">
        <v>143</v>
      </c>
      <c r="J250" s="1051" t="s">
        <v>143</v>
      </c>
      <c r="K250" s="1051" t="s">
        <v>143</v>
      </c>
      <c r="L250" s="1051" t="s">
        <v>143</v>
      </c>
      <c r="M250" s="1051" t="s">
        <v>143</v>
      </c>
      <c r="N250" s="1051" t="s">
        <v>143</v>
      </c>
      <c r="O250" s="1051" t="s">
        <v>143</v>
      </c>
      <c r="P250" s="1051" t="s">
        <v>143</v>
      </c>
      <c r="Q250" s="1051" t="s">
        <v>143</v>
      </c>
    </row>
    <row r="251" spans="3:17" ht="14.5">
      <c r="C251" s="592" t="s">
        <v>143</v>
      </c>
      <c r="D251" s="592" t="s">
        <v>143</v>
      </c>
      <c r="E251" s="1313" t="s">
        <v>143</v>
      </c>
      <c r="F251" s="1051" t="s">
        <v>143</v>
      </c>
      <c r="G251" s="1051" t="s">
        <v>143</v>
      </c>
      <c r="H251" s="1051" t="s">
        <v>143</v>
      </c>
      <c r="I251" s="1051" t="s">
        <v>143</v>
      </c>
      <c r="J251" s="1051" t="s">
        <v>143</v>
      </c>
      <c r="K251" s="1051" t="s">
        <v>143</v>
      </c>
      <c r="L251" s="1051" t="s">
        <v>143</v>
      </c>
      <c r="M251" s="1051" t="s">
        <v>143</v>
      </c>
      <c r="N251" s="1051" t="s">
        <v>143</v>
      </c>
      <c r="O251" s="1051" t="s">
        <v>143</v>
      </c>
      <c r="P251" s="1051" t="s">
        <v>143</v>
      </c>
      <c r="Q251" s="1051" t="s">
        <v>143</v>
      </c>
    </row>
    <row r="252" spans="3:17" ht="14.5">
      <c r="C252" s="592" t="s">
        <v>143</v>
      </c>
      <c r="D252" s="592" t="s">
        <v>143</v>
      </c>
      <c r="E252" s="1313" t="s">
        <v>143</v>
      </c>
      <c r="F252" s="1051" t="s">
        <v>143</v>
      </c>
      <c r="G252" s="1051" t="s">
        <v>143</v>
      </c>
      <c r="H252" s="1051" t="s">
        <v>143</v>
      </c>
      <c r="I252" s="1051" t="s">
        <v>143</v>
      </c>
      <c r="J252" s="1051" t="s">
        <v>143</v>
      </c>
      <c r="K252" s="1051" t="s">
        <v>143</v>
      </c>
      <c r="L252" s="1051" t="s">
        <v>143</v>
      </c>
      <c r="M252" s="1051" t="s">
        <v>143</v>
      </c>
      <c r="N252" s="1051" t="s">
        <v>143</v>
      </c>
      <c r="O252" s="1051" t="s">
        <v>143</v>
      </c>
      <c r="P252" s="1051" t="s">
        <v>143</v>
      </c>
      <c r="Q252" s="1051" t="s">
        <v>143</v>
      </c>
    </row>
    <row r="253" spans="3:17" ht="14.5">
      <c r="C253" s="592" t="s">
        <v>143</v>
      </c>
      <c r="D253" s="592" t="s">
        <v>143</v>
      </c>
      <c r="E253" s="1313" t="s">
        <v>143</v>
      </c>
      <c r="F253" s="1051" t="s">
        <v>143</v>
      </c>
      <c r="G253" s="1051" t="s">
        <v>143</v>
      </c>
      <c r="H253" s="1051" t="s">
        <v>143</v>
      </c>
      <c r="I253" s="1051" t="s">
        <v>143</v>
      </c>
      <c r="J253" s="1051" t="s">
        <v>143</v>
      </c>
      <c r="K253" s="1051" t="s">
        <v>143</v>
      </c>
      <c r="L253" s="1051" t="s">
        <v>143</v>
      </c>
      <c r="M253" s="1051" t="s">
        <v>143</v>
      </c>
      <c r="N253" s="1051" t="s">
        <v>143</v>
      </c>
      <c r="O253" s="1051" t="s">
        <v>143</v>
      </c>
      <c r="P253" s="1051" t="s">
        <v>143</v>
      </c>
      <c r="Q253" s="1051" t="s">
        <v>143</v>
      </c>
    </row>
    <row r="254" spans="3:17" ht="14.5">
      <c r="C254" s="592" t="s">
        <v>143</v>
      </c>
      <c r="D254" s="592" t="s">
        <v>143</v>
      </c>
      <c r="E254" s="1313" t="s">
        <v>143</v>
      </c>
      <c r="F254" s="1051" t="s">
        <v>143</v>
      </c>
      <c r="G254" s="1051" t="s">
        <v>143</v>
      </c>
      <c r="H254" s="1051" t="s">
        <v>143</v>
      </c>
      <c r="I254" s="1051" t="s">
        <v>143</v>
      </c>
      <c r="J254" s="1051" t="s">
        <v>143</v>
      </c>
      <c r="K254" s="1051" t="s">
        <v>143</v>
      </c>
      <c r="L254" s="1051" t="s">
        <v>143</v>
      </c>
      <c r="M254" s="1051" t="s">
        <v>143</v>
      </c>
      <c r="N254" s="1051" t="s">
        <v>143</v>
      </c>
      <c r="O254" s="1051" t="s">
        <v>143</v>
      </c>
      <c r="P254" s="1051" t="s">
        <v>143</v>
      </c>
      <c r="Q254" s="1051" t="s">
        <v>143</v>
      </c>
    </row>
    <row r="255" spans="3:17" ht="14.5">
      <c r="C255" s="592" t="s">
        <v>143</v>
      </c>
      <c r="D255" s="592" t="s">
        <v>143</v>
      </c>
      <c r="E255" s="1313" t="s">
        <v>143</v>
      </c>
      <c r="F255" s="1051" t="s">
        <v>143</v>
      </c>
      <c r="G255" s="1051" t="s">
        <v>143</v>
      </c>
      <c r="H255" s="1051" t="s">
        <v>143</v>
      </c>
      <c r="I255" s="1051" t="s">
        <v>143</v>
      </c>
      <c r="J255" s="1051" t="s">
        <v>143</v>
      </c>
      <c r="K255" s="1051" t="s">
        <v>143</v>
      </c>
      <c r="L255" s="1051" t="s">
        <v>143</v>
      </c>
      <c r="M255" s="1051" t="s">
        <v>143</v>
      </c>
      <c r="N255" s="1051" t="s">
        <v>143</v>
      </c>
      <c r="O255" s="1051" t="s">
        <v>143</v>
      </c>
      <c r="P255" s="1051" t="s">
        <v>143</v>
      </c>
      <c r="Q255" s="1051" t="s">
        <v>143</v>
      </c>
    </row>
    <row r="256" spans="3:17" ht="14.5">
      <c r="C256" s="592" t="s">
        <v>143</v>
      </c>
      <c r="D256" s="592" t="s">
        <v>143</v>
      </c>
      <c r="E256" s="1313" t="s">
        <v>143</v>
      </c>
      <c r="F256" s="1051" t="s">
        <v>143</v>
      </c>
      <c r="G256" s="1051" t="s">
        <v>143</v>
      </c>
      <c r="H256" s="1051" t="s">
        <v>143</v>
      </c>
      <c r="I256" s="1051" t="s">
        <v>143</v>
      </c>
      <c r="J256" s="1051" t="s">
        <v>143</v>
      </c>
      <c r="K256" s="1051" t="s">
        <v>143</v>
      </c>
      <c r="L256" s="1051" t="s">
        <v>143</v>
      </c>
      <c r="M256" s="1051" t="s">
        <v>143</v>
      </c>
      <c r="N256" s="1051" t="s">
        <v>143</v>
      </c>
      <c r="O256" s="1051" t="s">
        <v>143</v>
      </c>
      <c r="P256" s="1051" t="s">
        <v>143</v>
      </c>
      <c r="Q256" s="1051" t="s">
        <v>143</v>
      </c>
    </row>
    <row r="257" spans="3:17" ht="14.5">
      <c r="C257" s="592" t="s">
        <v>143</v>
      </c>
      <c r="D257" s="592" t="s">
        <v>143</v>
      </c>
      <c r="E257" s="1313" t="s">
        <v>143</v>
      </c>
      <c r="F257" s="1051" t="s">
        <v>143</v>
      </c>
      <c r="G257" s="1051" t="s">
        <v>143</v>
      </c>
      <c r="H257" s="1051" t="s">
        <v>143</v>
      </c>
      <c r="I257" s="1051" t="s">
        <v>143</v>
      </c>
      <c r="J257" s="1051" t="s">
        <v>143</v>
      </c>
      <c r="K257" s="1051" t="s">
        <v>143</v>
      </c>
      <c r="L257" s="1051" t="s">
        <v>143</v>
      </c>
      <c r="M257" s="1051" t="s">
        <v>143</v>
      </c>
      <c r="N257" s="1051" t="s">
        <v>143</v>
      </c>
      <c r="O257" s="1051" t="s">
        <v>143</v>
      </c>
      <c r="P257" s="1051" t="s">
        <v>143</v>
      </c>
      <c r="Q257" s="1051" t="s">
        <v>143</v>
      </c>
    </row>
    <row r="258" spans="3:17" ht="14.5">
      <c r="C258" s="592" t="s">
        <v>143</v>
      </c>
      <c r="D258" s="592" t="s">
        <v>143</v>
      </c>
      <c r="E258" s="1313" t="s">
        <v>143</v>
      </c>
      <c r="F258" s="1051" t="s">
        <v>143</v>
      </c>
      <c r="G258" s="1051" t="s">
        <v>143</v>
      </c>
      <c r="H258" s="1051" t="s">
        <v>143</v>
      </c>
      <c r="I258" s="1051" t="s">
        <v>143</v>
      </c>
      <c r="J258" s="1051" t="s">
        <v>143</v>
      </c>
      <c r="K258" s="1051" t="s">
        <v>143</v>
      </c>
      <c r="L258" s="1051" t="s">
        <v>143</v>
      </c>
      <c r="M258" s="1051" t="s">
        <v>143</v>
      </c>
      <c r="N258" s="1051" t="s">
        <v>143</v>
      </c>
      <c r="O258" s="1051" t="s">
        <v>143</v>
      </c>
      <c r="P258" s="1051" t="s">
        <v>143</v>
      </c>
      <c r="Q258" s="1051" t="s">
        <v>143</v>
      </c>
    </row>
    <row r="259" spans="3:17" ht="14.5">
      <c r="C259" s="592" t="s">
        <v>143</v>
      </c>
      <c r="D259" s="592" t="s">
        <v>143</v>
      </c>
      <c r="E259" s="1313" t="s">
        <v>143</v>
      </c>
      <c r="F259" s="1051" t="s">
        <v>143</v>
      </c>
      <c r="G259" s="1051" t="s">
        <v>143</v>
      </c>
      <c r="H259" s="1051" t="s">
        <v>143</v>
      </c>
      <c r="I259" s="1051" t="s">
        <v>143</v>
      </c>
      <c r="J259" s="1051" t="s">
        <v>143</v>
      </c>
      <c r="K259" s="1051" t="s">
        <v>143</v>
      </c>
      <c r="L259" s="1051" t="s">
        <v>143</v>
      </c>
      <c r="M259" s="1051" t="s">
        <v>143</v>
      </c>
      <c r="N259" s="1051" t="s">
        <v>143</v>
      </c>
      <c r="O259" s="1051" t="s">
        <v>143</v>
      </c>
      <c r="P259" s="1051" t="s">
        <v>143</v>
      </c>
      <c r="Q259" s="1051" t="s">
        <v>143</v>
      </c>
    </row>
    <row r="260" spans="3:17" ht="14.5">
      <c r="C260" s="592" t="s">
        <v>143</v>
      </c>
      <c r="D260" s="592" t="s">
        <v>143</v>
      </c>
      <c r="E260" s="1313" t="s">
        <v>143</v>
      </c>
      <c r="F260" s="1051" t="s">
        <v>143</v>
      </c>
      <c r="G260" s="1051" t="s">
        <v>143</v>
      </c>
      <c r="H260" s="1051" t="s">
        <v>143</v>
      </c>
      <c r="I260" s="1051" t="s">
        <v>143</v>
      </c>
      <c r="J260" s="1051" t="s">
        <v>143</v>
      </c>
      <c r="K260" s="1051" t="s">
        <v>143</v>
      </c>
      <c r="L260" s="1051" t="s">
        <v>143</v>
      </c>
      <c r="M260" s="1051" t="s">
        <v>143</v>
      </c>
      <c r="N260" s="1051" t="s">
        <v>143</v>
      </c>
      <c r="O260" s="1051" t="s">
        <v>143</v>
      </c>
      <c r="P260" s="1051" t="s">
        <v>143</v>
      </c>
      <c r="Q260" s="1051" t="s">
        <v>143</v>
      </c>
    </row>
    <row r="261" spans="3:17" ht="14.5">
      <c r="C261" s="592" t="s">
        <v>143</v>
      </c>
      <c r="D261" s="592" t="s">
        <v>143</v>
      </c>
      <c r="E261" s="1313" t="s">
        <v>143</v>
      </c>
      <c r="F261" s="1051" t="s">
        <v>143</v>
      </c>
      <c r="G261" s="1051" t="s">
        <v>143</v>
      </c>
      <c r="H261" s="1051" t="s">
        <v>143</v>
      </c>
      <c r="I261" s="1051" t="s">
        <v>143</v>
      </c>
      <c r="J261" s="1051" t="s">
        <v>143</v>
      </c>
      <c r="K261" s="1051" t="s">
        <v>143</v>
      </c>
      <c r="L261" s="1051" t="s">
        <v>143</v>
      </c>
      <c r="M261" s="1051" t="s">
        <v>143</v>
      </c>
      <c r="N261" s="1051" t="s">
        <v>143</v>
      </c>
      <c r="O261" s="1051" t="s">
        <v>143</v>
      </c>
      <c r="P261" s="1051" t="s">
        <v>143</v>
      </c>
      <c r="Q261" s="1051" t="s">
        <v>143</v>
      </c>
    </row>
    <row r="262" spans="3:17" ht="14.5">
      <c r="C262" s="592" t="s">
        <v>143</v>
      </c>
      <c r="D262" s="592" t="s">
        <v>143</v>
      </c>
      <c r="E262" s="1313" t="s">
        <v>143</v>
      </c>
      <c r="F262" s="1051" t="s">
        <v>143</v>
      </c>
      <c r="G262" s="1051" t="s">
        <v>143</v>
      </c>
      <c r="H262" s="1051" t="s">
        <v>143</v>
      </c>
      <c r="I262" s="1051" t="s">
        <v>143</v>
      </c>
      <c r="J262" s="1051" t="s">
        <v>143</v>
      </c>
      <c r="K262" s="1051" t="s">
        <v>143</v>
      </c>
      <c r="L262" s="1051" t="s">
        <v>143</v>
      </c>
      <c r="M262" s="1051" t="s">
        <v>143</v>
      </c>
      <c r="N262" s="1051" t="s">
        <v>143</v>
      </c>
      <c r="O262" s="1051" t="s">
        <v>143</v>
      </c>
      <c r="P262" s="1051" t="s">
        <v>143</v>
      </c>
      <c r="Q262" s="1051" t="s">
        <v>143</v>
      </c>
    </row>
    <row r="263" spans="3:17" ht="14.5">
      <c r="C263" s="592" t="s">
        <v>143</v>
      </c>
      <c r="D263" s="592" t="s">
        <v>143</v>
      </c>
      <c r="E263" s="1313" t="s">
        <v>143</v>
      </c>
      <c r="F263" s="1051" t="s">
        <v>143</v>
      </c>
      <c r="G263" s="1051" t="s">
        <v>143</v>
      </c>
      <c r="H263" s="1051" t="s">
        <v>143</v>
      </c>
      <c r="I263" s="1051" t="s">
        <v>143</v>
      </c>
      <c r="J263" s="1051" t="s">
        <v>143</v>
      </c>
      <c r="K263" s="1051" t="s">
        <v>143</v>
      </c>
      <c r="L263" s="1051" t="s">
        <v>143</v>
      </c>
      <c r="M263" s="1051" t="s">
        <v>143</v>
      </c>
      <c r="N263" s="1051" t="s">
        <v>143</v>
      </c>
      <c r="O263" s="1051" t="s">
        <v>143</v>
      </c>
      <c r="P263" s="1051" t="s">
        <v>143</v>
      </c>
      <c r="Q263" s="1051" t="s">
        <v>143</v>
      </c>
    </row>
    <row r="264" spans="3:17" ht="14.5">
      <c r="C264" s="592" t="s">
        <v>143</v>
      </c>
      <c r="D264" s="592" t="s">
        <v>143</v>
      </c>
      <c r="E264" s="1313" t="s">
        <v>143</v>
      </c>
      <c r="F264" s="1051" t="s">
        <v>143</v>
      </c>
      <c r="G264" s="1051" t="s">
        <v>143</v>
      </c>
      <c r="H264" s="1051" t="s">
        <v>143</v>
      </c>
      <c r="I264" s="1051" t="s">
        <v>143</v>
      </c>
      <c r="J264" s="1051" t="s">
        <v>143</v>
      </c>
      <c r="K264" s="1051" t="s">
        <v>143</v>
      </c>
      <c r="L264" s="1051" t="s">
        <v>143</v>
      </c>
      <c r="M264" s="1051" t="s">
        <v>143</v>
      </c>
      <c r="N264" s="1051" t="s">
        <v>143</v>
      </c>
      <c r="O264" s="1051" t="s">
        <v>143</v>
      </c>
      <c r="P264" s="1051" t="s">
        <v>143</v>
      </c>
      <c r="Q264" s="1051" t="s">
        <v>143</v>
      </c>
    </row>
    <row r="265" spans="3:17" ht="14.5">
      <c r="C265" s="592" t="s">
        <v>143</v>
      </c>
      <c r="D265" s="592" t="s">
        <v>143</v>
      </c>
      <c r="E265" s="1313" t="s">
        <v>143</v>
      </c>
      <c r="F265" s="1051" t="s">
        <v>143</v>
      </c>
      <c r="G265" s="1051" t="s">
        <v>143</v>
      </c>
      <c r="H265" s="1051" t="s">
        <v>143</v>
      </c>
      <c r="I265" s="1051" t="s">
        <v>143</v>
      </c>
      <c r="J265" s="1051" t="s">
        <v>143</v>
      </c>
      <c r="K265" s="1051" t="s">
        <v>143</v>
      </c>
      <c r="L265" s="1051" t="s">
        <v>143</v>
      </c>
      <c r="M265" s="1051" t="s">
        <v>143</v>
      </c>
      <c r="N265" s="1051" t="s">
        <v>143</v>
      </c>
      <c r="O265" s="1051" t="s">
        <v>143</v>
      </c>
      <c r="P265" s="1051" t="s">
        <v>143</v>
      </c>
      <c r="Q265" s="1051" t="s">
        <v>143</v>
      </c>
    </row>
    <row r="266" spans="3:17" ht="14.5">
      <c r="C266" s="592" t="s">
        <v>143</v>
      </c>
      <c r="D266" s="592" t="s">
        <v>143</v>
      </c>
      <c r="E266" s="1313" t="s">
        <v>143</v>
      </c>
      <c r="F266" s="1051" t="s">
        <v>143</v>
      </c>
      <c r="G266" s="1051" t="s">
        <v>143</v>
      </c>
      <c r="H266" s="1051" t="s">
        <v>143</v>
      </c>
      <c r="I266" s="1051" t="s">
        <v>143</v>
      </c>
      <c r="J266" s="1051" t="s">
        <v>143</v>
      </c>
      <c r="K266" s="1051" t="s">
        <v>143</v>
      </c>
      <c r="L266" s="1051" t="s">
        <v>143</v>
      </c>
      <c r="M266" s="1051" t="s">
        <v>143</v>
      </c>
      <c r="N266" s="1051" t="s">
        <v>143</v>
      </c>
      <c r="O266" s="1051" t="s">
        <v>143</v>
      </c>
      <c r="P266" s="1051" t="s">
        <v>143</v>
      </c>
      <c r="Q266" s="1051" t="s">
        <v>143</v>
      </c>
    </row>
    <row r="267" spans="3:17" ht="14.5">
      <c r="C267" s="592" t="s">
        <v>143</v>
      </c>
      <c r="D267" s="592" t="s">
        <v>143</v>
      </c>
      <c r="E267" s="1313" t="s">
        <v>143</v>
      </c>
      <c r="F267" s="1051" t="s">
        <v>143</v>
      </c>
      <c r="G267" s="1051" t="s">
        <v>143</v>
      </c>
      <c r="H267" s="1051" t="s">
        <v>143</v>
      </c>
      <c r="I267" s="1051" t="s">
        <v>143</v>
      </c>
      <c r="J267" s="1051" t="s">
        <v>143</v>
      </c>
      <c r="K267" s="1051" t="s">
        <v>143</v>
      </c>
      <c r="L267" s="1051" t="s">
        <v>143</v>
      </c>
      <c r="M267" s="1051" t="s">
        <v>143</v>
      </c>
      <c r="N267" s="1051" t="s">
        <v>143</v>
      </c>
      <c r="O267" s="1051" t="s">
        <v>143</v>
      </c>
      <c r="P267" s="1051" t="s">
        <v>143</v>
      </c>
      <c r="Q267" s="1051" t="s">
        <v>143</v>
      </c>
    </row>
    <row r="268" spans="3:17" ht="14.5">
      <c r="C268" s="592" t="s">
        <v>143</v>
      </c>
      <c r="D268" s="592" t="s">
        <v>143</v>
      </c>
      <c r="E268" s="1313" t="s">
        <v>143</v>
      </c>
      <c r="F268" s="1051" t="s">
        <v>143</v>
      </c>
      <c r="G268" s="1051" t="s">
        <v>143</v>
      </c>
      <c r="H268" s="1051" t="s">
        <v>143</v>
      </c>
      <c r="I268" s="1051" t="s">
        <v>143</v>
      </c>
      <c r="J268" s="1051" t="s">
        <v>143</v>
      </c>
      <c r="K268" s="1051" t="s">
        <v>143</v>
      </c>
      <c r="L268" s="1051" t="s">
        <v>143</v>
      </c>
      <c r="M268" s="1051" t="s">
        <v>143</v>
      </c>
      <c r="N268" s="1051" t="s">
        <v>143</v>
      </c>
      <c r="O268" s="1051" t="s">
        <v>143</v>
      </c>
      <c r="P268" s="1051" t="s">
        <v>143</v>
      </c>
      <c r="Q268" s="1051" t="s">
        <v>143</v>
      </c>
    </row>
    <row r="269" spans="3:17" ht="14.5">
      <c r="C269" s="592" t="s">
        <v>143</v>
      </c>
      <c r="D269" s="592" t="s">
        <v>143</v>
      </c>
      <c r="E269" s="1313" t="s">
        <v>143</v>
      </c>
      <c r="F269" s="1051" t="s">
        <v>143</v>
      </c>
      <c r="G269" s="1051" t="s">
        <v>143</v>
      </c>
      <c r="H269" s="1051" t="s">
        <v>143</v>
      </c>
      <c r="I269" s="1051" t="s">
        <v>143</v>
      </c>
      <c r="J269" s="1051" t="s">
        <v>143</v>
      </c>
      <c r="K269" s="1051" t="s">
        <v>143</v>
      </c>
      <c r="L269" s="1051" t="s">
        <v>143</v>
      </c>
      <c r="M269" s="1051" t="s">
        <v>143</v>
      </c>
      <c r="N269" s="1051" t="s">
        <v>143</v>
      </c>
      <c r="O269" s="1051" t="s">
        <v>143</v>
      </c>
      <c r="P269" s="1051" t="s">
        <v>143</v>
      </c>
      <c r="Q269" s="1051" t="s">
        <v>143</v>
      </c>
    </row>
    <row r="270" spans="3:17" ht="14.5">
      <c r="C270" s="592" t="s">
        <v>143</v>
      </c>
      <c r="D270" s="592" t="s">
        <v>143</v>
      </c>
      <c r="E270" s="1313" t="s">
        <v>143</v>
      </c>
      <c r="F270" s="1051" t="s">
        <v>143</v>
      </c>
      <c r="G270" s="1051" t="s">
        <v>143</v>
      </c>
      <c r="H270" s="1051" t="s">
        <v>143</v>
      </c>
      <c r="I270" s="1051" t="s">
        <v>143</v>
      </c>
      <c r="J270" s="1051" t="s">
        <v>143</v>
      </c>
      <c r="K270" s="1051" t="s">
        <v>143</v>
      </c>
      <c r="L270" s="1051" t="s">
        <v>143</v>
      </c>
      <c r="M270" s="1051" t="s">
        <v>143</v>
      </c>
      <c r="N270" s="1051" t="s">
        <v>143</v>
      </c>
      <c r="O270" s="1051" t="s">
        <v>143</v>
      </c>
      <c r="P270" s="1051" t="s">
        <v>143</v>
      </c>
      <c r="Q270" s="1051" t="s">
        <v>143</v>
      </c>
    </row>
    <row r="271" spans="3:17" ht="14.5">
      <c r="C271" s="592" t="s">
        <v>143</v>
      </c>
      <c r="D271" s="592" t="s">
        <v>143</v>
      </c>
      <c r="E271" s="1313" t="s">
        <v>143</v>
      </c>
      <c r="F271" s="1051" t="s">
        <v>143</v>
      </c>
      <c r="G271" s="1051" t="s">
        <v>143</v>
      </c>
      <c r="H271" s="1051" t="s">
        <v>143</v>
      </c>
      <c r="I271" s="1051" t="s">
        <v>143</v>
      </c>
      <c r="J271" s="1051" t="s">
        <v>143</v>
      </c>
      <c r="K271" s="1051" t="s">
        <v>143</v>
      </c>
      <c r="L271" s="1051" t="s">
        <v>143</v>
      </c>
      <c r="M271" s="1051" t="s">
        <v>143</v>
      </c>
      <c r="N271" s="1051" t="s">
        <v>143</v>
      </c>
      <c r="O271" s="1051" t="s">
        <v>143</v>
      </c>
      <c r="P271" s="1051" t="s">
        <v>143</v>
      </c>
      <c r="Q271" s="1051" t="s">
        <v>143</v>
      </c>
    </row>
    <row r="272" spans="3:17" ht="14.5">
      <c r="C272" s="592" t="s">
        <v>143</v>
      </c>
      <c r="D272" s="592" t="s">
        <v>143</v>
      </c>
      <c r="E272" s="1313" t="s">
        <v>143</v>
      </c>
      <c r="F272" s="1051" t="s">
        <v>143</v>
      </c>
      <c r="G272" s="1051" t="s">
        <v>143</v>
      </c>
      <c r="H272" s="1051" t="s">
        <v>143</v>
      </c>
      <c r="I272" s="1051" t="s">
        <v>143</v>
      </c>
      <c r="J272" s="1051" t="s">
        <v>143</v>
      </c>
      <c r="K272" s="1051" t="s">
        <v>143</v>
      </c>
      <c r="L272" s="1051" t="s">
        <v>143</v>
      </c>
      <c r="M272" s="1051" t="s">
        <v>143</v>
      </c>
      <c r="N272" s="1051" t="s">
        <v>143</v>
      </c>
      <c r="O272" s="1051" t="s">
        <v>143</v>
      </c>
      <c r="P272" s="1051" t="s">
        <v>143</v>
      </c>
      <c r="Q272" s="1051" t="s">
        <v>143</v>
      </c>
    </row>
    <row r="273" spans="3:17" ht="14.5">
      <c r="C273" s="592" t="s">
        <v>143</v>
      </c>
      <c r="D273" s="592" t="s">
        <v>143</v>
      </c>
      <c r="E273" s="1313" t="s">
        <v>143</v>
      </c>
      <c r="F273" s="1051" t="s">
        <v>143</v>
      </c>
      <c r="G273" s="1051" t="s">
        <v>143</v>
      </c>
      <c r="H273" s="1051" t="s">
        <v>143</v>
      </c>
      <c r="I273" s="1051" t="s">
        <v>143</v>
      </c>
      <c r="J273" s="1051" t="s">
        <v>143</v>
      </c>
      <c r="K273" s="1051" t="s">
        <v>143</v>
      </c>
      <c r="L273" s="1051" t="s">
        <v>143</v>
      </c>
      <c r="M273" s="1051" t="s">
        <v>143</v>
      </c>
      <c r="N273" s="1051" t="s">
        <v>143</v>
      </c>
      <c r="O273" s="1051" t="s">
        <v>143</v>
      </c>
      <c r="P273" s="1051" t="s">
        <v>143</v>
      </c>
      <c r="Q273" s="1051" t="s">
        <v>143</v>
      </c>
    </row>
    <row r="274" spans="3:17" ht="14.5">
      <c r="C274" s="592" t="s">
        <v>143</v>
      </c>
      <c r="D274" s="592" t="s">
        <v>143</v>
      </c>
      <c r="E274" s="1313" t="s">
        <v>143</v>
      </c>
      <c r="F274" s="1051" t="s">
        <v>143</v>
      </c>
      <c r="G274" s="1051" t="s">
        <v>143</v>
      </c>
      <c r="H274" s="1051" t="s">
        <v>143</v>
      </c>
      <c r="I274" s="1051" t="s">
        <v>143</v>
      </c>
      <c r="J274" s="1051" t="s">
        <v>143</v>
      </c>
      <c r="K274" s="1051" t="s">
        <v>143</v>
      </c>
      <c r="L274" s="1051" t="s">
        <v>143</v>
      </c>
      <c r="M274" s="1051" t="s">
        <v>143</v>
      </c>
      <c r="N274" s="1051" t="s">
        <v>143</v>
      </c>
      <c r="O274" s="1051" t="s">
        <v>143</v>
      </c>
      <c r="P274" s="1051" t="s">
        <v>143</v>
      </c>
      <c r="Q274" s="1051" t="s">
        <v>143</v>
      </c>
    </row>
    <row r="275" spans="3:17" ht="14.5">
      <c r="C275" s="592" t="s">
        <v>143</v>
      </c>
      <c r="D275" s="592" t="s">
        <v>143</v>
      </c>
      <c r="E275" s="1313" t="s">
        <v>143</v>
      </c>
      <c r="F275" s="1051" t="s">
        <v>143</v>
      </c>
      <c r="G275" s="1051" t="s">
        <v>143</v>
      </c>
      <c r="H275" s="1051" t="s">
        <v>143</v>
      </c>
      <c r="I275" s="1051" t="s">
        <v>143</v>
      </c>
      <c r="J275" s="1051" t="s">
        <v>143</v>
      </c>
      <c r="K275" s="1051" t="s">
        <v>143</v>
      </c>
      <c r="L275" s="1051" t="s">
        <v>143</v>
      </c>
      <c r="M275" s="1051" t="s">
        <v>143</v>
      </c>
      <c r="N275" s="1051" t="s">
        <v>143</v>
      </c>
      <c r="O275" s="1051" t="s">
        <v>143</v>
      </c>
      <c r="P275" s="1051" t="s">
        <v>143</v>
      </c>
      <c r="Q275" s="1051" t="s">
        <v>143</v>
      </c>
    </row>
    <row r="276" spans="3:17" ht="14.5">
      <c r="C276" s="592" t="s">
        <v>143</v>
      </c>
      <c r="D276" s="592" t="s">
        <v>143</v>
      </c>
      <c r="E276" s="1313" t="s">
        <v>143</v>
      </c>
      <c r="F276" s="1051" t="s">
        <v>143</v>
      </c>
      <c r="G276" s="1051" t="s">
        <v>143</v>
      </c>
      <c r="H276" s="1051" t="s">
        <v>143</v>
      </c>
      <c r="I276" s="1051" t="s">
        <v>143</v>
      </c>
      <c r="J276" s="1051" t="s">
        <v>143</v>
      </c>
      <c r="K276" s="1051" t="s">
        <v>143</v>
      </c>
      <c r="L276" s="1051" t="s">
        <v>143</v>
      </c>
      <c r="M276" s="1051" t="s">
        <v>143</v>
      </c>
      <c r="N276" s="1051" t="s">
        <v>143</v>
      </c>
      <c r="O276" s="1051" t="s">
        <v>143</v>
      </c>
      <c r="P276" s="1051" t="s">
        <v>143</v>
      </c>
      <c r="Q276" s="1051" t="s">
        <v>143</v>
      </c>
    </row>
    <row r="277" spans="3:17" ht="14.5">
      <c r="C277" s="592" t="s">
        <v>143</v>
      </c>
      <c r="D277" s="592" t="s">
        <v>143</v>
      </c>
      <c r="E277" s="1313" t="s">
        <v>143</v>
      </c>
      <c r="F277" s="1051" t="s">
        <v>143</v>
      </c>
      <c r="G277" s="1051" t="s">
        <v>143</v>
      </c>
      <c r="H277" s="1051" t="s">
        <v>143</v>
      </c>
      <c r="I277" s="1051" t="s">
        <v>143</v>
      </c>
      <c r="J277" s="1051" t="s">
        <v>143</v>
      </c>
      <c r="K277" s="1051" t="s">
        <v>143</v>
      </c>
      <c r="L277" s="1051" t="s">
        <v>143</v>
      </c>
      <c r="M277" s="1051" t="s">
        <v>143</v>
      </c>
      <c r="N277" s="1051" t="s">
        <v>143</v>
      </c>
      <c r="O277" s="1051" t="s">
        <v>143</v>
      </c>
      <c r="P277" s="1051" t="s">
        <v>143</v>
      </c>
      <c r="Q277" s="1051" t="s">
        <v>143</v>
      </c>
    </row>
    <row r="278" spans="3:17" ht="14.5">
      <c r="C278" s="592" t="s">
        <v>143</v>
      </c>
      <c r="D278" s="592" t="s">
        <v>143</v>
      </c>
      <c r="E278" s="1313" t="s">
        <v>143</v>
      </c>
      <c r="F278" s="1051" t="s">
        <v>143</v>
      </c>
      <c r="G278" s="1051" t="s">
        <v>143</v>
      </c>
      <c r="H278" s="1051" t="s">
        <v>143</v>
      </c>
      <c r="I278" s="1051" t="s">
        <v>143</v>
      </c>
      <c r="J278" s="1051" t="s">
        <v>143</v>
      </c>
      <c r="K278" s="1051" t="s">
        <v>143</v>
      </c>
      <c r="L278" s="1051" t="s">
        <v>143</v>
      </c>
      <c r="M278" s="1051" t="s">
        <v>143</v>
      </c>
      <c r="N278" s="1051" t="s">
        <v>143</v>
      </c>
      <c r="O278" s="1051" t="s">
        <v>143</v>
      </c>
      <c r="P278" s="1051" t="s">
        <v>143</v>
      </c>
      <c r="Q278" s="1051" t="s">
        <v>143</v>
      </c>
    </row>
    <row r="279" spans="3:17" ht="14.5">
      <c r="C279" s="592" t="s">
        <v>143</v>
      </c>
      <c r="D279" s="592" t="s">
        <v>143</v>
      </c>
      <c r="E279" s="1313" t="s">
        <v>143</v>
      </c>
      <c r="F279" s="1051" t="s">
        <v>143</v>
      </c>
      <c r="G279" s="1051" t="s">
        <v>143</v>
      </c>
      <c r="H279" s="1051" t="s">
        <v>143</v>
      </c>
      <c r="I279" s="1051" t="s">
        <v>143</v>
      </c>
      <c r="J279" s="1051" t="s">
        <v>143</v>
      </c>
      <c r="K279" s="1051" t="s">
        <v>143</v>
      </c>
      <c r="L279" s="1051" t="s">
        <v>143</v>
      </c>
      <c r="M279" s="1051" t="s">
        <v>143</v>
      </c>
      <c r="N279" s="1051" t="s">
        <v>143</v>
      </c>
      <c r="O279" s="1051" t="s">
        <v>143</v>
      </c>
      <c r="P279" s="1051" t="s">
        <v>143</v>
      </c>
      <c r="Q279" s="1051" t="s">
        <v>143</v>
      </c>
    </row>
    <row r="280" spans="3:17" ht="14.5">
      <c r="C280" s="592" t="s">
        <v>143</v>
      </c>
      <c r="D280" s="592" t="s">
        <v>143</v>
      </c>
      <c r="E280" s="1313" t="s">
        <v>143</v>
      </c>
      <c r="F280" s="1051" t="s">
        <v>143</v>
      </c>
      <c r="G280" s="1051" t="s">
        <v>143</v>
      </c>
      <c r="H280" s="1051" t="s">
        <v>143</v>
      </c>
      <c r="I280" s="1051" t="s">
        <v>143</v>
      </c>
      <c r="J280" s="1051" t="s">
        <v>143</v>
      </c>
      <c r="K280" s="1051" t="s">
        <v>143</v>
      </c>
      <c r="L280" s="1051" t="s">
        <v>143</v>
      </c>
      <c r="M280" s="1051" t="s">
        <v>143</v>
      </c>
      <c r="N280" s="1051" t="s">
        <v>143</v>
      </c>
      <c r="O280" s="1051" t="s">
        <v>143</v>
      </c>
      <c r="P280" s="1051" t="s">
        <v>143</v>
      </c>
      <c r="Q280" s="1051" t="s">
        <v>143</v>
      </c>
    </row>
    <row r="281" spans="3:17" ht="14.5">
      <c r="C281" s="592" t="s">
        <v>143</v>
      </c>
      <c r="D281" s="592" t="s">
        <v>143</v>
      </c>
      <c r="E281" s="1313" t="s">
        <v>143</v>
      </c>
      <c r="F281" s="1051" t="s">
        <v>143</v>
      </c>
      <c r="G281" s="1051" t="s">
        <v>143</v>
      </c>
      <c r="H281" s="1051" t="s">
        <v>143</v>
      </c>
      <c r="I281" s="1051" t="s">
        <v>143</v>
      </c>
      <c r="J281" s="1051" t="s">
        <v>143</v>
      </c>
      <c r="K281" s="1051" t="s">
        <v>143</v>
      </c>
      <c r="L281" s="1051" t="s">
        <v>143</v>
      </c>
      <c r="M281" s="1051" t="s">
        <v>143</v>
      </c>
      <c r="N281" s="1051" t="s">
        <v>143</v>
      </c>
      <c r="O281" s="1051" t="s">
        <v>143</v>
      </c>
      <c r="P281" s="1051" t="s">
        <v>143</v>
      </c>
      <c r="Q281" s="1051" t="s">
        <v>143</v>
      </c>
    </row>
    <row r="282" spans="3:17" ht="14.5">
      <c r="C282" s="592" t="s">
        <v>143</v>
      </c>
      <c r="D282" s="592" t="s">
        <v>143</v>
      </c>
      <c r="E282" s="1313" t="s">
        <v>143</v>
      </c>
      <c r="F282" s="1051" t="s">
        <v>143</v>
      </c>
      <c r="G282" s="1051" t="s">
        <v>143</v>
      </c>
      <c r="H282" s="1051" t="s">
        <v>143</v>
      </c>
      <c r="I282" s="1051" t="s">
        <v>143</v>
      </c>
      <c r="J282" s="1051" t="s">
        <v>143</v>
      </c>
      <c r="K282" s="1051" t="s">
        <v>143</v>
      </c>
      <c r="L282" s="1051" t="s">
        <v>143</v>
      </c>
      <c r="M282" s="1051" t="s">
        <v>143</v>
      </c>
      <c r="N282" s="1051" t="s">
        <v>143</v>
      </c>
      <c r="O282" s="1051" t="s">
        <v>143</v>
      </c>
      <c r="P282" s="1051" t="s">
        <v>143</v>
      </c>
      <c r="Q282" s="1051" t="s">
        <v>143</v>
      </c>
    </row>
    <row r="283" spans="3:17" ht="14.5">
      <c r="C283" s="592" t="s">
        <v>143</v>
      </c>
      <c r="D283" s="592" t="s">
        <v>143</v>
      </c>
      <c r="E283" s="1313" t="s">
        <v>143</v>
      </c>
      <c r="F283" s="1051" t="s">
        <v>143</v>
      </c>
      <c r="G283" s="1051" t="s">
        <v>143</v>
      </c>
      <c r="H283" s="1051" t="s">
        <v>143</v>
      </c>
      <c r="I283" s="1051" t="s">
        <v>143</v>
      </c>
      <c r="J283" s="1051" t="s">
        <v>143</v>
      </c>
      <c r="K283" s="1051" t="s">
        <v>143</v>
      </c>
      <c r="L283" s="1051" t="s">
        <v>143</v>
      </c>
      <c r="M283" s="1051" t="s">
        <v>143</v>
      </c>
      <c r="N283" s="1051" t="s">
        <v>143</v>
      </c>
      <c r="O283" s="1051" t="s">
        <v>143</v>
      </c>
      <c r="P283" s="1051" t="s">
        <v>143</v>
      </c>
      <c r="Q283" s="1051" t="s">
        <v>143</v>
      </c>
    </row>
    <row r="284" spans="3:17" ht="14.5">
      <c r="C284" s="592" t="s">
        <v>143</v>
      </c>
      <c r="D284" s="592" t="s">
        <v>143</v>
      </c>
      <c r="E284" s="1313" t="s">
        <v>143</v>
      </c>
      <c r="F284" s="1051" t="s">
        <v>143</v>
      </c>
      <c r="G284" s="1051" t="s">
        <v>143</v>
      </c>
      <c r="H284" s="1051" t="s">
        <v>143</v>
      </c>
      <c r="I284" s="1051" t="s">
        <v>143</v>
      </c>
      <c r="J284" s="1051" t="s">
        <v>143</v>
      </c>
      <c r="K284" s="1051" t="s">
        <v>143</v>
      </c>
      <c r="L284" s="1051" t="s">
        <v>143</v>
      </c>
      <c r="M284" s="1051" t="s">
        <v>143</v>
      </c>
      <c r="N284" s="1051" t="s">
        <v>143</v>
      </c>
      <c r="O284" s="1051" t="s">
        <v>143</v>
      </c>
      <c r="P284" s="1051" t="s">
        <v>143</v>
      </c>
      <c r="Q284" s="1051" t="s">
        <v>143</v>
      </c>
    </row>
    <row r="285" spans="3:17" ht="14.5">
      <c r="C285" s="592" t="s">
        <v>143</v>
      </c>
      <c r="D285" s="592" t="s">
        <v>143</v>
      </c>
      <c r="E285" s="1313" t="s">
        <v>143</v>
      </c>
      <c r="F285" s="1051" t="s">
        <v>143</v>
      </c>
      <c r="G285" s="1051" t="s">
        <v>143</v>
      </c>
      <c r="H285" s="1051" t="s">
        <v>143</v>
      </c>
      <c r="I285" s="1051" t="s">
        <v>143</v>
      </c>
      <c r="J285" s="1051" t="s">
        <v>143</v>
      </c>
      <c r="K285" s="1051" t="s">
        <v>143</v>
      </c>
      <c r="L285" s="1051" t="s">
        <v>143</v>
      </c>
      <c r="M285" s="1051" t="s">
        <v>143</v>
      </c>
      <c r="N285" s="1051" t="s">
        <v>143</v>
      </c>
      <c r="O285" s="1051" t="s">
        <v>143</v>
      </c>
      <c r="P285" s="1051" t="s">
        <v>143</v>
      </c>
      <c r="Q285" s="1051" t="s">
        <v>143</v>
      </c>
    </row>
    <row r="286" spans="3:17" ht="14.5">
      <c r="C286" s="592" t="s">
        <v>143</v>
      </c>
      <c r="D286" s="592" t="s">
        <v>143</v>
      </c>
      <c r="E286" s="1313" t="s">
        <v>143</v>
      </c>
      <c r="F286" s="1051" t="s">
        <v>143</v>
      </c>
      <c r="G286" s="1051" t="s">
        <v>143</v>
      </c>
      <c r="H286" s="1051" t="s">
        <v>143</v>
      </c>
      <c r="I286" s="1051" t="s">
        <v>143</v>
      </c>
      <c r="J286" s="1051" t="s">
        <v>143</v>
      </c>
      <c r="K286" s="1051" t="s">
        <v>143</v>
      </c>
      <c r="L286" s="1051" t="s">
        <v>143</v>
      </c>
      <c r="M286" s="1051" t="s">
        <v>143</v>
      </c>
      <c r="N286" s="1051" t="s">
        <v>143</v>
      </c>
      <c r="O286" s="1051" t="s">
        <v>143</v>
      </c>
      <c r="P286" s="1051" t="s">
        <v>143</v>
      </c>
      <c r="Q286" s="1051" t="s">
        <v>143</v>
      </c>
    </row>
    <row r="287" spans="3:17" ht="14.5">
      <c r="C287" s="592" t="s">
        <v>143</v>
      </c>
      <c r="D287" s="592" t="s">
        <v>143</v>
      </c>
      <c r="E287" s="1313" t="s">
        <v>143</v>
      </c>
      <c r="F287" s="1051" t="s">
        <v>143</v>
      </c>
      <c r="G287" s="1051" t="s">
        <v>143</v>
      </c>
      <c r="H287" s="1051" t="s">
        <v>143</v>
      </c>
      <c r="I287" s="1051" t="s">
        <v>143</v>
      </c>
      <c r="J287" s="1051" t="s">
        <v>143</v>
      </c>
      <c r="K287" s="1051" t="s">
        <v>143</v>
      </c>
      <c r="L287" s="1051" t="s">
        <v>143</v>
      </c>
      <c r="M287" s="1051" t="s">
        <v>143</v>
      </c>
      <c r="N287" s="1051" t="s">
        <v>143</v>
      </c>
      <c r="O287" s="1051" t="s">
        <v>143</v>
      </c>
      <c r="P287" s="1051" t="s">
        <v>143</v>
      </c>
      <c r="Q287" s="1051" t="s">
        <v>143</v>
      </c>
    </row>
    <row r="288" spans="3:17" ht="14.5">
      <c r="C288" s="592" t="s">
        <v>143</v>
      </c>
      <c r="D288" s="592" t="s">
        <v>143</v>
      </c>
      <c r="E288" s="1313" t="s">
        <v>143</v>
      </c>
      <c r="F288" s="1051" t="s">
        <v>143</v>
      </c>
      <c r="G288" s="1051" t="s">
        <v>143</v>
      </c>
      <c r="H288" s="1051" t="s">
        <v>143</v>
      </c>
      <c r="I288" s="1051" t="s">
        <v>143</v>
      </c>
      <c r="J288" s="1051" t="s">
        <v>143</v>
      </c>
      <c r="K288" s="1051" t="s">
        <v>143</v>
      </c>
      <c r="L288" s="1051" t="s">
        <v>143</v>
      </c>
      <c r="M288" s="1051" t="s">
        <v>143</v>
      </c>
      <c r="N288" s="1051" t="s">
        <v>143</v>
      </c>
      <c r="O288" s="1051" t="s">
        <v>143</v>
      </c>
      <c r="P288" s="1051" t="s">
        <v>143</v>
      </c>
      <c r="Q288" s="1051" t="s">
        <v>143</v>
      </c>
    </row>
    <row r="289" spans="3:17" ht="14.5">
      <c r="C289" s="592" t="s">
        <v>143</v>
      </c>
      <c r="D289" s="592" t="s">
        <v>143</v>
      </c>
      <c r="E289" s="1313" t="s">
        <v>143</v>
      </c>
      <c r="F289" s="1051" t="s">
        <v>143</v>
      </c>
      <c r="G289" s="1051" t="s">
        <v>143</v>
      </c>
      <c r="H289" s="1051" t="s">
        <v>143</v>
      </c>
      <c r="I289" s="1051" t="s">
        <v>143</v>
      </c>
      <c r="J289" s="1051" t="s">
        <v>143</v>
      </c>
      <c r="K289" s="1051" t="s">
        <v>143</v>
      </c>
      <c r="L289" s="1051" t="s">
        <v>143</v>
      </c>
      <c r="M289" s="1051" t="s">
        <v>143</v>
      </c>
      <c r="N289" s="1051" t="s">
        <v>143</v>
      </c>
      <c r="O289" s="1051" t="s">
        <v>143</v>
      </c>
      <c r="P289" s="1051" t="s">
        <v>143</v>
      </c>
      <c r="Q289" s="1051" t="s">
        <v>143</v>
      </c>
    </row>
    <row r="290" spans="3:17" ht="14.5">
      <c r="C290" s="592" t="s">
        <v>143</v>
      </c>
      <c r="D290" s="592" t="s">
        <v>143</v>
      </c>
      <c r="E290" s="1313" t="s">
        <v>143</v>
      </c>
      <c r="F290" s="1051" t="s">
        <v>143</v>
      </c>
      <c r="G290" s="1051" t="s">
        <v>143</v>
      </c>
      <c r="H290" s="1051" t="s">
        <v>143</v>
      </c>
      <c r="I290" s="1051" t="s">
        <v>143</v>
      </c>
      <c r="J290" s="1051" t="s">
        <v>143</v>
      </c>
      <c r="K290" s="1051" t="s">
        <v>143</v>
      </c>
      <c r="L290" s="1051" t="s">
        <v>143</v>
      </c>
      <c r="M290" s="1051" t="s">
        <v>143</v>
      </c>
      <c r="N290" s="1051" t="s">
        <v>143</v>
      </c>
      <c r="O290" s="1051" t="s">
        <v>143</v>
      </c>
      <c r="P290" s="1051" t="s">
        <v>143</v>
      </c>
      <c r="Q290" s="1051" t="s">
        <v>143</v>
      </c>
    </row>
    <row r="291" spans="3:17" ht="14.5">
      <c r="C291" s="592" t="s">
        <v>143</v>
      </c>
      <c r="D291" s="592" t="s">
        <v>143</v>
      </c>
      <c r="E291" s="1313" t="s">
        <v>143</v>
      </c>
      <c r="F291" s="1051" t="s">
        <v>143</v>
      </c>
      <c r="G291" s="1051" t="s">
        <v>143</v>
      </c>
      <c r="H291" s="1051" t="s">
        <v>143</v>
      </c>
      <c r="I291" s="1051" t="s">
        <v>143</v>
      </c>
      <c r="J291" s="1051" t="s">
        <v>143</v>
      </c>
      <c r="K291" s="1051" t="s">
        <v>143</v>
      </c>
      <c r="L291" s="1051" t="s">
        <v>143</v>
      </c>
      <c r="M291" s="1051" t="s">
        <v>143</v>
      </c>
      <c r="N291" s="1051" t="s">
        <v>143</v>
      </c>
      <c r="O291" s="1051" t="s">
        <v>143</v>
      </c>
      <c r="P291" s="1051" t="s">
        <v>143</v>
      </c>
      <c r="Q291" s="1051" t="s">
        <v>143</v>
      </c>
    </row>
    <row r="292" spans="3:17" ht="14.5">
      <c r="C292" s="592" t="s">
        <v>143</v>
      </c>
      <c r="D292" s="592" t="s">
        <v>143</v>
      </c>
      <c r="E292" s="1313" t="s">
        <v>143</v>
      </c>
      <c r="F292" s="1051" t="s">
        <v>143</v>
      </c>
      <c r="G292" s="1051" t="s">
        <v>143</v>
      </c>
      <c r="H292" s="1051" t="s">
        <v>143</v>
      </c>
      <c r="I292" s="1051" t="s">
        <v>143</v>
      </c>
      <c r="J292" s="1051" t="s">
        <v>143</v>
      </c>
      <c r="K292" s="1051" t="s">
        <v>143</v>
      </c>
      <c r="L292" s="1051" t="s">
        <v>143</v>
      </c>
      <c r="M292" s="1051" t="s">
        <v>143</v>
      </c>
      <c r="N292" s="1051" t="s">
        <v>143</v>
      </c>
      <c r="O292" s="1051" t="s">
        <v>143</v>
      </c>
      <c r="P292" s="1051" t="s">
        <v>143</v>
      </c>
      <c r="Q292" s="1051" t="s">
        <v>143</v>
      </c>
    </row>
    <row r="293" spans="3:17" ht="14.5">
      <c r="C293" s="592" t="s">
        <v>143</v>
      </c>
      <c r="D293" s="592" t="s">
        <v>143</v>
      </c>
      <c r="E293" s="1313" t="s">
        <v>143</v>
      </c>
      <c r="F293" s="1051" t="s">
        <v>143</v>
      </c>
      <c r="G293" s="1051" t="s">
        <v>143</v>
      </c>
      <c r="H293" s="1051" t="s">
        <v>143</v>
      </c>
      <c r="I293" s="1051" t="s">
        <v>143</v>
      </c>
      <c r="J293" s="1051" t="s">
        <v>143</v>
      </c>
      <c r="K293" s="1051" t="s">
        <v>143</v>
      </c>
      <c r="L293" s="1051" t="s">
        <v>143</v>
      </c>
      <c r="M293" s="1051" t="s">
        <v>143</v>
      </c>
      <c r="N293" s="1051" t="s">
        <v>143</v>
      </c>
      <c r="O293" s="1051" t="s">
        <v>143</v>
      </c>
      <c r="P293" s="1051" t="s">
        <v>143</v>
      </c>
      <c r="Q293" s="1051" t="s">
        <v>143</v>
      </c>
    </row>
    <row r="294" spans="3:17" ht="14.5">
      <c r="C294" s="592" t="s">
        <v>143</v>
      </c>
      <c r="D294" s="592" t="s">
        <v>143</v>
      </c>
      <c r="E294" s="1313" t="s">
        <v>143</v>
      </c>
      <c r="F294" s="1051" t="s">
        <v>143</v>
      </c>
      <c r="G294" s="1051" t="s">
        <v>143</v>
      </c>
      <c r="H294" s="1051" t="s">
        <v>143</v>
      </c>
      <c r="I294" s="1051" t="s">
        <v>143</v>
      </c>
      <c r="J294" s="1051" t="s">
        <v>143</v>
      </c>
      <c r="K294" s="1051" t="s">
        <v>143</v>
      </c>
      <c r="L294" s="1051" t="s">
        <v>143</v>
      </c>
      <c r="M294" s="1051" t="s">
        <v>143</v>
      </c>
      <c r="N294" s="1051" t="s">
        <v>143</v>
      </c>
      <c r="O294" s="1051" t="s">
        <v>143</v>
      </c>
      <c r="P294" s="1051" t="s">
        <v>143</v>
      </c>
      <c r="Q294" s="1051" t="s">
        <v>143</v>
      </c>
    </row>
    <row r="295" spans="3:17" ht="14.5">
      <c r="C295" s="592" t="s">
        <v>143</v>
      </c>
      <c r="D295" s="592" t="s">
        <v>143</v>
      </c>
      <c r="E295" s="1313" t="s">
        <v>143</v>
      </c>
      <c r="F295" s="1051" t="s">
        <v>143</v>
      </c>
      <c r="G295" s="1051" t="s">
        <v>143</v>
      </c>
      <c r="H295" s="1051" t="s">
        <v>143</v>
      </c>
      <c r="I295" s="1051" t="s">
        <v>143</v>
      </c>
      <c r="J295" s="1051" t="s">
        <v>143</v>
      </c>
      <c r="K295" s="1051" t="s">
        <v>143</v>
      </c>
      <c r="L295" s="1051" t="s">
        <v>143</v>
      </c>
      <c r="M295" s="1051" t="s">
        <v>143</v>
      </c>
      <c r="N295" s="1051" t="s">
        <v>143</v>
      </c>
      <c r="O295" s="1051" t="s">
        <v>143</v>
      </c>
      <c r="P295" s="1051" t="s">
        <v>143</v>
      </c>
      <c r="Q295" s="1051" t="s">
        <v>143</v>
      </c>
    </row>
    <row r="296" spans="3:17" ht="14.5">
      <c r="C296" s="592" t="s">
        <v>143</v>
      </c>
      <c r="D296" s="592" t="s">
        <v>143</v>
      </c>
      <c r="E296" s="1313" t="s">
        <v>143</v>
      </c>
      <c r="F296" s="1051" t="s">
        <v>143</v>
      </c>
      <c r="G296" s="1051" t="s">
        <v>143</v>
      </c>
      <c r="H296" s="1051" t="s">
        <v>143</v>
      </c>
      <c r="I296" s="1051" t="s">
        <v>143</v>
      </c>
      <c r="J296" s="1051" t="s">
        <v>143</v>
      </c>
      <c r="K296" s="1051" t="s">
        <v>143</v>
      </c>
      <c r="L296" s="1051" t="s">
        <v>143</v>
      </c>
      <c r="M296" s="1051" t="s">
        <v>143</v>
      </c>
      <c r="N296" s="1051" t="s">
        <v>143</v>
      </c>
      <c r="O296" s="1051" t="s">
        <v>143</v>
      </c>
      <c r="P296" s="1051" t="s">
        <v>143</v>
      </c>
      <c r="Q296" s="1051" t="s">
        <v>143</v>
      </c>
    </row>
    <row r="297" spans="3:17" ht="14.5">
      <c r="C297" s="592" t="s">
        <v>143</v>
      </c>
      <c r="D297" s="592" t="s">
        <v>143</v>
      </c>
      <c r="E297" s="1313" t="s">
        <v>143</v>
      </c>
      <c r="F297" s="1051" t="s">
        <v>143</v>
      </c>
      <c r="G297" s="1051" t="s">
        <v>143</v>
      </c>
      <c r="H297" s="1051" t="s">
        <v>143</v>
      </c>
      <c r="I297" s="1051" t="s">
        <v>143</v>
      </c>
      <c r="J297" s="1051" t="s">
        <v>143</v>
      </c>
      <c r="K297" s="1051" t="s">
        <v>143</v>
      </c>
      <c r="L297" s="1051" t="s">
        <v>143</v>
      </c>
      <c r="M297" s="1051" t="s">
        <v>143</v>
      </c>
      <c r="N297" s="1051" t="s">
        <v>143</v>
      </c>
      <c r="O297" s="1051" t="s">
        <v>143</v>
      </c>
      <c r="P297" s="1051" t="s">
        <v>143</v>
      </c>
      <c r="Q297" s="1051" t="s">
        <v>143</v>
      </c>
    </row>
    <row r="298" spans="3:17" ht="14.5">
      <c r="C298" s="592" t="s">
        <v>143</v>
      </c>
      <c r="D298" s="592" t="s">
        <v>143</v>
      </c>
      <c r="E298" s="1313" t="s">
        <v>143</v>
      </c>
      <c r="F298" s="1051" t="s">
        <v>143</v>
      </c>
      <c r="G298" s="1051" t="s">
        <v>143</v>
      </c>
      <c r="H298" s="1051" t="s">
        <v>143</v>
      </c>
      <c r="I298" s="1051" t="s">
        <v>143</v>
      </c>
      <c r="J298" s="1051" t="s">
        <v>143</v>
      </c>
      <c r="K298" s="1051" t="s">
        <v>143</v>
      </c>
      <c r="L298" s="1051" t="s">
        <v>143</v>
      </c>
      <c r="M298" s="1051" t="s">
        <v>143</v>
      </c>
      <c r="N298" s="1051" t="s">
        <v>143</v>
      </c>
      <c r="O298" s="1051" t="s">
        <v>143</v>
      </c>
      <c r="P298" s="1051" t="s">
        <v>143</v>
      </c>
      <c r="Q298" s="1051" t="s">
        <v>143</v>
      </c>
    </row>
    <row r="299" spans="3:17" ht="14.5">
      <c r="C299" s="592" t="s">
        <v>143</v>
      </c>
      <c r="D299" s="592" t="s">
        <v>143</v>
      </c>
      <c r="E299" s="1313" t="s">
        <v>143</v>
      </c>
      <c r="F299" s="1051" t="s">
        <v>143</v>
      </c>
      <c r="G299" s="1051" t="s">
        <v>143</v>
      </c>
      <c r="H299" s="1051" t="s">
        <v>143</v>
      </c>
      <c r="I299" s="1051" t="s">
        <v>143</v>
      </c>
      <c r="J299" s="1051" t="s">
        <v>143</v>
      </c>
      <c r="K299" s="1051" t="s">
        <v>143</v>
      </c>
      <c r="L299" s="1051" t="s">
        <v>143</v>
      </c>
      <c r="M299" s="1051" t="s">
        <v>143</v>
      </c>
      <c r="N299" s="1051" t="s">
        <v>143</v>
      </c>
      <c r="O299" s="1051" t="s">
        <v>143</v>
      </c>
      <c r="P299" s="1051" t="s">
        <v>143</v>
      </c>
      <c r="Q299" s="1051" t="s">
        <v>143</v>
      </c>
    </row>
    <row r="300" spans="3:17" ht="14.5">
      <c r="C300" s="592" t="s">
        <v>143</v>
      </c>
      <c r="D300" s="592" t="s">
        <v>143</v>
      </c>
      <c r="E300" s="1313" t="s">
        <v>143</v>
      </c>
      <c r="F300" s="1051" t="s">
        <v>143</v>
      </c>
      <c r="G300" s="1051" t="s">
        <v>143</v>
      </c>
      <c r="H300" s="1051" t="s">
        <v>143</v>
      </c>
      <c r="I300" s="1051" t="s">
        <v>143</v>
      </c>
      <c r="J300" s="1051" t="s">
        <v>143</v>
      </c>
      <c r="K300" s="1051" t="s">
        <v>143</v>
      </c>
      <c r="L300" s="1051" t="s">
        <v>143</v>
      </c>
      <c r="M300" s="1051" t="s">
        <v>143</v>
      </c>
      <c r="N300" s="1051" t="s">
        <v>143</v>
      </c>
      <c r="O300" s="1051" t="s">
        <v>143</v>
      </c>
      <c r="P300" s="1051" t="s">
        <v>143</v>
      </c>
      <c r="Q300" s="1051" t="s">
        <v>143</v>
      </c>
    </row>
    <row r="301" spans="3:17" ht="14.5">
      <c r="C301" s="592" t="s">
        <v>143</v>
      </c>
      <c r="D301" s="592" t="s">
        <v>143</v>
      </c>
      <c r="E301" s="1313" t="s">
        <v>143</v>
      </c>
      <c r="F301" s="1051" t="s">
        <v>143</v>
      </c>
      <c r="G301" s="1051" t="s">
        <v>143</v>
      </c>
      <c r="H301" s="1051" t="s">
        <v>143</v>
      </c>
      <c r="I301" s="1051" t="s">
        <v>143</v>
      </c>
      <c r="J301" s="1051" t="s">
        <v>143</v>
      </c>
      <c r="K301" s="1051" t="s">
        <v>143</v>
      </c>
      <c r="L301" s="1051" t="s">
        <v>143</v>
      </c>
      <c r="M301" s="1051" t="s">
        <v>143</v>
      </c>
      <c r="N301" s="1051" t="s">
        <v>143</v>
      </c>
      <c r="O301" s="1051" t="s">
        <v>143</v>
      </c>
      <c r="P301" s="1051" t="s">
        <v>143</v>
      </c>
      <c r="Q301" s="1051" t="s">
        <v>143</v>
      </c>
    </row>
    <row r="302" spans="3:17" ht="14.5">
      <c r="C302" s="592" t="s">
        <v>143</v>
      </c>
      <c r="D302" s="592" t="s">
        <v>143</v>
      </c>
      <c r="E302" s="1313" t="s">
        <v>143</v>
      </c>
      <c r="F302" s="1051" t="s">
        <v>143</v>
      </c>
      <c r="G302" s="1051" t="s">
        <v>143</v>
      </c>
      <c r="H302" s="1051" t="s">
        <v>143</v>
      </c>
      <c r="I302" s="1051" t="s">
        <v>143</v>
      </c>
      <c r="J302" s="1051" t="s">
        <v>143</v>
      </c>
      <c r="K302" s="1051" t="s">
        <v>143</v>
      </c>
      <c r="L302" s="1051" t="s">
        <v>143</v>
      </c>
      <c r="M302" s="1051" t="s">
        <v>143</v>
      </c>
      <c r="N302" s="1051" t="s">
        <v>143</v>
      </c>
      <c r="O302" s="1051" t="s">
        <v>143</v>
      </c>
      <c r="P302" s="1051" t="s">
        <v>143</v>
      </c>
      <c r="Q302" s="1051" t="s">
        <v>143</v>
      </c>
    </row>
    <row r="303" spans="3:17" ht="14.5">
      <c r="C303" s="592" t="s">
        <v>143</v>
      </c>
      <c r="D303" s="592" t="s">
        <v>143</v>
      </c>
      <c r="E303" s="1313" t="s">
        <v>143</v>
      </c>
      <c r="F303" s="1051" t="s">
        <v>143</v>
      </c>
      <c r="G303" s="1051" t="s">
        <v>143</v>
      </c>
      <c r="H303" s="1051" t="s">
        <v>143</v>
      </c>
      <c r="I303" s="1051" t="s">
        <v>143</v>
      </c>
      <c r="J303" s="1051" t="s">
        <v>143</v>
      </c>
      <c r="K303" s="1051" t="s">
        <v>143</v>
      </c>
      <c r="L303" s="1051" t="s">
        <v>143</v>
      </c>
      <c r="M303" s="1051" t="s">
        <v>143</v>
      </c>
      <c r="N303" s="1051" t="s">
        <v>143</v>
      </c>
      <c r="O303" s="1051" t="s">
        <v>143</v>
      </c>
      <c r="P303" s="1051" t="s">
        <v>143</v>
      </c>
      <c r="Q303" s="1051" t="s">
        <v>143</v>
      </c>
    </row>
    <row r="304" spans="3:17" ht="14.5">
      <c r="C304" s="592" t="s">
        <v>143</v>
      </c>
      <c r="D304" s="592" t="s">
        <v>143</v>
      </c>
      <c r="E304" s="1313" t="s">
        <v>143</v>
      </c>
      <c r="F304" s="1051" t="s">
        <v>143</v>
      </c>
      <c r="G304" s="1051" t="s">
        <v>143</v>
      </c>
      <c r="H304" s="1051" t="s">
        <v>143</v>
      </c>
      <c r="I304" s="1051" t="s">
        <v>143</v>
      </c>
      <c r="J304" s="1051" t="s">
        <v>143</v>
      </c>
      <c r="K304" s="1051" t="s">
        <v>143</v>
      </c>
      <c r="L304" s="1051" t="s">
        <v>143</v>
      </c>
      <c r="M304" s="1051" t="s">
        <v>143</v>
      </c>
      <c r="N304" s="1051" t="s">
        <v>143</v>
      </c>
      <c r="O304" s="1051" t="s">
        <v>143</v>
      </c>
      <c r="P304" s="1051" t="s">
        <v>143</v>
      </c>
      <c r="Q304" s="1051" t="s">
        <v>143</v>
      </c>
    </row>
    <row r="305" spans="3:17" ht="14.5">
      <c r="C305" s="592" t="s">
        <v>143</v>
      </c>
      <c r="D305" s="592" t="s">
        <v>143</v>
      </c>
      <c r="E305" s="1313" t="s">
        <v>143</v>
      </c>
      <c r="F305" s="1051" t="s">
        <v>143</v>
      </c>
      <c r="G305" s="1051" t="s">
        <v>143</v>
      </c>
      <c r="H305" s="1051" t="s">
        <v>143</v>
      </c>
      <c r="I305" s="1051" t="s">
        <v>143</v>
      </c>
      <c r="J305" s="1051" t="s">
        <v>143</v>
      </c>
      <c r="K305" s="1051" t="s">
        <v>143</v>
      </c>
      <c r="L305" s="1051" t="s">
        <v>143</v>
      </c>
      <c r="M305" s="1051" t="s">
        <v>143</v>
      </c>
      <c r="N305" s="1051" t="s">
        <v>143</v>
      </c>
      <c r="O305" s="1051" t="s">
        <v>143</v>
      </c>
      <c r="P305" s="1051" t="s">
        <v>143</v>
      </c>
      <c r="Q305" s="1051" t="s">
        <v>143</v>
      </c>
    </row>
    <row r="306" spans="3:17" ht="14.5">
      <c r="C306" s="592" t="s">
        <v>143</v>
      </c>
      <c r="D306" s="592" t="s">
        <v>143</v>
      </c>
      <c r="E306" s="1313" t="s">
        <v>143</v>
      </c>
      <c r="F306" s="1051" t="s">
        <v>143</v>
      </c>
      <c r="G306" s="1051" t="s">
        <v>143</v>
      </c>
      <c r="H306" s="1051" t="s">
        <v>143</v>
      </c>
      <c r="I306" s="1051" t="s">
        <v>143</v>
      </c>
      <c r="J306" s="1051" t="s">
        <v>143</v>
      </c>
      <c r="K306" s="1051" t="s">
        <v>143</v>
      </c>
      <c r="L306" s="1051" t="s">
        <v>143</v>
      </c>
      <c r="M306" s="1051" t="s">
        <v>143</v>
      </c>
      <c r="N306" s="1051" t="s">
        <v>143</v>
      </c>
      <c r="O306" s="1051" t="s">
        <v>143</v>
      </c>
      <c r="P306" s="1051" t="s">
        <v>143</v>
      </c>
      <c r="Q306" s="1051" t="s">
        <v>143</v>
      </c>
    </row>
    <row r="307" spans="3:17" ht="14.5">
      <c r="C307" s="592" t="s">
        <v>143</v>
      </c>
      <c r="D307" s="592" t="s">
        <v>143</v>
      </c>
      <c r="E307" s="1313" t="s">
        <v>143</v>
      </c>
      <c r="F307" s="1051" t="s">
        <v>143</v>
      </c>
      <c r="G307" s="1051" t="s">
        <v>143</v>
      </c>
      <c r="H307" s="1051" t="s">
        <v>143</v>
      </c>
      <c r="I307" s="1051" t="s">
        <v>143</v>
      </c>
      <c r="J307" s="1051" t="s">
        <v>143</v>
      </c>
      <c r="K307" s="1051" t="s">
        <v>143</v>
      </c>
      <c r="L307" s="1051" t="s">
        <v>143</v>
      </c>
      <c r="M307" s="1051" t="s">
        <v>143</v>
      </c>
      <c r="N307" s="1051" t="s">
        <v>143</v>
      </c>
      <c r="O307" s="1051" t="s">
        <v>143</v>
      </c>
      <c r="P307" s="1051" t="s">
        <v>143</v>
      </c>
      <c r="Q307" s="1051" t="s">
        <v>143</v>
      </c>
    </row>
    <row r="308" spans="3:17" ht="14.5">
      <c r="C308" s="592" t="s">
        <v>143</v>
      </c>
      <c r="D308" s="592" t="s">
        <v>143</v>
      </c>
      <c r="E308" s="1313" t="s">
        <v>143</v>
      </c>
      <c r="F308" s="1051" t="s">
        <v>143</v>
      </c>
      <c r="G308" s="1051" t="s">
        <v>143</v>
      </c>
      <c r="H308" s="1051" t="s">
        <v>143</v>
      </c>
      <c r="I308" s="1051" t="s">
        <v>143</v>
      </c>
      <c r="J308" s="1051" t="s">
        <v>143</v>
      </c>
      <c r="K308" s="1051" t="s">
        <v>143</v>
      </c>
      <c r="L308" s="1051" t="s">
        <v>143</v>
      </c>
      <c r="M308" s="1051" t="s">
        <v>143</v>
      </c>
      <c r="N308" s="1051" t="s">
        <v>143</v>
      </c>
      <c r="O308" s="1051" t="s">
        <v>143</v>
      </c>
      <c r="P308" s="1051" t="s">
        <v>143</v>
      </c>
      <c r="Q308" s="1051" t="s">
        <v>143</v>
      </c>
    </row>
    <row r="309" spans="3:17" ht="14.5">
      <c r="C309" s="592" t="s">
        <v>143</v>
      </c>
      <c r="D309" s="592" t="s">
        <v>143</v>
      </c>
      <c r="E309" s="1313" t="s">
        <v>143</v>
      </c>
      <c r="F309" s="1051" t="s">
        <v>143</v>
      </c>
      <c r="G309" s="1051" t="s">
        <v>143</v>
      </c>
      <c r="H309" s="1051" t="s">
        <v>143</v>
      </c>
      <c r="I309" s="1051" t="s">
        <v>143</v>
      </c>
      <c r="J309" s="1051" t="s">
        <v>143</v>
      </c>
      <c r="K309" s="1051" t="s">
        <v>143</v>
      </c>
      <c r="L309" s="1051" t="s">
        <v>143</v>
      </c>
      <c r="M309" s="1051" t="s">
        <v>143</v>
      </c>
      <c r="N309" s="1051" t="s">
        <v>143</v>
      </c>
      <c r="O309" s="1051" t="s">
        <v>143</v>
      </c>
      <c r="P309" s="1051" t="s">
        <v>143</v>
      </c>
      <c r="Q309" s="1051" t="s">
        <v>143</v>
      </c>
    </row>
    <row r="310" spans="3:17" ht="14.5">
      <c r="C310" s="592" t="s">
        <v>143</v>
      </c>
      <c r="D310" s="592" t="s">
        <v>143</v>
      </c>
      <c r="E310" s="1313" t="s">
        <v>143</v>
      </c>
      <c r="F310" s="1051" t="s">
        <v>143</v>
      </c>
      <c r="G310" s="1051" t="s">
        <v>143</v>
      </c>
      <c r="H310" s="1051" t="s">
        <v>143</v>
      </c>
      <c r="I310" s="1051" t="s">
        <v>143</v>
      </c>
      <c r="J310" s="1051" t="s">
        <v>143</v>
      </c>
      <c r="K310" s="1051" t="s">
        <v>143</v>
      </c>
      <c r="L310" s="1051" t="s">
        <v>143</v>
      </c>
      <c r="M310" s="1051" t="s">
        <v>143</v>
      </c>
      <c r="N310" s="1051" t="s">
        <v>143</v>
      </c>
      <c r="O310" s="1051" t="s">
        <v>143</v>
      </c>
      <c r="P310" s="1051" t="s">
        <v>143</v>
      </c>
      <c r="Q310" s="1051" t="s">
        <v>143</v>
      </c>
    </row>
    <row r="311" spans="3:17" ht="14.5">
      <c r="C311" s="592" t="s">
        <v>143</v>
      </c>
      <c r="D311" s="592" t="s">
        <v>143</v>
      </c>
      <c r="E311" s="1313" t="s">
        <v>143</v>
      </c>
      <c r="F311" s="1051" t="s">
        <v>143</v>
      </c>
      <c r="G311" s="1051" t="s">
        <v>143</v>
      </c>
      <c r="H311" s="1051" t="s">
        <v>143</v>
      </c>
      <c r="I311" s="1051" t="s">
        <v>143</v>
      </c>
      <c r="J311" s="1051" t="s">
        <v>143</v>
      </c>
      <c r="K311" s="1051" t="s">
        <v>143</v>
      </c>
      <c r="L311" s="1051" t="s">
        <v>143</v>
      </c>
      <c r="M311" s="1051" t="s">
        <v>143</v>
      </c>
      <c r="N311" s="1051" t="s">
        <v>143</v>
      </c>
      <c r="O311" s="1051" t="s">
        <v>143</v>
      </c>
      <c r="P311" s="1051" t="s">
        <v>143</v>
      </c>
      <c r="Q311" s="1051" t="s">
        <v>143</v>
      </c>
    </row>
    <row r="312" spans="3:17" ht="14.5">
      <c r="C312" s="592" t="s">
        <v>143</v>
      </c>
      <c r="D312" s="592" t="s">
        <v>143</v>
      </c>
      <c r="E312" s="1313" t="s">
        <v>143</v>
      </c>
      <c r="F312" s="1051" t="s">
        <v>143</v>
      </c>
      <c r="G312" s="1051" t="s">
        <v>143</v>
      </c>
      <c r="H312" s="1051" t="s">
        <v>143</v>
      </c>
      <c r="I312" s="1051" t="s">
        <v>143</v>
      </c>
      <c r="J312" s="1051" t="s">
        <v>143</v>
      </c>
      <c r="K312" s="1051" t="s">
        <v>143</v>
      </c>
      <c r="L312" s="1051" t="s">
        <v>143</v>
      </c>
      <c r="M312" s="1051" t="s">
        <v>143</v>
      </c>
      <c r="N312" s="1051" t="s">
        <v>143</v>
      </c>
      <c r="O312" s="1051" t="s">
        <v>143</v>
      </c>
      <c r="P312" s="1051" t="s">
        <v>143</v>
      </c>
      <c r="Q312" s="1051" t="s">
        <v>143</v>
      </c>
    </row>
    <row r="313" spans="3:17" ht="14.5">
      <c r="C313" s="592" t="s">
        <v>143</v>
      </c>
      <c r="D313" s="592" t="s">
        <v>143</v>
      </c>
      <c r="E313" s="1313" t="s">
        <v>143</v>
      </c>
      <c r="F313" s="1051" t="s">
        <v>143</v>
      </c>
      <c r="G313" s="1051" t="s">
        <v>143</v>
      </c>
      <c r="H313" s="1051" t="s">
        <v>143</v>
      </c>
      <c r="I313" s="1051" t="s">
        <v>143</v>
      </c>
      <c r="J313" s="1051" t="s">
        <v>143</v>
      </c>
      <c r="K313" s="1051" t="s">
        <v>143</v>
      </c>
      <c r="L313" s="1051" t="s">
        <v>143</v>
      </c>
      <c r="M313" s="1051" t="s">
        <v>143</v>
      </c>
      <c r="N313" s="1051" t="s">
        <v>143</v>
      </c>
      <c r="O313" s="1051" t="s">
        <v>143</v>
      </c>
      <c r="P313" s="1051" t="s">
        <v>143</v>
      </c>
      <c r="Q313" s="1051" t="s">
        <v>143</v>
      </c>
    </row>
    <row r="314" spans="3:17" ht="14.5">
      <c r="C314" s="592" t="s">
        <v>143</v>
      </c>
      <c r="D314" s="592" t="s">
        <v>143</v>
      </c>
      <c r="E314" s="1313" t="s">
        <v>143</v>
      </c>
      <c r="F314" s="1051" t="s">
        <v>143</v>
      </c>
      <c r="G314" s="1051" t="s">
        <v>143</v>
      </c>
      <c r="H314" s="1051" t="s">
        <v>143</v>
      </c>
      <c r="I314" s="1051" t="s">
        <v>143</v>
      </c>
      <c r="J314" s="1051" t="s">
        <v>143</v>
      </c>
      <c r="K314" s="1051" t="s">
        <v>143</v>
      </c>
      <c r="L314" s="1051" t="s">
        <v>143</v>
      </c>
      <c r="M314" s="1051" t="s">
        <v>143</v>
      </c>
      <c r="N314" s="1051" t="s">
        <v>143</v>
      </c>
      <c r="O314" s="1051" t="s">
        <v>143</v>
      </c>
      <c r="P314" s="1051" t="s">
        <v>143</v>
      </c>
      <c r="Q314" s="1051" t="s">
        <v>143</v>
      </c>
    </row>
    <row r="315" spans="3:17" ht="14.5">
      <c r="C315" s="592" t="s">
        <v>143</v>
      </c>
      <c r="D315" s="592" t="s">
        <v>143</v>
      </c>
      <c r="E315" s="1313" t="s">
        <v>143</v>
      </c>
      <c r="F315" s="1051" t="s">
        <v>143</v>
      </c>
      <c r="G315" s="1051" t="s">
        <v>143</v>
      </c>
      <c r="H315" s="1051" t="s">
        <v>143</v>
      </c>
      <c r="I315" s="1051" t="s">
        <v>143</v>
      </c>
      <c r="J315" s="1051" t="s">
        <v>143</v>
      </c>
      <c r="K315" s="1051" t="s">
        <v>143</v>
      </c>
      <c r="L315" s="1051" t="s">
        <v>143</v>
      </c>
      <c r="M315" s="1051" t="s">
        <v>143</v>
      </c>
      <c r="N315" s="1051" t="s">
        <v>143</v>
      </c>
      <c r="O315" s="1051" t="s">
        <v>143</v>
      </c>
      <c r="P315" s="1051" t="s">
        <v>143</v>
      </c>
      <c r="Q315" s="1051" t="s">
        <v>143</v>
      </c>
    </row>
    <row r="316" spans="3:17" ht="14.5">
      <c r="C316" s="592" t="s">
        <v>143</v>
      </c>
      <c r="D316" s="592" t="s">
        <v>143</v>
      </c>
      <c r="E316" s="1313" t="s">
        <v>143</v>
      </c>
      <c r="F316" s="1051" t="s">
        <v>143</v>
      </c>
      <c r="G316" s="1051" t="s">
        <v>143</v>
      </c>
      <c r="H316" s="1051" t="s">
        <v>143</v>
      </c>
      <c r="I316" s="1051" t="s">
        <v>143</v>
      </c>
      <c r="J316" s="1051" t="s">
        <v>143</v>
      </c>
      <c r="K316" s="1051" t="s">
        <v>143</v>
      </c>
      <c r="L316" s="1051" t="s">
        <v>143</v>
      </c>
      <c r="M316" s="1051" t="s">
        <v>143</v>
      </c>
      <c r="N316" s="1051" t="s">
        <v>143</v>
      </c>
      <c r="O316" s="1051" t="s">
        <v>143</v>
      </c>
      <c r="P316" s="1051" t="s">
        <v>143</v>
      </c>
      <c r="Q316" s="1051" t="s">
        <v>143</v>
      </c>
    </row>
    <row r="317" spans="3:17" ht="14.5">
      <c r="C317" s="592" t="s">
        <v>143</v>
      </c>
      <c r="D317" s="592" t="s">
        <v>143</v>
      </c>
      <c r="E317" s="1313" t="s">
        <v>143</v>
      </c>
      <c r="F317" s="1051" t="s">
        <v>143</v>
      </c>
      <c r="G317" s="1051" t="s">
        <v>143</v>
      </c>
      <c r="H317" s="1051" t="s">
        <v>143</v>
      </c>
      <c r="I317" s="1051" t="s">
        <v>143</v>
      </c>
      <c r="J317" s="1051" t="s">
        <v>143</v>
      </c>
      <c r="K317" s="1051" t="s">
        <v>143</v>
      </c>
      <c r="L317" s="1051" t="s">
        <v>143</v>
      </c>
      <c r="M317" s="1051" t="s">
        <v>143</v>
      </c>
      <c r="N317" s="1051" t="s">
        <v>143</v>
      </c>
      <c r="O317" s="1051" t="s">
        <v>143</v>
      </c>
      <c r="P317" s="1051" t="s">
        <v>143</v>
      </c>
      <c r="Q317" s="1051" t="s">
        <v>143</v>
      </c>
    </row>
    <row r="318" spans="3:17" ht="14.5">
      <c r="C318" s="592" t="s">
        <v>143</v>
      </c>
      <c r="D318" s="592" t="s">
        <v>143</v>
      </c>
      <c r="E318" s="1313" t="s">
        <v>143</v>
      </c>
      <c r="F318" s="1051" t="s">
        <v>143</v>
      </c>
      <c r="G318" s="1051" t="s">
        <v>143</v>
      </c>
      <c r="H318" s="1051" t="s">
        <v>143</v>
      </c>
      <c r="I318" s="1051" t="s">
        <v>143</v>
      </c>
      <c r="J318" s="1051" t="s">
        <v>143</v>
      </c>
      <c r="K318" s="1051" t="s">
        <v>143</v>
      </c>
      <c r="L318" s="1051" t="s">
        <v>143</v>
      </c>
      <c r="M318" s="1051" t="s">
        <v>143</v>
      </c>
      <c r="N318" s="1051" t="s">
        <v>143</v>
      </c>
      <c r="O318" s="1051" t="s">
        <v>143</v>
      </c>
      <c r="P318" s="1051" t="s">
        <v>143</v>
      </c>
      <c r="Q318" s="1051" t="s">
        <v>143</v>
      </c>
    </row>
    <row r="319" spans="3:17" ht="14.5">
      <c r="C319" s="592" t="s">
        <v>143</v>
      </c>
      <c r="D319" s="592" t="s">
        <v>143</v>
      </c>
      <c r="E319" s="1313" t="s">
        <v>143</v>
      </c>
      <c r="F319" s="1051" t="s">
        <v>143</v>
      </c>
      <c r="G319" s="1051" t="s">
        <v>143</v>
      </c>
      <c r="H319" s="1051" t="s">
        <v>143</v>
      </c>
      <c r="I319" s="1051" t="s">
        <v>143</v>
      </c>
      <c r="J319" s="1051" t="s">
        <v>143</v>
      </c>
      <c r="K319" s="1051" t="s">
        <v>143</v>
      </c>
      <c r="L319" s="1051" t="s">
        <v>143</v>
      </c>
      <c r="M319" s="1051" t="s">
        <v>143</v>
      </c>
      <c r="N319" s="1051" t="s">
        <v>143</v>
      </c>
      <c r="O319" s="1051" t="s">
        <v>143</v>
      </c>
      <c r="P319" s="1051" t="s">
        <v>143</v>
      </c>
      <c r="Q319" s="1051" t="s">
        <v>143</v>
      </c>
    </row>
    <row r="320" spans="3:17" ht="14.5">
      <c r="C320" s="592" t="s">
        <v>143</v>
      </c>
      <c r="D320" s="592" t="s">
        <v>143</v>
      </c>
      <c r="E320" s="1313" t="s">
        <v>143</v>
      </c>
      <c r="F320" s="1051" t="s">
        <v>143</v>
      </c>
      <c r="G320" s="1051" t="s">
        <v>143</v>
      </c>
      <c r="H320" s="1051" t="s">
        <v>143</v>
      </c>
      <c r="I320" s="1051" t="s">
        <v>143</v>
      </c>
      <c r="J320" s="1051" t="s">
        <v>143</v>
      </c>
      <c r="K320" s="1051" t="s">
        <v>143</v>
      </c>
      <c r="L320" s="1051" t="s">
        <v>143</v>
      </c>
      <c r="M320" s="1051" t="s">
        <v>143</v>
      </c>
      <c r="N320" s="1051" t="s">
        <v>143</v>
      </c>
      <c r="O320" s="1051" t="s">
        <v>143</v>
      </c>
      <c r="P320" s="1051" t="s">
        <v>143</v>
      </c>
      <c r="Q320" s="1051" t="s">
        <v>143</v>
      </c>
    </row>
    <row r="321" spans="3:17" ht="14.5">
      <c r="C321" s="592" t="s">
        <v>143</v>
      </c>
      <c r="D321" s="592" t="s">
        <v>143</v>
      </c>
      <c r="E321" s="1313" t="s">
        <v>143</v>
      </c>
      <c r="F321" s="1051" t="s">
        <v>143</v>
      </c>
      <c r="G321" s="1051" t="s">
        <v>143</v>
      </c>
      <c r="H321" s="1051" t="s">
        <v>143</v>
      </c>
      <c r="I321" s="1051" t="s">
        <v>143</v>
      </c>
      <c r="J321" s="1051" t="s">
        <v>143</v>
      </c>
      <c r="K321" s="1051" t="s">
        <v>143</v>
      </c>
      <c r="L321" s="1051" t="s">
        <v>143</v>
      </c>
      <c r="M321" s="1051" t="s">
        <v>143</v>
      </c>
      <c r="N321" s="1051" t="s">
        <v>143</v>
      </c>
      <c r="O321" s="1051" t="s">
        <v>143</v>
      </c>
      <c r="P321" s="1051" t="s">
        <v>143</v>
      </c>
      <c r="Q321" s="1051" t="s">
        <v>143</v>
      </c>
    </row>
    <row r="322" spans="3:17" ht="14.5">
      <c r="C322" s="592" t="s">
        <v>143</v>
      </c>
      <c r="D322" s="592" t="s">
        <v>143</v>
      </c>
      <c r="E322" s="1313" t="s">
        <v>143</v>
      </c>
      <c r="F322" s="1051" t="s">
        <v>143</v>
      </c>
      <c r="G322" s="1051" t="s">
        <v>143</v>
      </c>
      <c r="H322" s="1051" t="s">
        <v>143</v>
      </c>
      <c r="I322" s="1051" t="s">
        <v>143</v>
      </c>
      <c r="J322" s="1051" t="s">
        <v>143</v>
      </c>
      <c r="K322" s="1051" t="s">
        <v>143</v>
      </c>
      <c r="L322" s="1051" t="s">
        <v>143</v>
      </c>
      <c r="M322" s="1051" t="s">
        <v>143</v>
      </c>
      <c r="N322" s="1051" t="s">
        <v>143</v>
      </c>
      <c r="O322" s="1051" t="s">
        <v>143</v>
      </c>
      <c r="P322" s="1051" t="s">
        <v>143</v>
      </c>
      <c r="Q322" s="1051" t="s">
        <v>143</v>
      </c>
    </row>
    <row r="323" spans="3:17" ht="14.5">
      <c r="C323" s="592" t="s">
        <v>143</v>
      </c>
      <c r="D323" s="592" t="s">
        <v>143</v>
      </c>
      <c r="E323" s="1313" t="s">
        <v>143</v>
      </c>
      <c r="F323" s="1051" t="s">
        <v>143</v>
      </c>
      <c r="G323" s="1051" t="s">
        <v>143</v>
      </c>
      <c r="H323" s="1051" t="s">
        <v>143</v>
      </c>
      <c r="I323" s="1051" t="s">
        <v>143</v>
      </c>
      <c r="J323" s="1051" t="s">
        <v>143</v>
      </c>
      <c r="K323" s="1051" t="s">
        <v>143</v>
      </c>
      <c r="L323" s="1051" t="s">
        <v>143</v>
      </c>
      <c r="M323" s="1051" t="s">
        <v>143</v>
      </c>
      <c r="N323" s="1051" t="s">
        <v>143</v>
      </c>
      <c r="O323" s="1051" t="s">
        <v>143</v>
      </c>
      <c r="P323" s="1051" t="s">
        <v>143</v>
      </c>
      <c r="Q323" s="1051" t="s">
        <v>143</v>
      </c>
    </row>
    <row r="324" spans="3:17" ht="14.5">
      <c r="C324" s="592" t="s">
        <v>143</v>
      </c>
      <c r="D324" s="592" t="s">
        <v>143</v>
      </c>
      <c r="E324" s="1313" t="s">
        <v>143</v>
      </c>
      <c r="F324" s="1051" t="s">
        <v>143</v>
      </c>
      <c r="G324" s="1051" t="s">
        <v>143</v>
      </c>
      <c r="H324" s="1051" t="s">
        <v>143</v>
      </c>
      <c r="I324" s="1051" t="s">
        <v>143</v>
      </c>
      <c r="J324" s="1051" t="s">
        <v>143</v>
      </c>
      <c r="K324" s="1051" t="s">
        <v>143</v>
      </c>
      <c r="L324" s="1051" t="s">
        <v>143</v>
      </c>
      <c r="M324" s="1051" t="s">
        <v>143</v>
      </c>
      <c r="N324" s="1051" t="s">
        <v>143</v>
      </c>
      <c r="O324" s="1051" t="s">
        <v>143</v>
      </c>
      <c r="P324" s="1051" t="s">
        <v>143</v>
      </c>
      <c r="Q324" s="1051" t="s">
        <v>143</v>
      </c>
    </row>
    <row r="325" spans="3:17" ht="14.5">
      <c r="C325" s="592" t="s">
        <v>143</v>
      </c>
      <c r="D325" s="592" t="s">
        <v>143</v>
      </c>
      <c r="E325" s="1313" t="s">
        <v>143</v>
      </c>
      <c r="F325" s="1051" t="s">
        <v>143</v>
      </c>
      <c r="G325" s="1051" t="s">
        <v>143</v>
      </c>
      <c r="H325" s="1051" t="s">
        <v>143</v>
      </c>
      <c r="I325" s="1051" t="s">
        <v>143</v>
      </c>
      <c r="J325" s="1051" t="s">
        <v>143</v>
      </c>
      <c r="K325" s="1051" t="s">
        <v>143</v>
      </c>
      <c r="L325" s="1051" t="s">
        <v>143</v>
      </c>
      <c r="M325" s="1051" t="s">
        <v>143</v>
      </c>
      <c r="N325" s="1051" t="s">
        <v>143</v>
      </c>
      <c r="O325" s="1051" t="s">
        <v>143</v>
      </c>
      <c r="P325" s="1051" t="s">
        <v>143</v>
      </c>
      <c r="Q325" s="1051" t="s">
        <v>143</v>
      </c>
    </row>
    <row r="326" spans="3:17" ht="14.5">
      <c r="C326" s="592" t="s">
        <v>143</v>
      </c>
      <c r="D326" s="592" t="s">
        <v>143</v>
      </c>
      <c r="E326" s="1313" t="s">
        <v>143</v>
      </c>
      <c r="F326" s="1051" t="s">
        <v>143</v>
      </c>
      <c r="G326" s="1051" t="s">
        <v>143</v>
      </c>
      <c r="H326" s="1051" t="s">
        <v>143</v>
      </c>
      <c r="I326" s="1051" t="s">
        <v>143</v>
      </c>
      <c r="J326" s="1051" t="s">
        <v>143</v>
      </c>
      <c r="K326" s="1051" t="s">
        <v>143</v>
      </c>
      <c r="L326" s="1051" t="s">
        <v>143</v>
      </c>
      <c r="M326" s="1051" t="s">
        <v>143</v>
      </c>
      <c r="N326" s="1051" t="s">
        <v>143</v>
      </c>
      <c r="O326" s="1051" t="s">
        <v>143</v>
      </c>
      <c r="P326" s="1051" t="s">
        <v>143</v>
      </c>
      <c r="Q326" s="1051" t="s">
        <v>143</v>
      </c>
    </row>
    <row r="327" spans="3:17" ht="14.5">
      <c r="C327" s="592" t="s">
        <v>143</v>
      </c>
      <c r="D327" s="592" t="s">
        <v>143</v>
      </c>
      <c r="E327" s="1313" t="s">
        <v>143</v>
      </c>
      <c r="F327" s="1051" t="s">
        <v>143</v>
      </c>
      <c r="G327" s="1051" t="s">
        <v>143</v>
      </c>
      <c r="H327" s="1051" t="s">
        <v>143</v>
      </c>
      <c r="I327" s="1051" t="s">
        <v>143</v>
      </c>
      <c r="J327" s="1051" t="s">
        <v>143</v>
      </c>
      <c r="K327" s="1051" t="s">
        <v>143</v>
      </c>
      <c r="L327" s="1051" t="s">
        <v>143</v>
      </c>
      <c r="M327" s="1051" t="s">
        <v>143</v>
      </c>
      <c r="N327" s="1051" t="s">
        <v>143</v>
      </c>
      <c r="O327" s="1051" t="s">
        <v>143</v>
      </c>
      <c r="P327" s="1051" t="s">
        <v>143</v>
      </c>
      <c r="Q327" s="1051" t="s">
        <v>143</v>
      </c>
    </row>
    <row r="328" spans="3:17" ht="14.5">
      <c r="C328" s="592" t="s">
        <v>143</v>
      </c>
      <c r="D328" s="592" t="s">
        <v>143</v>
      </c>
      <c r="E328" s="1313" t="s">
        <v>143</v>
      </c>
      <c r="F328" s="1051" t="s">
        <v>143</v>
      </c>
      <c r="G328" s="1051" t="s">
        <v>143</v>
      </c>
      <c r="H328" s="1051" t="s">
        <v>143</v>
      </c>
      <c r="I328" s="1051" t="s">
        <v>143</v>
      </c>
      <c r="J328" s="1051" t="s">
        <v>143</v>
      </c>
      <c r="K328" s="1051" t="s">
        <v>143</v>
      </c>
      <c r="L328" s="1051" t="s">
        <v>143</v>
      </c>
      <c r="M328" s="1051" t="s">
        <v>143</v>
      </c>
      <c r="N328" s="1051" t="s">
        <v>143</v>
      </c>
      <c r="O328" s="1051" t="s">
        <v>143</v>
      </c>
      <c r="P328" s="1051" t="s">
        <v>143</v>
      </c>
      <c r="Q328" s="1051" t="s">
        <v>143</v>
      </c>
    </row>
    <row r="329" spans="3:17" ht="14.5">
      <c r="C329" s="592" t="s">
        <v>143</v>
      </c>
      <c r="D329" s="592" t="s">
        <v>143</v>
      </c>
      <c r="E329" s="1313" t="s">
        <v>143</v>
      </c>
      <c r="F329" s="1051" t="s">
        <v>143</v>
      </c>
      <c r="G329" s="1051" t="s">
        <v>143</v>
      </c>
      <c r="H329" s="1051" t="s">
        <v>143</v>
      </c>
      <c r="I329" s="1051" t="s">
        <v>143</v>
      </c>
      <c r="J329" s="1051" t="s">
        <v>143</v>
      </c>
      <c r="K329" s="1051" t="s">
        <v>143</v>
      </c>
      <c r="L329" s="1051" t="s">
        <v>143</v>
      </c>
      <c r="M329" s="1051" t="s">
        <v>143</v>
      </c>
      <c r="N329" s="1051" t="s">
        <v>143</v>
      </c>
      <c r="O329" s="1051" t="s">
        <v>143</v>
      </c>
      <c r="P329" s="1051" t="s">
        <v>143</v>
      </c>
      <c r="Q329" s="1051" t="s">
        <v>143</v>
      </c>
    </row>
    <row r="330" spans="3:17" ht="14.5">
      <c r="C330" s="592" t="s">
        <v>143</v>
      </c>
      <c r="D330" s="592" t="s">
        <v>143</v>
      </c>
      <c r="E330" s="1313" t="s">
        <v>143</v>
      </c>
      <c r="F330" s="1051" t="s">
        <v>143</v>
      </c>
      <c r="G330" s="1051" t="s">
        <v>143</v>
      </c>
      <c r="H330" s="1051" t="s">
        <v>143</v>
      </c>
      <c r="I330" s="1051" t="s">
        <v>143</v>
      </c>
      <c r="J330" s="1051" t="s">
        <v>143</v>
      </c>
      <c r="K330" s="1051" t="s">
        <v>143</v>
      </c>
      <c r="L330" s="1051" t="s">
        <v>143</v>
      </c>
      <c r="M330" s="1051" t="s">
        <v>143</v>
      </c>
      <c r="N330" s="1051" t="s">
        <v>143</v>
      </c>
      <c r="O330" s="1051" t="s">
        <v>143</v>
      </c>
      <c r="P330" s="1051" t="s">
        <v>143</v>
      </c>
      <c r="Q330" s="1051" t="s">
        <v>143</v>
      </c>
    </row>
    <row r="331" spans="3:17" ht="14.5">
      <c r="C331" s="592" t="s">
        <v>143</v>
      </c>
      <c r="D331" s="592" t="s">
        <v>143</v>
      </c>
      <c r="E331" s="1313" t="s">
        <v>143</v>
      </c>
      <c r="F331" s="1051" t="s">
        <v>143</v>
      </c>
      <c r="G331" s="1051" t="s">
        <v>143</v>
      </c>
      <c r="H331" s="1051" t="s">
        <v>143</v>
      </c>
      <c r="I331" s="1051" t="s">
        <v>143</v>
      </c>
      <c r="J331" s="1051" t="s">
        <v>143</v>
      </c>
      <c r="K331" s="1051" t="s">
        <v>143</v>
      </c>
      <c r="L331" s="1051" t="s">
        <v>143</v>
      </c>
      <c r="M331" s="1051" t="s">
        <v>143</v>
      </c>
      <c r="N331" s="1051" t="s">
        <v>143</v>
      </c>
      <c r="O331" s="1051" t="s">
        <v>143</v>
      </c>
      <c r="P331" s="1051" t="s">
        <v>143</v>
      </c>
      <c r="Q331" s="1051" t="s">
        <v>143</v>
      </c>
    </row>
    <row r="332" spans="3:17" ht="14.5">
      <c r="C332" s="592" t="s">
        <v>143</v>
      </c>
      <c r="D332" s="592" t="s">
        <v>143</v>
      </c>
      <c r="E332" s="1313" t="s">
        <v>143</v>
      </c>
      <c r="F332" s="1051" t="s">
        <v>143</v>
      </c>
      <c r="G332" s="1051" t="s">
        <v>143</v>
      </c>
      <c r="H332" s="1051" t="s">
        <v>143</v>
      </c>
      <c r="I332" s="1051" t="s">
        <v>143</v>
      </c>
      <c r="J332" s="1051" t="s">
        <v>143</v>
      </c>
      <c r="K332" s="1051" t="s">
        <v>143</v>
      </c>
      <c r="L332" s="1051" t="s">
        <v>143</v>
      </c>
      <c r="M332" s="1051" t="s">
        <v>143</v>
      </c>
      <c r="N332" s="1051" t="s">
        <v>143</v>
      </c>
      <c r="O332" s="1051" t="s">
        <v>143</v>
      </c>
      <c r="P332" s="1051" t="s">
        <v>143</v>
      </c>
      <c r="Q332" s="1051" t="s">
        <v>143</v>
      </c>
    </row>
    <row r="333" spans="3:17" ht="14.5">
      <c r="C333" s="592" t="s">
        <v>143</v>
      </c>
      <c r="D333" s="592" t="s">
        <v>143</v>
      </c>
      <c r="E333" s="1313" t="s">
        <v>143</v>
      </c>
      <c r="F333" s="1051" t="s">
        <v>143</v>
      </c>
      <c r="G333" s="1051" t="s">
        <v>143</v>
      </c>
      <c r="H333" s="1051" t="s">
        <v>143</v>
      </c>
      <c r="I333" s="1051" t="s">
        <v>143</v>
      </c>
      <c r="J333" s="1051" t="s">
        <v>143</v>
      </c>
      <c r="K333" s="1051" t="s">
        <v>143</v>
      </c>
      <c r="L333" s="1051" t="s">
        <v>143</v>
      </c>
      <c r="M333" s="1051" t="s">
        <v>143</v>
      </c>
      <c r="N333" s="1051" t="s">
        <v>143</v>
      </c>
      <c r="O333" s="1051" t="s">
        <v>143</v>
      </c>
      <c r="P333" s="1051" t="s">
        <v>143</v>
      </c>
      <c r="Q333" s="1051" t="s">
        <v>143</v>
      </c>
    </row>
    <row r="334" spans="3:17" ht="14.5">
      <c r="C334" s="592" t="s">
        <v>143</v>
      </c>
      <c r="D334" s="592" t="s">
        <v>143</v>
      </c>
      <c r="E334" s="1313" t="s">
        <v>143</v>
      </c>
      <c r="F334" s="1051" t="s">
        <v>143</v>
      </c>
      <c r="G334" s="1051" t="s">
        <v>143</v>
      </c>
      <c r="H334" s="1051" t="s">
        <v>143</v>
      </c>
      <c r="I334" s="1051" t="s">
        <v>143</v>
      </c>
      <c r="J334" s="1051" t="s">
        <v>143</v>
      </c>
      <c r="K334" s="1051" t="s">
        <v>143</v>
      </c>
      <c r="L334" s="1051" t="s">
        <v>143</v>
      </c>
      <c r="M334" s="1051" t="s">
        <v>143</v>
      </c>
      <c r="N334" s="1051" t="s">
        <v>143</v>
      </c>
      <c r="O334" s="1051" t="s">
        <v>143</v>
      </c>
      <c r="P334" s="1051" t="s">
        <v>143</v>
      </c>
      <c r="Q334" s="1051" t="s">
        <v>143</v>
      </c>
    </row>
    <row r="335" spans="3:17" ht="14.5">
      <c r="C335" s="592" t="s">
        <v>143</v>
      </c>
      <c r="D335" s="592" t="s">
        <v>143</v>
      </c>
      <c r="E335" s="1313" t="s">
        <v>143</v>
      </c>
      <c r="F335" s="1051" t="s">
        <v>143</v>
      </c>
      <c r="G335" s="1051" t="s">
        <v>143</v>
      </c>
      <c r="H335" s="1051" t="s">
        <v>143</v>
      </c>
      <c r="I335" s="1051" t="s">
        <v>143</v>
      </c>
      <c r="J335" s="1051" t="s">
        <v>143</v>
      </c>
      <c r="K335" s="1051" t="s">
        <v>143</v>
      </c>
      <c r="L335" s="1051" t="s">
        <v>143</v>
      </c>
      <c r="M335" s="1051" t="s">
        <v>143</v>
      </c>
      <c r="N335" s="1051" t="s">
        <v>143</v>
      </c>
      <c r="O335" s="1051" t="s">
        <v>143</v>
      </c>
      <c r="P335" s="1051" t="s">
        <v>143</v>
      </c>
      <c r="Q335" s="1051" t="s">
        <v>143</v>
      </c>
    </row>
    <row r="336" spans="3:17" ht="14.5">
      <c r="C336" s="592" t="s">
        <v>143</v>
      </c>
      <c r="D336" s="592" t="s">
        <v>143</v>
      </c>
      <c r="E336" s="1313" t="s">
        <v>143</v>
      </c>
      <c r="F336" s="1051" t="s">
        <v>143</v>
      </c>
      <c r="G336" s="1051" t="s">
        <v>143</v>
      </c>
      <c r="H336" s="1051" t="s">
        <v>143</v>
      </c>
      <c r="I336" s="1051" t="s">
        <v>143</v>
      </c>
      <c r="J336" s="1051" t="s">
        <v>143</v>
      </c>
      <c r="K336" s="1051" t="s">
        <v>143</v>
      </c>
      <c r="L336" s="1051" t="s">
        <v>143</v>
      </c>
      <c r="M336" s="1051" t="s">
        <v>143</v>
      </c>
      <c r="N336" s="1051" t="s">
        <v>143</v>
      </c>
      <c r="O336" s="1051" t="s">
        <v>143</v>
      </c>
      <c r="P336" s="1051" t="s">
        <v>143</v>
      </c>
      <c r="Q336" s="1051" t="s">
        <v>143</v>
      </c>
    </row>
    <row r="337" spans="3:17" ht="14.5">
      <c r="C337" s="592" t="s">
        <v>143</v>
      </c>
      <c r="D337" s="592" t="s">
        <v>143</v>
      </c>
      <c r="E337" s="1313" t="s">
        <v>143</v>
      </c>
      <c r="F337" s="1051" t="s">
        <v>143</v>
      </c>
      <c r="G337" s="1051" t="s">
        <v>143</v>
      </c>
      <c r="H337" s="1051" t="s">
        <v>143</v>
      </c>
      <c r="I337" s="1051" t="s">
        <v>143</v>
      </c>
      <c r="J337" s="1051" t="s">
        <v>143</v>
      </c>
      <c r="K337" s="1051" t="s">
        <v>143</v>
      </c>
      <c r="L337" s="1051" t="s">
        <v>143</v>
      </c>
      <c r="M337" s="1051" t="s">
        <v>143</v>
      </c>
      <c r="N337" s="1051" t="s">
        <v>143</v>
      </c>
      <c r="O337" s="1051" t="s">
        <v>143</v>
      </c>
      <c r="P337" s="1051" t="s">
        <v>143</v>
      </c>
      <c r="Q337" s="1051" t="s">
        <v>143</v>
      </c>
    </row>
    <row r="338" spans="3:17" ht="14.5">
      <c r="C338" s="592" t="s">
        <v>143</v>
      </c>
      <c r="D338" s="592" t="s">
        <v>143</v>
      </c>
      <c r="E338" s="1313" t="s">
        <v>143</v>
      </c>
      <c r="F338" s="1051" t="s">
        <v>143</v>
      </c>
      <c r="G338" s="1051" t="s">
        <v>143</v>
      </c>
      <c r="H338" s="1051" t="s">
        <v>143</v>
      </c>
      <c r="I338" s="1051" t="s">
        <v>143</v>
      </c>
      <c r="J338" s="1051" t="s">
        <v>143</v>
      </c>
      <c r="K338" s="1051" t="s">
        <v>143</v>
      </c>
      <c r="L338" s="1051" t="s">
        <v>143</v>
      </c>
      <c r="M338" s="1051" t="s">
        <v>143</v>
      </c>
      <c r="N338" s="1051" t="s">
        <v>143</v>
      </c>
      <c r="O338" s="1051" t="s">
        <v>143</v>
      </c>
      <c r="P338" s="1051" t="s">
        <v>143</v>
      </c>
      <c r="Q338" s="1051" t="s">
        <v>143</v>
      </c>
    </row>
    <row r="339" spans="3:17" ht="14.5">
      <c r="C339" s="592" t="s">
        <v>143</v>
      </c>
      <c r="D339" s="592" t="s">
        <v>143</v>
      </c>
      <c r="E339" s="1313" t="s">
        <v>143</v>
      </c>
      <c r="F339" s="1051" t="s">
        <v>143</v>
      </c>
      <c r="G339" s="1051" t="s">
        <v>143</v>
      </c>
      <c r="H339" s="1051" t="s">
        <v>143</v>
      </c>
      <c r="I339" s="1051" t="s">
        <v>143</v>
      </c>
      <c r="J339" s="1051" t="s">
        <v>143</v>
      </c>
      <c r="K339" s="1051" t="s">
        <v>143</v>
      </c>
      <c r="L339" s="1051" t="s">
        <v>143</v>
      </c>
      <c r="M339" s="1051" t="s">
        <v>143</v>
      </c>
      <c r="N339" s="1051" t="s">
        <v>143</v>
      </c>
      <c r="O339" s="1051" t="s">
        <v>143</v>
      </c>
      <c r="P339" s="1051" t="s">
        <v>143</v>
      </c>
      <c r="Q339" s="1051" t="s">
        <v>143</v>
      </c>
    </row>
    <row r="340" spans="3:17" ht="14.5">
      <c r="C340" s="592" t="s">
        <v>143</v>
      </c>
      <c r="D340" s="592" t="s">
        <v>143</v>
      </c>
      <c r="E340" s="1313" t="s">
        <v>143</v>
      </c>
      <c r="F340" s="1051" t="s">
        <v>143</v>
      </c>
      <c r="G340" s="1051" t="s">
        <v>143</v>
      </c>
      <c r="H340" s="1051" t="s">
        <v>143</v>
      </c>
      <c r="I340" s="1051" t="s">
        <v>143</v>
      </c>
      <c r="J340" s="1051" t="s">
        <v>143</v>
      </c>
      <c r="K340" s="1051" t="s">
        <v>143</v>
      </c>
      <c r="L340" s="1051" t="s">
        <v>143</v>
      </c>
      <c r="M340" s="1051" t="s">
        <v>143</v>
      </c>
      <c r="N340" s="1051" t="s">
        <v>143</v>
      </c>
      <c r="O340" s="1051" t="s">
        <v>143</v>
      </c>
      <c r="P340" s="1051" t="s">
        <v>143</v>
      </c>
      <c r="Q340" s="1051" t="s">
        <v>143</v>
      </c>
    </row>
    <row r="341" spans="3:17" ht="14.5">
      <c r="C341" s="592" t="s">
        <v>143</v>
      </c>
      <c r="D341" s="592" t="s">
        <v>143</v>
      </c>
      <c r="E341" s="1313" t="s">
        <v>143</v>
      </c>
      <c r="F341" s="1051" t="s">
        <v>143</v>
      </c>
      <c r="G341" s="1051" t="s">
        <v>143</v>
      </c>
      <c r="H341" s="1051" t="s">
        <v>143</v>
      </c>
      <c r="I341" s="1051" t="s">
        <v>143</v>
      </c>
      <c r="J341" s="1051" t="s">
        <v>143</v>
      </c>
      <c r="K341" s="1051" t="s">
        <v>143</v>
      </c>
      <c r="L341" s="1051" t="s">
        <v>143</v>
      </c>
      <c r="M341" s="1051" t="s">
        <v>143</v>
      </c>
      <c r="N341" s="1051" t="s">
        <v>143</v>
      </c>
      <c r="O341" s="1051" t="s">
        <v>143</v>
      </c>
      <c r="P341" s="1051" t="s">
        <v>143</v>
      </c>
      <c r="Q341" s="1051" t="s">
        <v>143</v>
      </c>
    </row>
    <row r="342" spans="3:17" ht="14.5">
      <c r="C342" s="592" t="s">
        <v>143</v>
      </c>
      <c r="D342" s="592" t="s">
        <v>143</v>
      </c>
      <c r="E342" s="1313" t="s">
        <v>143</v>
      </c>
      <c r="F342" s="1051" t="s">
        <v>143</v>
      </c>
      <c r="G342" s="1051" t="s">
        <v>143</v>
      </c>
      <c r="H342" s="1051" t="s">
        <v>143</v>
      </c>
      <c r="I342" s="1051" t="s">
        <v>143</v>
      </c>
      <c r="J342" s="1051" t="s">
        <v>143</v>
      </c>
      <c r="K342" s="1051" t="s">
        <v>143</v>
      </c>
      <c r="L342" s="1051" t="s">
        <v>143</v>
      </c>
      <c r="M342" s="1051" t="s">
        <v>143</v>
      </c>
      <c r="N342" s="1051" t="s">
        <v>143</v>
      </c>
      <c r="O342" s="1051" t="s">
        <v>143</v>
      </c>
      <c r="P342" s="1051" t="s">
        <v>143</v>
      </c>
      <c r="Q342" s="1051" t="s">
        <v>143</v>
      </c>
    </row>
    <row r="343" spans="3:17" ht="14.5">
      <c r="C343" s="592" t="s">
        <v>143</v>
      </c>
      <c r="D343" s="592" t="s">
        <v>143</v>
      </c>
      <c r="E343" s="1313" t="s">
        <v>143</v>
      </c>
      <c r="F343" s="1051" t="s">
        <v>143</v>
      </c>
      <c r="G343" s="1051" t="s">
        <v>143</v>
      </c>
      <c r="H343" s="1051" t="s">
        <v>143</v>
      </c>
      <c r="I343" s="1051" t="s">
        <v>143</v>
      </c>
      <c r="J343" s="1051" t="s">
        <v>143</v>
      </c>
      <c r="K343" s="1051" t="s">
        <v>143</v>
      </c>
      <c r="L343" s="1051" t="s">
        <v>143</v>
      </c>
      <c r="M343" s="1051" t="s">
        <v>143</v>
      </c>
      <c r="N343" s="1051" t="s">
        <v>143</v>
      </c>
      <c r="O343" s="1051" t="s">
        <v>143</v>
      </c>
      <c r="P343" s="1051" t="s">
        <v>143</v>
      </c>
      <c r="Q343" s="1051" t="s">
        <v>143</v>
      </c>
    </row>
    <row r="344" spans="3:17" ht="14.5">
      <c r="C344" s="592" t="s">
        <v>143</v>
      </c>
      <c r="D344" s="592" t="s">
        <v>143</v>
      </c>
      <c r="E344" s="1313" t="s">
        <v>143</v>
      </c>
      <c r="F344" s="1051" t="s">
        <v>143</v>
      </c>
      <c r="G344" s="1051" t="s">
        <v>143</v>
      </c>
      <c r="H344" s="1051" t="s">
        <v>143</v>
      </c>
      <c r="I344" s="1051" t="s">
        <v>143</v>
      </c>
      <c r="J344" s="1051" t="s">
        <v>143</v>
      </c>
      <c r="K344" s="1051" t="s">
        <v>143</v>
      </c>
      <c r="L344" s="1051" t="s">
        <v>143</v>
      </c>
      <c r="M344" s="1051" t="s">
        <v>143</v>
      </c>
      <c r="N344" s="1051" t="s">
        <v>143</v>
      </c>
      <c r="O344" s="1051" t="s">
        <v>143</v>
      </c>
      <c r="P344" s="1051" t="s">
        <v>143</v>
      </c>
      <c r="Q344" s="1051" t="s">
        <v>143</v>
      </c>
    </row>
    <row r="345" spans="3:17" ht="14.5">
      <c r="C345" s="592" t="s">
        <v>143</v>
      </c>
      <c r="D345" s="592" t="s">
        <v>143</v>
      </c>
      <c r="E345" s="1313" t="s">
        <v>143</v>
      </c>
      <c r="F345" s="1051" t="s">
        <v>143</v>
      </c>
      <c r="G345" s="1051" t="s">
        <v>143</v>
      </c>
      <c r="H345" s="1051" t="s">
        <v>143</v>
      </c>
      <c r="I345" s="1051" t="s">
        <v>143</v>
      </c>
      <c r="J345" s="1051" t="s">
        <v>143</v>
      </c>
      <c r="K345" s="1051" t="s">
        <v>143</v>
      </c>
      <c r="L345" s="1051" t="s">
        <v>143</v>
      </c>
      <c r="M345" s="1051" t="s">
        <v>143</v>
      </c>
      <c r="N345" s="1051" t="s">
        <v>143</v>
      </c>
      <c r="O345" s="1051" t="s">
        <v>143</v>
      </c>
      <c r="P345" s="1051" t="s">
        <v>143</v>
      </c>
      <c r="Q345" s="1051" t="s">
        <v>143</v>
      </c>
    </row>
    <row r="346" spans="3:17" ht="14.5">
      <c r="C346" s="592" t="s">
        <v>143</v>
      </c>
      <c r="D346" s="592" t="s">
        <v>143</v>
      </c>
      <c r="E346" s="1313" t="s">
        <v>143</v>
      </c>
      <c r="F346" s="1051" t="s">
        <v>143</v>
      </c>
      <c r="G346" s="1051" t="s">
        <v>143</v>
      </c>
      <c r="H346" s="1051" t="s">
        <v>143</v>
      </c>
      <c r="I346" s="1051" t="s">
        <v>143</v>
      </c>
      <c r="J346" s="1051" t="s">
        <v>143</v>
      </c>
      <c r="K346" s="1051" t="s">
        <v>143</v>
      </c>
      <c r="L346" s="1051" t="s">
        <v>143</v>
      </c>
      <c r="M346" s="1051" t="s">
        <v>143</v>
      </c>
      <c r="N346" s="1051" t="s">
        <v>143</v>
      </c>
      <c r="O346" s="1051" t="s">
        <v>143</v>
      </c>
      <c r="P346" s="1051" t="s">
        <v>143</v>
      </c>
      <c r="Q346" s="1051" t="s">
        <v>143</v>
      </c>
    </row>
    <row r="347" spans="3:17" ht="14.5">
      <c r="C347" s="592" t="s">
        <v>143</v>
      </c>
      <c r="D347" s="592" t="s">
        <v>143</v>
      </c>
      <c r="E347" s="1313" t="s">
        <v>143</v>
      </c>
      <c r="F347" s="1051" t="s">
        <v>143</v>
      </c>
      <c r="G347" s="1051" t="s">
        <v>143</v>
      </c>
      <c r="H347" s="1051" t="s">
        <v>143</v>
      </c>
      <c r="I347" s="1051" t="s">
        <v>143</v>
      </c>
      <c r="J347" s="1051" t="s">
        <v>143</v>
      </c>
      <c r="K347" s="1051" t="s">
        <v>143</v>
      </c>
      <c r="L347" s="1051" t="s">
        <v>143</v>
      </c>
      <c r="M347" s="1051" t="s">
        <v>143</v>
      </c>
      <c r="N347" s="1051" t="s">
        <v>143</v>
      </c>
      <c r="O347" s="1051" t="s">
        <v>143</v>
      </c>
      <c r="P347" s="1051" t="s">
        <v>143</v>
      </c>
      <c r="Q347" s="1051" t="s">
        <v>143</v>
      </c>
    </row>
    <row r="348" spans="3:17" ht="14.5">
      <c r="C348" s="592" t="s">
        <v>143</v>
      </c>
      <c r="D348" s="592" t="s">
        <v>143</v>
      </c>
      <c r="E348" s="1313" t="s">
        <v>143</v>
      </c>
      <c r="F348" s="1051" t="s">
        <v>143</v>
      </c>
      <c r="G348" s="1051" t="s">
        <v>143</v>
      </c>
      <c r="H348" s="1051" t="s">
        <v>143</v>
      </c>
      <c r="I348" s="1051" t="s">
        <v>143</v>
      </c>
      <c r="J348" s="1051" t="s">
        <v>143</v>
      </c>
      <c r="K348" s="1051" t="s">
        <v>143</v>
      </c>
      <c r="L348" s="1051" t="s">
        <v>143</v>
      </c>
      <c r="M348" s="1051" t="s">
        <v>143</v>
      </c>
      <c r="N348" s="1051" t="s">
        <v>143</v>
      </c>
      <c r="O348" s="1051" t="s">
        <v>143</v>
      </c>
      <c r="P348" s="1051" t="s">
        <v>143</v>
      </c>
      <c r="Q348" s="1051" t="s">
        <v>143</v>
      </c>
    </row>
    <row r="349" spans="3:17" ht="14.5">
      <c r="C349" s="592" t="s">
        <v>143</v>
      </c>
      <c r="D349" s="592" t="s">
        <v>143</v>
      </c>
      <c r="E349" s="1313" t="s">
        <v>143</v>
      </c>
      <c r="F349" s="1051" t="s">
        <v>143</v>
      </c>
      <c r="G349" s="1051" t="s">
        <v>143</v>
      </c>
      <c r="H349" s="1051" t="s">
        <v>143</v>
      </c>
      <c r="I349" s="1051" t="s">
        <v>143</v>
      </c>
      <c r="J349" s="1051" t="s">
        <v>143</v>
      </c>
      <c r="K349" s="1051" t="s">
        <v>143</v>
      </c>
      <c r="L349" s="1051" t="s">
        <v>143</v>
      </c>
      <c r="M349" s="1051" t="s">
        <v>143</v>
      </c>
      <c r="N349" s="1051" t="s">
        <v>143</v>
      </c>
      <c r="O349" s="1051" t="s">
        <v>143</v>
      </c>
      <c r="P349" s="1051" t="s">
        <v>143</v>
      </c>
      <c r="Q349" s="1051" t="s">
        <v>143</v>
      </c>
    </row>
    <row r="350" spans="3:17" ht="14.5">
      <c r="C350" s="592" t="s">
        <v>143</v>
      </c>
      <c r="D350" s="592" t="s">
        <v>143</v>
      </c>
      <c r="E350" s="1313" t="s">
        <v>143</v>
      </c>
      <c r="F350" s="1051" t="s">
        <v>143</v>
      </c>
      <c r="G350" s="1051" t="s">
        <v>143</v>
      </c>
      <c r="H350" s="1051" t="s">
        <v>143</v>
      </c>
      <c r="I350" s="1051" t="s">
        <v>143</v>
      </c>
      <c r="J350" s="1051" t="s">
        <v>143</v>
      </c>
      <c r="K350" s="1051" t="s">
        <v>143</v>
      </c>
      <c r="L350" s="1051" t="s">
        <v>143</v>
      </c>
      <c r="M350" s="1051" t="s">
        <v>143</v>
      </c>
      <c r="N350" s="1051" t="s">
        <v>143</v>
      </c>
      <c r="O350" s="1051" t="s">
        <v>143</v>
      </c>
      <c r="P350" s="1051" t="s">
        <v>143</v>
      </c>
      <c r="Q350" s="1051" t="s">
        <v>143</v>
      </c>
    </row>
    <row r="351" spans="3:17" ht="14.5">
      <c r="C351" s="592" t="s">
        <v>143</v>
      </c>
      <c r="D351" s="592" t="s">
        <v>143</v>
      </c>
      <c r="E351" s="1313" t="s">
        <v>143</v>
      </c>
      <c r="F351" s="1051" t="s">
        <v>143</v>
      </c>
      <c r="G351" s="1051" t="s">
        <v>143</v>
      </c>
      <c r="H351" s="1051" t="s">
        <v>143</v>
      </c>
      <c r="I351" s="1051" t="s">
        <v>143</v>
      </c>
      <c r="J351" s="1051" t="s">
        <v>143</v>
      </c>
      <c r="K351" s="1051" t="s">
        <v>143</v>
      </c>
      <c r="L351" s="1051" t="s">
        <v>143</v>
      </c>
      <c r="M351" s="1051" t="s">
        <v>143</v>
      </c>
      <c r="N351" s="1051" t="s">
        <v>143</v>
      </c>
      <c r="O351" s="1051" t="s">
        <v>143</v>
      </c>
      <c r="P351" s="1051" t="s">
        <v>143</v>
      </c>
      <c r="Q351" s="1051" t="s">
        <v>143</v>
      </c>
    </row>
    <row r="352" spans="3:17" ht="14.5">
      <c r="C352" s="592" t="s">
        <v>143</v>
      </c>
      <c r="D352" s="592" t="s">
        <v>143</v>
      </c>
      <c r="E352" s="1313" t="s">
        <v>143</v>
      </c>
      <c r="F352" s="1051" t="s">
        <v>143</v>
      </c>
      <c r="G352" s="1051" t="s">
        <v>143</v>
      </c>
      <c r="H352" s="1051" t="s">
        <v>143</v>
      </c>
      <c r="I352" s="1051" t="s">
        <v>143</v>
      </c>
      <c r="J352" s="1051" t="s">
        <v>143</v>
      </c>
      <c r="K352" s="1051" t="s">
        <v>143</v>
      </c>
      <c r="L352" s="1051" t="s">
        <v>143</v>
      </c>
      <c r="M352" s="1051" t="s">
        <v>143</v>
      </c>
      <c r="N352" s="1051" t="s">
        <v>143</v>
      </c>
      <c r="O352" s="1051" t="s">
        <v>143</v>
      </c>
      <c r="P352" s="1051" t="s">
        <v>143</v>
      </c>
      <c r="Q352" s="1051" t="s">
        <v>143</v>
      </c>
    </row>
    <row r="353" spans="3:17" ht="14.5">
      <c r="C353" s="592" t="s">
        <v>143</v>
      </c>
      <c r="D353" s="592" t="s">
        <v>143</v>
      </c>
      <c r="E353" s="1313" t="s">
        <v>143</v>
      </c>
      <c r="F353" s="1051" t="s">
        <v>143</v>
      </c>
      <c r="G353" s="1051" t="s">
        <v>143</v>
      </c>
      <c r="H353" s="1051" t="s">
        <v>143</v>
      </c>
      <c r="I353" s="1051" t="s">
        <v>143</v>
      </c>
      <c r="J353" s="1051" t="s">
        <v>143</v>
      </c>
      <c r="K353" s="1051" t="s">
        <v>143</v>
      </c>
      <c r="L353" s="1051" t="s">
        <v>143</v>
      </c>
      <c r="M353" s="1051" t="s">
        <v>143</v>
      </c>
      <c r="N353" s="1051" t="s">
        <v>143</v>
      </c>
      <c r="O353" s="1051" t="s">
        <v>143</v>
      </c>
      <c r="P353" s="1051" t="s">
        <v>143</v>
      </c>
      <c r="Q353" s="1051" t="s">
        <v>143</v>
      </c>
    </row>
    <row r="354" spans="3:17" ht="14.5">
      <c r="C354" s="592" t="s">
        <v>143</v>
      </c>
      <c r="D354" s="592" t="s">
        <v>143</v>
      </c>
      <c r="E354" s="1313" t="s">
        <v>143</v>
      </c>
      <c r="F354" s="1051" t="s">
        <v>143</v>
      </c>
      <c r="G354" s="1051" t="s">
        <v>143</v>
      </c>
      <c r="H354" s="1051" t="s">
        <v>143</v>
      </c>
      <c r="I354" s="1051" t="s">
        <v>143</v>
      </c>
      <c r="J354" s="1051" t="s">
        <v>143</v>
      </c>
      <c r="K354" s="1051" t="s">
        <v>143</v>
      </c>
      <c r="L354" s="1051" t="s">
        <v>143</v>
      </c>
      <c r="M354" s="1051" t="s">
        <v>143</v>
      </c>
      <c r="N354" s="1051" t="s">
        <v>143</v>
      </c>
      <c r="O354" s="1051" t="s">
        <v>143</v>
      </c>
      <c r="P354" s="1051" t="s">
        <v>143</v>
      </c>
      <c r="Q354" s="1051" t="s">
        <v>143</v>
      </c>
    </row>
    <row r="355" spans="3:17" ht="14.5">
      <c r="C355" s="592" t="s">
        <v>143</v>
      </c>
      <c r="D355" s="592" t="s">
        <v>143</v>
      </c>
      <c r="E355" s="1313" t="s">
        <v>143</v>
      </c>
      <c r="F355" s="1051" t="s">
        <v>143</v>
      </c>
      <c r="G355" s="1051" t="s">
        <v>143</v>
      </c>
      <c r="H355" s="1051" t="s">
        <v>143</v>
      </c>
      <c r="I355" s="1051" t="s">
        <v>143</v>
      </c>
      <c r="J355" s="1051" t="s">
        <v>143</v>
      </c>
      <c r="K355" s="1051" t="s">
        <v>143</v>
      </c>
      <c r="L355" s="1051" t="s">
        <v>143</v>
      </c>
      <c r="M355" s="1051" t="s">
        <v>143</v>
      </c>
      <c r="N355" s="1051" t="s">
        <v>143</v>
      </c>
      <c r="O355" s="1051" t="s">
        <v>143</v>
      </c>
      <c r="P355" s="1051" t="s">
        <v>143</v>
      </c>
      <c r="Q355" s="1051" t="s">
        <v>143</v>
      </c>
    </row>
    <row r="356" spans="3:17" ht="14.5">
      <c r="C356" s="592" t="s">
        <v>143</v>
      </c>
      <c r="D356" s="592" t="s">
        <v>143</v>
      </c>
      <c r="E356" s="1313" t="s">
        <v>143</v>
      </c>
      <c r="F356" s="1051" t="s">
        <v>143</v>
      </c>
      <c r="G356" s="1051" t="s">
        <v>143</v>
      </c>
      <c r="H356" s="1051" t="s">
        <v>143</v>
      </c>
      <c r="I356" s="1051" t="s">
        <v>143</v>
      </c>
      <c r="J356" s="1051" t="s">
        <v>143</v>
      </c>
      <c r="K356" s="1051" t="s">
        <v>143</v>
      </c>
      <c r="L356" s="1051" t="s">
        <v>143</v>
      </c>
      <c r="M356" s="1051" t="s">
        <v>143</v>
      </c>
      <c r="N356" s="1051" t="s">
        <v>143</v>
      </c>
      <c r="O356" s="1051" t="s">
        <v>143</v>
      </c>
      <c r="P356" s="1051" t="s">
        <v>143</v>
      </c>
      <c r="Q356" s="1051" t="s">
        <v>143</v>
      </c>
    </row>
    <row r="357" spans="3:17" ht="14.5">
      <c r="C357" s="592" t="s">
        <v>143</v>
      </c>
      <c r="D357" s="592" t="s">
        <v>143</v>
      </c>
      <c r="E357" s="1313" t="s">
        <v>143</v>
      </c>
      <c r="F357" s="1051" t="s">
        <v>143</v>
      </c>
      <c r="G357" s="1051" t="s">
        <v>143</v>
      </c>
      <c r="H357" s="1051" t="s">
        <v>143</v>
      </c>
      <c r="I357" s="1051" t="s">
        <v>143</v>
      </c>
      <c r="J357" s="1051" t="s">
        <v>143</v>
      </c>
      <c r="K357" s="1051" t="s">
        <v>143</v>
      </c>
      <c r="L357" s="1051" t="s">
        <v>143</v>
      </c>
      <c r="M357" s="1051" t="s">
        <v>143</v>
      </c>
      <c r="N357" s="1051" t="s">
        <v>143</v>
      </c>
      <c r="O357" s="1051" t="s">
        <v>143</v>
      </c>
      <c r="P357" s="1051" t="s">
        <v>143</v>
      </c>
      <c r="Q357" s="1051" t="s">
        <v>143</v>
      </c>
    </row>
    <row r="358" spans="3:17" ht="14.5">
      <c r="C358" s="592" t="s">
        <v>143</v>
      </c>
      <c r="D358" s="592" t="s">
        <v>143</v>
      </c>
      <c r="E358" s="1313" t="s">
        <v>143</v>
      </c>
      <c r="F358" s="1051" t="s">
        <v>143</v>
      </c>
      <c r="G358" s="1051" t="s">
        <v>143</v>
      </c>
      <c r="H358" s="1051" t="s">
        <v>143</v>
      </c>
      <c r="I358" s="1051" t="s">
        <v>143</v>
      </c>
      <c r="J358" s="1051" t="s">
        <v>143</v>
      </c>
      <c r="K358" s="1051" t="s">
        <v>143</v>
      </c>
      <c r="L358" s="1051" t="s">
        <v>143</v>
      </c>
      <c r="M358" s="1051" t="s">
        <v>143</v>
      </c>
      <c r="N358" s="1051" t="s">
        <v>143</v>
      </c>
      <c r="O358" s="1051" t="s">
        <v>143</v>
      </c>
      <c r="P358" s="1051" t="s">
        <v>143</v>
      </c>
      <c r="Q358" s="1051" t="s">
        <v>143</v>
      </c>
    </row>
    <row r="359" spans="3:17" ht="14.5">
      <c r="C359" s="592" t="s">
        <v>143</v>
      </c>
      <c r="D359" s="592" t="s">
        <v>143</v>
      </c>
      <c r="E359" s="1313" t="s">
        <v>143</v>
      </c>
      <c r="F359" s="1051" t="s">
        <v>143</v>
      </c>
      <c r="G359" s="1051" t="s">
        <v>143</v>
      </c>
      <c r="H359" s="1051" t="s">
        <v>143</v>
      </c>
      <c r="I359" s="1051" t="s">
        <v>143</v>
      </c>
      <c r="J359" s="1051" t="s">
        <v>143</v>
      </c>
      <c r="K359" s="1051" t="s">
        <v>143</v>
      </c>
      <c r="L359" s="1051" t="s">
        <v>143</v>
      </c>
      <c r="M359" s="1051" t="s">
        <v>143</v>
      </c>
      <c r="N359" s="1051" t="s">
        <v>143</v>
      </c>
      <c r="O359" s="1051" t="s">
        <v>143</v>
      </c>
      <c r="P359" s="1051" t="s">
        <v>143</v>
      </c>
      <c r="Q359" s="1051" t="s">
        <v>143</v>
      </c>
    </row>
    <row r="360" spans="3:17" ht="14.5">
      <c r="C360" s="592" t="s">
        <v>143</v>
      </c>
      <c r="D360" s="592" t="s">
        <v>143</v>
      </c>
      <c r="E360" s="1313" t="s">
        <v>143</v>
      </c>
      <c r="F360" s="1051" t="s">
        <v>143</v>
      </c>
      <c r="G360" s="1051" t="s">
        <v>143</v>
      </c>
      <c r="H360" s="1051" t="s">
        <v>143</v>
      </c>
      <c r="I360" s="1051" t="s">
        <v>143</v>
      </c>
      <c r="J360" s="1051" t="s">
        <v>143</v>
      </c>
      <c r="K360" s="1051" t="s">
        <v>143</v>
      </c>
      <c r="L360" s="1051" t="s">
        <v>143</v>
      </c>
      <c r="M360" s="1051" t="s">
        <v>143</v>
      </c>
      <c r="N360" s="1051" t="s">
        <v>143</v>
      </c>
      <c r="O360" s="1051" t="s">
        <v>143</v>
      </c>
      <c r="P360" s="1051" t="s">
        <v>143</v>
      </c>
      <c r="Q360" s="1051" t="s">
        <v>143</v>
      </c>
    </row>
    <row r="361" spans="3:17" ht="14.5">
      <c r="C361" s="592" t="s">
        <v>143</v>
      </c>
      <c r="D361" s="592" t="s">
        <v>143</v>
      </c>
      <c r="E361" s="1313" t="s">
        <v>143</v>
      </c>
      <c r="F361" s="1051" t="s">
        <v>143</v>
      </c>
      <c r="G361" s="1051" t="s">
        <v>143</v>
      </c>
      <c r="H361" s="1051" t="s">
        <v>143</v>
      </c>
      <c r="I361" s="1051" t="s">
        <v>143</v>
      </c>
      <c r="J361" s="1051" t="s">
        <v>143</v>
      </c>
      <c r="K361" s="1051" t="s">
        <v>143</v>
      </c>
      <c r="L361" s="1051" t="s">
        <v>143</v>
      </c>
      <c r="M361" s="1051" t="s">
        <v>143</v>
      </c>
      <c r="N361" s="1051" t="s">
        <v>143</v>
      </c>
      <c r="O361" s="1051" t="s">
        <v>143</v>
      </c>
      <c r="P361" s="1051" t="s">
        <v>143</v>
      </c>
      <c r="Q361" s="1051" t="s">
        <v>143</v>
      </c>
    </row>
    <row r="362" spans="3:17" ht="14.5">
      <c r="C362" s="592" t="s">
        <v>143</v>
      </c>
      <c r="D362" s="592" t="s">
        <v>143</v>
      </c>
      <c r="E362" s="1313" t="s">
        <v>143</v>
      </c>
      <c r="F362" s="1051" t="s">
        <v>143</v>
      </c>
      <c r="G362" s="1051" t="s">
        <v>143</v>
      </c>
      <c r="H362" s="1051" t="s">
        <v>143</v>
      </c>
      <c r="I362" s="1051" t="s">
        <v>143</v>
      </c>
      <c r="J362" s="1051" t="s">
        <v>143</v>
      </c>
      <c r="K362" s="1051" t="s">
        <v>143</v>
      </c>
      <c r="L362" s="1051" t="s">
        <v>143</v>
      </c>
      <c r="M362" s="1051" t="s">
        <v>143</v>
      </c>
      <c r="N362" s="1051" t="s">
        <v>143</v>
      </c>
      <c r="O362" s="1051" t="s">
        <v>143</v>
      </c>
      <c r="P362" s="1051" t="s">
        <v>143</v>
      </c>
      <c r="Q362" s="1051" t="s">
        <v>143</v>
      </c>
    </row>
    <row r="363" spans="3:17" ht="14.5">
      <c r="C363" s="592" t="s">
        <v>143</v>
      </c>
      <c r="D363" s="592" t="s">
        <v>143</v>
      </c>
      <c r="E363" s="1313" t="s">
        <v>143</v>
      </c>
      <c r="F363" s="1051" t="s">
        <v>143</v>
      </c>
      <c r="G363" s="1051" t="s">
        <v>143</v>
      </c>
      <c r="H363" s="1051" t="s">
        <v>143</v>
      </c>
      <c r="I363" s="1051" t="s">
        <v>143</v>
      </c>
      <c r="J363" s="1051" t="s">
        <v>143</v>
      </c>
      <c r="K363" s="1051" t="s">
        <v>143</v>
      </c>
      <c r="L363" s="1051" t="s">
        <v>143</v>
      </c>
      <c r="M363" s="1051" t="s">
        <v>143</v>
      </c>
      <c r="N363" s="1051" t="s">
        <v>143</v>
      </c>
      <c r="O363" s="1051" t="s">
        <v>143</v>
      </c>
      <c r="P363" s="1051" t="s">
        <v>143</v>
      </c>
      <c r="Q363" s="1051" t="s">
        <v>143</v>
      </c>
    </row>
    <row r="364" spans="3:17" ht="14.5">
      <c r="C364" s="592" t="s">
        <v>143</v>
      </c>
      <c r="D364" s="592" t="s">
        <v>143</v>
      </c>
      <c r="E364" s="1313" t="s">
        <v>143</v>
      </c>
      <c r="F364" s="1051" t="s">
        <v>143</v>
      </c>
      <c r="G364" s="1051" t="s">
        <v>143</v>
      </c>
      <c r="H364" s="1051" t="s">
        <v>143</v>
      </c>
      <c r="I364" s="1051" t="s">
        <v>143</v>
      </c>
      <c r="J364" s="1051" t="s">
        <v>143</v>
      </c>
      <c r="K364" s="1051" t="s">
        <v>143</v>
      </c>
      <c r="L364" s="1051" t="s">
        <v>143</v>
      </c>
      <c r="M364" s="1051" t="s">
        <v>143</v>
      </c>
      <c r="N364" s="1051" t="s">
        <v>143</v>
      </c>
      <c r="O364" s="1051" t="s">
        <v>143</v>
      </c>
      <c r="P364" s="1051" t="s">
        <v>143</v>
      </c>
      <c r="Q364" s="1051" t="s">
        <v>143</v>
      </c>
    </row>
    <row r="365" spans="3:17" ht="14.5">
      <c r="C365" s="592" t="s">
        <v>143</v>
      </c>
      <c r="D365" s="592" t="s">
        <v>143</v>
      </c>
      <c r="E365" s="1313" t="s">
        <v>143</v>
      </c>
      <c r="F365" s="1051" t="s">
        <v>143</v>
      </c>
      <c r="G365" s="1051" t="s">
        <v>143</v>
      </c>
      <c r="H365" s="1051" t="s">
        <v>143</v>
      </c>
      <c r="I365" s="1051" t="s">
        <v>143</v>
      </c>
      <c r="J365" s="1051" t="s">
        <v>143</v>
      </c>
      <c r="K365" s="1051" t="s">
        <v>143</v>
      </c>
      <c r="L365" s="1051" t="s">
        <v>143</v>
      </c>
      <c r="M365" s="1051" t="s">
        <v>143</v>
      </c>
      <c r="N365" s="1051" t="s">
        <v>143</v>
      </c>
      <c r="O365" s="1051" t="s">
        <v>143</v>
      </c>
      <c r="P365" s="1051" t="s">
        <v>143</v>
      </c>
      <c r="Q365" s="1051" t="s">
        <v>143</v>
      </c>
    </row>
    <row r="366" spans="3:17" ht="14.5">
      <c r="C366" s="592" t="s">
        <v>143</v>
      </c>
      <c r="D366" s="592" t="s">
        <v>143</v>
      </c>
      <c r="E366" s="1313" t="s">
        <v>143</v>
      </c>
      <c r="F366" s="1051" t="s">
        <v>143</v>
      </c>
      <c r="G366" s="1051" t="s">
        <v>143</v>
      </c>
      <c r="H366" s="1051" t="s">
        <v>143</v>
      </c>
      <c r="I366" s="1051" t="s">
        <v>143</v>
      </c>
      <c r="J366" s="1051" t="s">
        <v>143</v>
      </c>
      <c r="K366" s="1051" t="s">
        <v>143</v>
      </c>
      <c r="L366" s="1051" t="s">
        <v>143</v>
      </c>
      <c r="M366" s="1051" t="s">
        <v>143</v>
      </c>
      <c r="N366" s="1051" t="s">
        <v>143</v>
      </c>
      <c r="O366" s="1051" t="s">
        <v>143</v>
      </c>
      <c r="P366" s="1051" t="s">
        <v>143</v>
      </c>
      <c r="Q366" s="1051" t="s">
        <v>143</v>
      </c>
    </row>
    <row r="367" spans="3:17" ht="14.5">
      <c r="C367" s="592" t="s">
        <v>143</v>
      </c>
      <c r="D367" s="592" t="s">
        <v>143</v>
      </c>
      <c r="E367" s="1313" t="s">
        <v>143</v>
      </c>
      <c r="F367" s="1051" t="s">
        <v>143</v>
      </c>
      <c r="G367" s="1051" t="s">
        <v>143</v>
      </c>
      <c r="H367" s="1051" t="s">
        <v>143</v>
      </c>
      <c r="I367" s="1051" t="s">
        <v>143</v>
      </c>
      <c r="J367" s="1051" t="s">
        <v>143</v>
      </c>
      <c r="K367" s="1051" t="s">
        <v>143</v>
      </c>
      <c r="L367" s="1051" t="s">
        <v>143</v>
      </c>
      <c r="M367" s="1051" t="s">
        <v>143</v>
      </c>
      <c r="N367" s="1051" t="s">
        <v>143</v>
      </c>
      <c r="O367" s="1051" t="s">
        <v>143</v>
      </c>
      <c r="P367" s="1051" t="s">
        <v>143</v>
      </c>
      <c r="Q367" s="1051" t="s">
        <v>143</v>
      </c>
    </row>
    <row r="368" spans="3:17" ht="14.5">
      <c r="C368" s="592" t="s">
        <v>143</v>
      </c>
      <c r="D368" s="592" t="s">
        <v>143</v>
      </c>
      <c r="E368" s="1313" t="s">
        <v>143</v>
      </c>
      <c r="F368" s="1051" t="s">
        <v>143</v>
      </c>
      <c r="G368" s="1051" t="s">
        <v>143</v>
      </c>
      <c r="H368" s="1051" t="s">
        <v>143</v>
      </c>
      <c r="I368" s="1051" t="s">
        <v>143</v>
      </c>
      <c r="J368" s="1051" t="s">
        <v>143</v>
      </c>
      <c r="K368" s="1051" t="s">
        <v>143</v>
      </c>
      <c r="L368" s="1051" t="s">
        <v>143</v>
      </c>
      <c r="M368" s="1051" t="s">
        <v>143</v>
      </c>
      <c r="N368" s="1051" t="s">
        <v>143</v>
      </c>
      <c r="O368" s="1051" t="s">
        <v>143</v>
      </c>
      <c r="P368" s="1051" t="s">
        <v>143</v>
      </c>
      <c r="Q368" s="1051" t="s">
        <v>143</v>
      </c>
    </row>
    <row r="369" spans="3:17" ht="14.5">
      <c r="C369" s="592" t="s">
        <v>143</v>
      </c>
      <c r="D369" s="592" t="s">
        <v>143</v>
      </c>
      <c r="E369" s="1313" t="s">
        <v>143</v>
      </c>
      <c r="F369" s="1051" t="s">
        <v>143</v>
      </c>
      <c r="G369" s="1051" t="s">
        <v>143</v>
      </c>
      <c r="H369" s="1051" t="s">
        <v>143</v>
      </c>
      <c r="I369" s="1051" t="s">
        <v>143</v>
      </c>
      <c r="J369" s="1051" t="s">
        <v>143</v>
      </c>
      <c r="K369" s="1051" t="s">
        <v>143</v>
      </c>
      <c r="L369" s="1051" t="s">
        <v>143</v>
      </c>
      <c r="M369" s="1051" t="s">
        <v>143</v>
      </c>
      <c r="N369" s="1051" t="s">
        <v>143</v>
      </c>
      <c r="O369" s="1051" t="s">
        <v>143</v>
      </c>
      <c r="P369" s="1051" t="s">
        <v>143</v>
      </c>
      <c r="Q369" s="1051" t="s">
        <v>143</v>
      </c>
    </row>
    <row r="370" spans="3:17" ht="14.5">
      <c r="C370" s="592" t="s">
        <v>143</v>
      </c>
      <c r="D370" s="592" t="s">
        <v>143</v>
      </c>
      <c r="E370" s="1313" t="s">
        <v>143</v>
      </c>
      <c r="F370" s="1051" t="s">
        <v>143</v>
      </c>
      <c r="G370" s="1051" t="s">
        <v>143</v>
      </c>
      <c r="H370" s="1051" t="s">
        <v>143</v>
      </c>
      <c r="I370" s="1051" t="s">
        <v>143</v>
      </c>
      <c r="J370" s="1051" t="s">
        <v>143</v>
      </c>
      <c r="K370" s="1051" t="s">
        <v>143</v>
      </c>
      <c r="L370" s="1051" t="s">
        <v>143</v>
      </c>
      <c r="M370" s="1051" t="s">
        <v>143</v>
      </c>
      <c r="N370" s="1051" t="s">
        <v>143</v>
      </c>
      <c r="O370" s="1051" t="s">
        <v>143</v>
      </c>
      <c r="P370" s="1051" t="s">
        <v>143</v>
      </c>
      <c r="Q370" s="1051" t="s">
        <v>143</v>
      </c>
    </row>
    <row r="371" spans="3:17" ht="14.5">
      <c r="C371" s="592" t="s">
        <v>143</v>
      </c>
      <c r="D371" s="592" t="s">
        <v>143</v>
      </c>
      <c r="E371" s="1313" t="s">
        <v>143</v>
      </c>
      <c r="F371" s="1051" t="s">
        <v>143</v>
      </c>
      <c r="G371" s="1051" t="s">
        <v>143</v>
      </c>
      <c r="H371" s="1051" t="s">
        <v>143</v>
      </c>
      <c r="I371" s="1051" t="s">
        <v>143</v>
      </c>
      <c r="J371" s="1051" t="s">
        <v>143</v>
      </c>
      <c r="K371" s="1051" t="s">
        <v>143</v>
      </c>
      <c r="L371" s="1051" t="s">
        <v>143</v>
      </c>
      <c r="M371" s="1051" t="s">
        <v>143</v>
      </c>
      <c r="N371" s="1051" t="s">
        <v>143</v>
      </c>
      <c r="O371" s="1051" t="s">
        <v>143</v>
      </c>
      <c r="P371" s="1051" t="s">
        <v>143</v>
      </c>
      <c r="Q371" s="1051" t="s">
        <v>143</v>
      </c>
    </row>
    <row r="372" spans="3:17" ht="14.5">
      <c r="C372" s="592" t="s">
        <v>143</v>
      </c>
      <c r="D372" s="592" t="s">
        <v>143</v>
      </c>
      <c r="E372" s="1313" t="s">
        <v>143</v>
      </c>
      <c r="F372" s="1051" t="s">
        <v>143</v>
      </c>
      <c r="G372" s="1051" t="s">
        <v>143</v>
      </c>
      <c r="H372" s="1051" t="s">
        <v>143</v>
      </c>
      <c r="I372" s="1051" t="s">
        <v>143</v>
      </c>
      <c r="J372" s="1051" t="s">
        <v>143</v>
      </c>
      <c r="K372" s="1051" t="s">
        <v>143</v>
      </c>
      <c r="L372" s="1051" t="s">
        <v>143</v>
      </c>
      <c r="M372" s="1051" t="s">
        <v>143</v>
      </c>
      <c r="N372" s="1051" t="s">
        <v>143</v>
      </c>
      <c r="O372" s="1051" t="s">
        <v>143</v>
      </c>
      <c r="P372" s="1051" t="s">
        <v>143</v>
      </c>
      <c r="Q372" s="1051" t="s">
        <v>143</v>
      </c>
    </row>
    <row r="373" spans="3:17" ht="14.5">
      <c r="C373" s="592" t="s">
        <v>143</v>
      </c>
      <c r="D373" s="592" t="s">
        <v>143</v>
      </c>
      <c r="E373" s="1313" t="s">
        <v>143</v>
      </c>
      <c r="F373" s="1051" t="s">
        <v>143</v>
      </c>
      <c r="G373" s="1051" t="s">
        <v>143</v>
      </c>
      <c r="H373" s="1051" t="s">
        <v>143</v>
      </c>
      <c r="I373" s="1051" t="s">
        <v>143</v>
      </c>
      <c r="J373" s="1051" t="s">
        <v>143</v>
      </c>
      <c r="K373" s="1051" t="s">
        <v>143</v>
      </c>
      <c r="L373" s="1051" t="s">
        <v>143</v>
      </c>
      <c r="M373" s="1051" t="s">
        <v>143</v>
      </c>
      <c r="N373" s="1051" t="s">
        <v>143</v>
      </c>
      <c r="O373" s="1051" t="s">
        <v>143</v>
      </c>
      <c r="P373" s="1051" t="s">
        <v>143</v>
      </c>
      <c r="Q373" s="1051" t="s">
        <v>143</v>
      </c>
    </row>
    <row r="374" spans="3:17" ht="14.5">
      <c r="C374" s="592" t="s">
        <v>143</v>
      </c>
      <c r="D374" s="592" t="s">
        <v>143</v>
      </c>
      <c r="E374" s="1313" t="s">
        <v>143</v>
      </c>
      <c r="F374" s="1051" t="s">
        <v>143</v>
      </c>
      <c r="G374" s="1051" t="s">
        <v>143</v>
      </c>
      <c r="H374" s="1051" t="s">
        <v>143</v>
      </c>
      <c r="I374" s="1051" t="s">
        <v>143</v>
      </c>
      <c r="J374" s="1051" t="s">
        <v>143</v>
      </c>
      <c r="K374" s="1051" t="s">
        <v>143</v>
      </c>
      <c r="L374" s="1051" t="s">
        <v>143</v>
      </c>
      <c r="M374" s="1051" t="s">
        <v>143</v>
      </c>
      <c r="N374" s="1051" t="s">
        <v>143</v>
      </c>
      <c r="O374" s="1051" t="s">
        <v>143</v>
      </c>
      <c r="P374" s="1051" t="s">
        <v>143</v>
      </c>
      <c r="Q374" s="1051" t="s">
        <v>143</v>
      </c>
    </row>
    <row r="375" spans="3:17" ht="14.5">
      <c r="C375" s="592" t="s">
        <v>143</v>
      </c>
      <c r="D375" s="592" t="s">
        <v>143</v>
      </c>
      <c r="E375" s="1313" t="s">
        <v>143</v>
      </c>
      <c r="F375" s="1051" t="s">
        <v>143</v>
      </c>
      <c r="G375" s="1051" t="s">
        <v>143</v>
      </c>
      <c r="H375" s="1051" t="s">
        <v>143</v>
      </c>
      <c r="I375" s="1051" t="s">
        <v>143</v>
      </c>
      <c r="J375" s="1051" t="s">
        <v>143</v>
      </c>
      <c r="K375" s="1051" t="s">
        <v>143</v>
      </c>
      <c r="L375" s="1051" t="s">
        <v>143</v>
      </c>
      <c r="M375" s="1051" t="s">
        <v>143</v>
      </c>
      <c r="N375" s="1051" t="s">
        <v>143</v>
      </c>
      <c r="O375" s="1051" t="s">
        <v>143</v>
      </c>
      <c r="P375" s="1051" t="s">
        <v>143</v>
      </c>
      <c r="Q375" s="1051" t="s">
        <v>143</v>
      </c>
    </row>
    <row r="376" spans="3:17" ht="14.5">
      <c r="C376" s="592" t="s">
        <v>143</v>
      </c>
      <c r="D376" s="592" t="s">
        <v>143</v>
      </c>
      <c r="E376" s="1313" t="s">
        <v>143</v>
      </c>
      <c r="F376" s="1051" t="s">
        <v>143</v>
      </c>
      <c r="G376" s="1051" t="s">
        <v>143</v>
      </c>
      <c r="H376" s="1051" t="s">
        <v>143</v>
      </c>
      <c r="I376" s="1051" t="s">
        <v>143</v>
      </c>
      <c r="J376" s="1051" t="s">
        <v>143</v>
      </c>
      <c r="K376" s="1051" t="s">
        <v>143</v>
      </c>
      <c r="L376" s="1051" t="s">
        <v>143</v>
      </c>
      <c r="M376" s="1051" t="s">
        <v>143</v>
      </c>
      <c r="N376" s="1051" t="s">
        <v>143</v>
      </c>
      <c r="O376" s="1051" t="s">
        <v>143</v>
      </c>
      <c r="P376" s="1051" t="s">
        <v>143</v>
      </c>
      <c r="Q376" s="1051" t="s">
        <v>143</v>
      </c>
    </row>
    <row r="377" spans="3:17" ht="14.5">
      <c r="C377" s="592" t="s">
        <v>143</v>
      </c>
      <c r="D377" s="592" t="s">
        <v>143</v>
      </c>
      <c r="E377" s="1313" t="s">
        <v>143</v>
      </c>
      <c r="F377" s="1051" t="s">
        <v>143</v>
      </c>
      <c r="G377" s="1051" t="s">
        <v>143</v>
      </c>
      <c r="H377" s="1051" t="s">
        <v>143</v>
      </c>
      <c r="I377" s="1051" t="s">
        <v>143</v>
      </c>
      <c r="J377" s="1051" t="s">
        <v>143</v>
      </c>
      <c r="K377" s="1051" t="s">
        <v>143</v>
      </c>
      <c r="L377" s="1051" t="s">
        <v>143</v>
      </c>
      <c r="M377" s="1051" t="s">
        <v>143</v>
      </c>
      <c r="N377" s="1051" t="s">
        <v>143</v>
      </c>
      <c r="O377" s="1051" t="s">
        <v>143</v>
      </c>
      <c r="P377" s="1051" t="s">
        <v>143</v>
      </c>
      <c r="Q377" s="1051" t="s">
        <v>143</v>
      </c>
    </row>
    <row r="378" spans="3:17" ht="14.5">
      <c r="C378" s="592" t="s">
        <v>143</v>
      </c>
      <c r="D378" s="592" t="s">
        <v>143</v>
      </c>
      <c r="E378" s="1313" t="s">
        <v>143</v>
      </c>
      <c r="F378" s="1051" t="s">
        <v>143</v>
      </c>
      <c r="G378" s="1051" t="s">
        <v>143</v>
      </c>
      <c r="H378" s="1051" t="s">
        <v>143</v>
      </c>
      <c r="I378" s="1051" t="s">
        <v>143</v>
      </c>
      <c r="J378" s="1051" t="s">
        <v>143</v>
      </c>
      <c r="K378" s="1051" t="s">
        <v>143</v>
      </c>
      <c r="L378" s="1051" t="s">
        <v>143</v>
      </c>
      <c r="M378" s="1051" t="s">
        <v>143</v>
      </c>
      <c r="N378" s="1051" t="s">
        <v>143</v>
      </c>
      <c r="O378" s="1051" t="s">
        <v>143</v>
      </c>
      <c r="P378" s="1051" t="s">
        <v>143</v>
      </c>
      <c r="Q378" s="1051" t="s">
        <v>143</v>
      </c>
    </row>
    <row r="379" spans="3:17" ht="14.5">
      <c r="C379" s="592" t="s">
        <v>143</v>
      </c>
      <c r="D379" s="592" t="s">
        <v>143</v>
      </c>
      <c r="E379" s="1313" t="s">
        <v>143</v>
      </c>
      <c r="F379" s="1051" t="s">
        <v>143</v>
      </c>
      <c r="G379" s="1051" t="s">
        <v>143</v>
      </c>
      <c r="H379" s="1051" t="s">
        <v>143</v>
      </c>
      <c r="I379" s="1051" t="s">
        <v>143</v>
      </c>
      <c r="J379" s="1051" t="s">
        <v>143</v>
      </c>
      <c r="K379" s="1051" t="s">
        <v>143</v>
      </c>
      <c r="L379" s="1051" t="s">
        <v>143</v>
      </c>
      <c r="M379" s="1051" t="s">
        <v>143</v>
      </c>
      <c r="N379" s="1051" t="s">
        <v>143</v>
      </c>
      <c r="O379" s="1051" t="s">
        <v>143</v>
      </c>
      <c r="P379" s="1051" t="s">
        <v>143</v>
      </c>
      <c r="Q379" s="1051" t="s">
        <v>143</v>
      </c>
    </row>
    <row r="380" spans="3:17" ht="14.5">
      <c r="C380" s="592" t="s">
        <v>143</v>
      </c>
      <c r="D380" s="592" t="s">
        <v>143</v>
      </c>
      <c r="E380" s="1313" t="s">
        <v>143</v>
      </c>
      <c r="F380" s="1051" t="s">
        <v>143</v>
      </c>
      <c r="G380" s="1051" t="s">
        <v>143</v>
      </c>
      <c r="H380" s="1051" t="s">
        <v>143</v>
      </c>
      <c r="I380" s="1051" t="s">
        <v>143</v>
      </c>
      <c r="J380" s="1051" t="s">
        <v>143</v>
      </c>
      <c r="K380" s="1051" t="s">
        <v>143</v>
      </c>
      <c r="L380" s="1051" t="s">
        <v>143</v>
      </c>
      <c r="M380" s="1051" t="s">
        <v>143</v>
      </c>
      <c r="N380" s="1051" t="s">
        <v>143</v>
      </c>
      <c r="O380" s="1051" t="s">
        <v>143</v>
      </c>
      <c r="P380" s="1051" t="s">
        <v>143</v>
      </c>
      <c r="Q380" s="1051" t="s">
        <v>143</v>
      </c>
    </row>
    <row r="381" spans="3:17" ht="14.5">
      <c r="C381" s="592" t="s">
        <v>143</v>
      </c>
      <c r="D381" s="592" t="s">
        <v>143</v>
      </c>
      <c r="E381" s="1313" t="s">
        <v>143</v>
      </c>
      <c r="F381" s="1051" t="s">
        <v>143</v>
      </c>
      <c r="G381" s="1051" t="s">
        <v>143</v>
      </c>
      <c r="H381" s="1051" t="s">
        <v>143</v>
      </c>
      <c r="I381" s="1051" t="s">
        <v>143</v>
      </c>
      <c r="J381" s="1051" t="s">
        <v>143</v>
      </c>
      <c r="K381" s="1051" t="s">
        <v>143</v>
      </c>
      <c r="L381" s="1051" t="s">
        <v>143</v>
      </c>
      <c r="M381" s="1051" t="s">
        <v>143</v>
      </c>
      <c r="N381" s="1051" t="s">
        <v>143</v>
      </c>
      <c r="O381" s="1051" t="s">
        <v>143</v>
      </c>
      <c r="P381" s="1051" t="s">
        <v>143</v>
      </c>
      <c r="Q381" s="1051" t="s">
        <v>143</v>
      </c>
    </row>
    <row r="382" spans="3:17" ht="14.5">
      <c r="C382" s="592" t="s">
        <v>143</v>
      </c>
      <c r="D382" s="592" t="s">
        <v>143</v>
      </c>
      <c r="E382" s="1313" t="s">
        <v>143</v>
      </c>
      <c r="F382" s="1051" t="s">
        <v>143</v>
      </c>
      <c r="G382" s="1051" t="s">
        <v>143</v>
      </c>
      <c r="H382" s="1051" t="s">
        <v>143</v>
      </c>
      <c r="I382" s="1051" t="s">
        <v>143</v>
      </c>
      <c r="J382" s="1051" t="s">
        <v>143</v>
      </c>
      <c r="K382" s="1051" t="s">
        <v>143</v>
      </c>
      <c r="L382" s="1051" t="s">
        <v>143</v>
      </c>
      <c r="M382" s="1051" t="s">
        <v>143</v>
      </c>
      <c r="N382" s="1051" t="s">
        <v>143</v>
      </c>
      <c r="O382" s="1051" t="s">
        <v>143</v>
      </c>
      <c r="P382" s="1051" t="s">
        <v>143</v>
      </c>
      <c r="Q382" s="1051" t="s">
        <v>143</v>
      </c>
    </row>
    <row r="383" spans="3:17" ht="14.5">
      <c r="C383" s="592" t="s">
        <v>143</v>
      </c>
      <c r="D383" s="592" t="s">
        <v>143</v>
      </c>
      <c r="E383" s="1313" t="s">
        <v>143</v>
      </c>
      <c r="F383" s="1051" t="s">
        <v>143</v>
      </c>
      <c r="G383" s="1051" t="s">
        <v>143</v>
      </c>
      <c r="H383" s="1051" t="s">
        <v>143</v>
      </c>
      <c r="I383" s="1051" t="s">
        <v>143</v>
      </c>
      <c r="J383" s="1051" t="s">
        <v>143</v>
      </c>
      <c r="K383" s="1051" t="s">
        <v>143</v>
      </c>
      <c r="L383" s="1051" t="s">
        <v>143</v>
      </c>
      <c r="M383" s="1051" t="s">
        <v>143</v>
      </c>
      <c r="N383" s="1051" t="s">
        <v>143</v>
      </c>
      <c r="O383" s="1051" t="s">
        <v>143</v>
      </c>
      <c r="P383" s="1051" t="s">
        <v>143</v>
      </c>
      <c r="Q383" s="1051" t="s">
        <v>143</v>
      </c>
    </row>
    <row r="384" spans="3:17" ht="14.5">
      <c r="C384" s="592" t="s">
        <v>143</v>
      </c>
      <c r="D384" s="592" t="s">
        <v>143</v>
      </c>
      <c r="E384" s="1313" t="s">
        <v>143</v>
      </c>
      <c r="F384" s="1051" t="s">
        <v>143</v>
      </c>
      <c r="G384" s="1051" t="s">
        <v>143</v>
      </c>
      <c r="H384" s="1051" t="s">
        <v>143</v>
      </c>
      <c r="I384" s="1051" t="s">
        <v>143</v>
      </c>
      <c r="J384" s="1051" t="s">
        <v>143</v>
      </c>
      <c r="K384" s="1051" t="s">
        <v>143</v>
      </c>
      <c r="L384" s="1051" t="s">
        <v>143</v>
      </c>
      <c r="M384" s="1051" t="s">
        <v>143</v>
      </c>
      <c r="N384" s="1051" t="s">
        <v>143</v>
      </c>
      <c r="O384" s="1051" t="s">
        <v>143</v>
      </c>
      <c r="P384" s="1051" t="s">
        <v>143</v>
      </c>
      <c r="Q384" s="1051" t="s">
        <v>143</v>
      </c>
    </row>
    <row r="385" spans="3:17" ht="14.5">
      <c r="C385" s="592" t="s">
        <v>143</v>
      </c>
      <c r="D385" s="592" t="s">
        <v>143</v>
      </c>
      <c r="E385" s="1313" t="s">
        <v>143</v>
      </c>
      <c r="F385" s="1051" t="s">
        <v>143</v>
      </c>
      <c r="G385" s="1051" t="s">
        <v>143</v>
      </c>
      <c r="H385" s="1051" t="s">
        <v>143</v>
      </c>
      <c r="I385" s="1051" t="s">
        <v>143</v>
      </c>
      <c r="J385" s="1051" t="s">
        <v>143</v>
      </c>
      <c r="K385" s="1051" t="s">
        <v>143</v>
      </c>
      <c r="L385" s="1051" t="s">
        <v>143</v>
      </c>
      <c r="M385" s="1051" t="s">
        <v>143</v>
      </c>
      <c r="N385" s="1051" t="s">
        <v>143</v>
      </c>
      <c r="O385" s="1051" t="s">
        <v>143</v>
      </c>
      <c r="P385" s="1051" t="s">
        <v>143</v>
      </c>
      <c r="Q385" s="1051" t="s">
        <v>143</v>
      </c>
    </row>
    <row r="386" spans="3:17" ht="14.5">
      <c r="C386" s="592" t="s">
        <v>143</v>
      </c>
      <c r="D386" s="592" t="s">
        <v>143</v>
      </c>
      <c r="E386" s="1313" t="s">
        <v>143</v>
      </c>
      <c r="F386" s="1051" t="s">
        <v>143</v>
      </c>
      <c r="G386" s="1051" t="s">
        <v>143</v>
      </c>
      <c r="H386" s="1051" t="s">
        <v>143</v>
      </c>
      <c r="I386" s="1051" t="s">
        <v>143</v>
      </c>
      <c r="J386" s="1051" t="s">
        <v>143</v>
      </c>
      <c r="K386" s="1051" t="s">
        <v>143</v>
      </c>
      <c r="L386" s="1051" t="s">
        <v>143</v>
      </c>
      <c r="M386" s="1051" t="s">
        <v>143</v>
      </c>
      <c r="N386" s="1051" t="s">
        <v>143</v>
      </c>
      <c r="O386" s="1051" t="s">
        <v>143</v>
      </c>
      <c r="P386" s="1051" t="s">
        <v>143</v>
      </c>
      <c r="Q386" s="1051" t="s">
        <v>143</v>
      </c>
    </row>
    <row r="387" spans="3:17" ht="14.5">
      <c r="C387" s="592" t="s">
        <v>143</v>
      </c>
      <c r="D387" s="592" t="s">
        <v>143</v>
      </c>
      <c r="E387" s="1313" t="s">
        <v>143</v>
      </c>
      <c r="F387" s="1051" t="s">
        <v>143</v>
      </c>
      <c r="G387" s="1051" t="s">
        <v>143</v>
      </c>
      <c r="H387" s="1051" t="s">
        <v>143</v>
      </c>
      <c r="I387" s="1051" t="s">
        <v>143</v>
      </c>
      <c r="J387" s="1051" t="s">
        <v>143</v>
      </c>
      <c r="K387" s="1051" t="s">
        <v>143</v>
      </c>
      <c r="L387" s="1051" t="s">
        <v>143</v>
      </c>
      <c r="M387" s="1051" t="s">
        <v>143</v>
      </c>
      <c r="N387" s="1051" t="s">
        <v>143</v>
      </c>
      <c r="O387" s="1051" t="s">
        <v>143</v>
      </c>
      <c r="P387" s="1051" t="s">
        <v>143</v>
      </c>
      <c r="Q387" s="1051" t="s">
        <v>143</v>
      </c>
    </row>
    <row r="388" spans="3:17" ht="14.5">
      <c r="C388" s="592" t="s">
        <v>143</v>
      </c>
      <c r="D388" s="592" t="s">
        <v>143</v>
      </c>
      <c r="E388" s="1313" t="s">
        <v>143</v>
      </c>
      <c r="F388" s="1051" t="s">
        <v>143</v>
      </c>
      <c r="G388" s="1051" t="s">
        <v>143</v>
      </c>
      <c r="H388" s="1051" t="s">
        <v>143</v>
      </c>
      <c r="I388" s="1051" t="s">
        <v>143</v>
      </c>
      <c r="J388" s="1051" t="s">
        <v>143</v>
      </c>
      <c r="K388" s="1051" t="s">
        <v>143</v>
      </c>
      <c r="L388" s="1051" t="s">
        <v>143</v>
      </c>
      <c r="M388" s="1051" t="s">
        <v>143</v>
      </c>
      <c r="N388" s="1051" t="s">
        <v>143</v>
      </c>
      <c r="O388" s="1051" t="s">
        <v>143</v>
      </c>
      <c r="P388" s="1051" t="s">
        <v>143</v>
      </c>
      <c r="Q388" s="1051" t="s">
        <v>143</v>
      </c>
    </row>
    <row r="389" spans="3:17" ht="14.5">
      <c r="C389" s="592" t="s">
        <v>143</v>
      </c>
      <c r="D389" s="592" t="s">
        <v>143</v>
      </c>
      <c r="E389" s="1313" t="s">
        <v>143</v>
      </c>
      <c r="F389" s="1051" t="s">
        <v>143</v>
      </c>
      <c r="G389" s="1051" t="s">
        <v>143</v>
      </c>
      <c r="H389" s="1051" t="s">
        <v>143</v>
      </c>
      <c r="I389" s="1051" t="s">
        <v>143</v>
      </c>
      <c r="J389" s="1051" t="s">
        <v>143</v>
      </c>
      <c r="K389" s="1051" t="s">
        <v>143</v>
      </c>
      <c r="L389" s="1051" t="s">
        <v>143</v>
      </c>
      <c r="M389" s="1051" t="s">
        <v>143</v>
      </c>
      <c r="N389" s="1051" t="s">
        <v>143</v>
      </c>
      <c r="O389" s="1051" t="s">
        <v>143</v>
      </c>
      <c r="P389" s="1051" t="s">
        <v>143</v>
      </c>
      <c r="Q389" s="1051" t="s">
        <v>143</v>
      </c>
    </row>
    <row r="390" spans="3:17" ht="14.5">
      <c r="C390" s="592" t="s">
        <v>143</v>
      </c>
      <c r="D390" s="592" t="s">
        <v>143</v>
      </c>
      <c r="E390" s="1313" t="s">
        <v>143</v>
      </c>
      <c r="F390" s="1051" t="s">
        <v>143</v>
      </c>
      <c r="G390" s="1051" t="s">
        <v>143</v>
      </c>
      <c r="H390" s="1051" t="s">
        <v>143</v>
      </c>
      <c r="I390" s="1051" t="s">
        <v>143</v>
      </c>
      <c r="J390" s="1051" t="s">
        <v>143</v>
      </c>
      <c r="K390" s="1051" t="s">
        <v>143</v>
      </c>
      <c r="L390" s="1051" t="s">
        <v>143</v>
      </c>
      <c r="M390" s="1051" t="s">
        <v>143</v>
      </c>
      <c r="N390" s="1051" t="s">
        <v>143</v>
      </c>
      <c r="O390" s="1051" t="s">
        <v>143</v>
      </c>
      <c r="P390" s="1051" t="s">
        <v>143</v>
      </c>
      <c r="Q390" s="1051" t="s">
        <v>143</v>
      </c>
    </row>
    <row r="391" spans="3:17" ht="14.5">
      <c r="C391" s="592" t="s">
        <v>143</v>
      </c>
      <c r="D391" s="592" t="s">
        <v>143</v>
      </c>
      <c r="E391" s="1313" t="s">
        <v>143</v>
      </c>
      <c r="F391" s="1051" t="s">
        <v>143</v>
      </c>
      <c r="G391" s="1051" t="s">
        <v>143</v>
      </c>
      <c r="H391" s="1051" t="s">
        <v>143</v>
      </c>
      <c r="I391" s="1051" t="s">
        <v>143</v>
      </c>
      <c r="J391" s="1051" t="s">
        <v>143</v>
      </c>
      <c r="K391" s="1051" t="s">
        <v>143</v>
      </c>
      <c r="L391" s="1051" t="s">
        <v>143</v>
      </c>
      <c r="M391" s="1051" t="s">
        <v>143</v>
      </c>
      <c r="N391" s="1051" t="s">
        <v>143</v>
      </c>
      <c r="O391" s="1051" t="s">
        <v>143</v>
      </c>
      <c r="P391" s="1051" t="s">
        <v>143</v>
      </c>
      <c r="Q391" s="1051" t="s">
        <v>143</v>
      </c>
    </row>
    <row r="392" spans="3:17" ht="14.5">
      <c r="C392" s="592" t="s">
        <v>143</v>
      </c>
      <c r="D392" s="592" t="s">
        <v>143</v>
      </c>
      <c r="E392" s="1313" t="s">
        <v>143</v>
      </c>
      <c r="F392" s="1051" t="s">
        <v>143</v>
      </c>
      <c r="G392" s="1051" t="s">
        <v>143</v>
      </c>
      <c r="H392" s="1051" t="s">
        <v>143</v>
      </c>
      <c r="I392" s="1051" t="s">
        <v>143</v>
      </c>
      <c r="J392" s="1051" t="s">
        <v>143</v>
      </c>
      <c r="K392" s="1051" t="s">
        <v>143</v>
      </c>
      <c r="L392" s="1051" t="s">
        <v>143</v>
      </c>
      <c r="M392" s="1051" t="s">
        <v>143</v>
      </c>
      <c r="N392" s="1051" t="s">
        <v>143</v>
      </c>
      <c r="O392" s="1051" t="s">
        <v>143</v>
      </c>
      <c r="P392" s="1051" t="s">
        <v>143</v>
      </c>
      <c r="Q392" s="1051" t="s">
        <v>143</v>
      </c>
    </row>
    <row r="393" spans="3:17" ht="14.5">
      <c r="C393" s="592" t="s">
        <v>143</v>
      </c>
      <c r="D393" s="592" t="s">
        <v>143</v>
      </c>
      <c r="E393" s="1313" t="s">
        <v>143</v>
      </c>
      <c r="F393" s="1051" t="s">
        <v>143</v>
      </c>
      <c r="G393" s="1051" t="s">
        <v>143</v>
      </c>
      <c r="H393" s="1051" t="s">
        <v>143</v>
      </c>
      <c r="I393" s="1051" t="s">
        <v>143</v>
      </c>
      <c r="J393" s="1051" t="s">
        <v>143</v>
      </c>
      <c r="K393" s="1051" t="s">
        <v>143</v>
      </c>
      <c r="L393" s="1051" t="s">
        <v>143</v>
      </c>
      <c r="M393" s="1051" t="s">
        <v>143</v>
      </c>
      <c r="N393" s="1051" t="s">
        <v>143</v>
      </c>
      <c r="O393" s="1051" t="s">
        <v>143</v>
      </c>
      <c r="P393" s="1051" t="s">
        <v>143</v>
      </c>
      <c r="Q393" s="1051" t="s">
        <v>143</v>
      </c>
    </row>
    <row r="394" spans="3:17" ht="14.5">
      <c r="C394" s="592" t="s">
        <v>143</v>
      </c>
      <c r="D394" s="592" t="s">
        <v>143</v>
      </c>
      <c r="E394" s="1313" t="s">
        <v>143</v>
      </c>
      <c r="F394" s="1051" t="s">
        <v>143</v>
      </c>
      <c r="G394" s="1051" t="s">
        <v>143</v>
      </c>
      <c r="H394" s="1051" t="s">
        <v>143</v>
      </c>
      <c r="I394" s="1051" t="s">
        <v>143</v>
      </c>
      <c r="J394" s="1051" t="s">
        <v>143</v>
      </c>
      <c r="K394" s="1051" t="s">
        <v>143</v>
      </c>
      <c r="L394" s="1051" t="s">
        <v>143</v>
      </c>
      <c r="M394" s="1051" t="s">
        <v>143</v>
      </c>
      <c r="N394" s="1051" t="s">
        <v>143</v>
      </c>
      <c r="O394" s="1051" t="s">
        <v>143</v>
      </c>
      <c r="P394" s="1051" t="s">
        <v>143</v>
      </c>
      <c r="Q394" s="1051" t="s">
        <v>143</v>
      </c>
    </row>
    <row r="395" spans="3:17" ht="14.5">
      <c r="C395" s="592" t="s">
        <v>143</v>
      </c>
      <c r="D395" s="592" t="s">
        <v>143</v>
      </c>
      <c r="E395" s="1313" t="s">
        <v>143</v>
      </c>
      <c r="F395" s="1051" t="s">
        <v>143</v>
      </c>
      <c r="G395" s="1051" t="s">
        <v>143</v>
      </c>
      <c r="H395" s="1051" t="s">
        <v>143</v>
      </c>
      <c r="I395" s="1051" t="s">
        <v>143</v>
      </c>
      <c r="J395" s="1051" t="s">
        <v>143</v>
      </c>
      <c r="K395" s="1051" t="s">
        <v>143</v>
      </c>
      <c r="L395" s="1051" t="s">
        <v>143</v>
      </c>
      <c r="M395" s="1051" t="s">
        <v>143</v>
      </c>
      <c r="N395" s="1051" t="s">
        <v>143</v>
      </c>
      <c r="O395" s="1051" t="s">
        <v>143</v>
      </c>
      <c r="P395" s="1051" t="s">
        <v>143</v>
      </c>
      <c r="Q395" s="1051" t="s">
        <v>143</v>
      </c>
    </row>
    <row r="396" spans="3:17" ht="14.5">
      <c r="C396" s="592" t="s">
        <v>143</v>
      </c>
      <c r="D396" s="592" t="s">
        <v>143</v>
      </c>
      <c r="E396" s="1313" t="s">
        <v>143</v>
      </c>
      <c r="F396" s="1051" t="s">
        <v>143</v>
      </c>
      <c r="G396" s="1051" t="s">
        <v>143</v>
      </c>
      <c r="H396" s="1051" t="s">
        <v>143</v>
      </c>
      <c r="I396" s="1051" t="s">
        <v>143</v>
      </c>
      <c r="J396" s="1051" t="s">
        <v>143</v>
      </c>
      <c r="K396" s="1051" t="s">
        <v>143</v>
      </c>
      <c r="L396" s="1051" t="s">
        <v>143</v>
      </c>
      <c r="M396" s="1051" t="s">
        <v>143</v>
      </c>
      <c r="N396" s="1051" t="s">
        <v>143</v>
      </c>
      <c r="O396" s="1051" t="s">
        <v>143</v>
      </c>
      <c r="P396" s="1051" t="s">
        <v>143</v>
      </c>
      <c r="Q396" s="1051" t="s">
        <v>143</v>
      </c>
    </row>
    <row r="397" spans="3:17" ht="14.5">
      <c r="C397" s="592" t="s">
        <v>143</v>
      </c>
      <c r="D397" s="592" t="s">
        <v>143</v>
      </c>
      <c r="E397" s="1313" t="s">
        <v>143</v>
      </c>
      <c r="F397" s="1051" t="s">
        <v>143</v>
      </c>
      <c r="G397" s="1051" t="s">
        <v>143</v>
      </c>
      <c r="H397" s="1051" t="s">
        <v>143</v>
      </c>
      <c r="I397" s="1051" t="s">
        <v>143</v>
      </c>
      <c r="J397" s="1051" t="s">
        <v>143</v>
      </c>
      <c r="K397" s="1051" t="s">
        <v>143</v>
      </c>
      <c r="L397" s="1051" t="s">
        <v>143</v>
      </c>
      <c r="M397" s="1051" t="s">
        <v>143</v>
      </c>
      <c r="N397" s="1051" t="s">
        <v>143</v>
      </c>
      <c r="O397" s="1051" t="s">
        <v>143</v>
      </c>
      <c r="P397" s="1051" t="s">
        <v>143</v>
      </c>
      <c r="Q397" s="1051" t="s">
        <v>143</v>
      </c>
    </row>
    <row r="398" spans="3:17" ht="14.5">
      <c r="C398" s="592" t="s">
        <v>143</v>
      </c>
      <c r="D398" s="592" t="s">
        <v>143</v>
      </c>
      <c r="E398" s="1313" t="s">
        <v>143</v>
      </c>
      <c r="F398" s="1051" t="s">
        <v>143</v>
      </c>
      <c r="G398" s="1051" t="s">
        <v>143</v>
      </c>
      <c r="H398" s="1051" t="s">
        <v>143</v>
      </c>
      <c r="I398" s="1051" t="s">
        <v>143</v>
      </c>
      <c r="J398" s="1051" t="s">
        <v>143</v>
      </c>
      <c r="K398" s="1051" t="s">
        <v>143</v>
      </c>
      <c r="L398" s="1051" t="s">
        <v>143</v>
      </c>
      <c r="M398" s="1051" t="s">
        <v>143</v>
      </c>
      <c r="N398" s="1051" t="s">
        <v>143</v>
      </c>
      <c r="O398" s="1051" t="s">
        <v>143</v>
      </c>
      <c r="P398" s="1051" t="s">
        <v>143</v>
      </c>
      <c r="Q398" s="1051" t="s">
        <v>143</v>
      </c>
    </row>
    <row r="399" spans="3:17" ht="14.5">
      <c r="C399" s="592" t="s">
        <v>143</v>
      </c>
      <c r="D399" s="592" t="s">
        <v>143</v>
      </c>
      <c r="E399" s="1313" t="s">
        <v>143</v>
      </c>
      <c r="F399" s="1051" t="s">
        <v>143</v>
      </c>
      <c r="G399" s="1051" t="s">
        <v>143</v>
      </c>
      <c r="H399" s="1051" t="s">
        <v>143</v>
      </c>
      <c r="I399" s="1051" t="s">
        <v>143</v>
      </c>
      <c r="J399" s="1051" t="s">
        <v>143</v>
      </c>
      <c r="K399" s="1051" t="s">
        <v>143</v>
      </c>
      <c r="L399" s="1051" t="s">
        <v>143</v>
      </c>
      <c r="M399" s="1051" t="s">
        <v>143</v>
      </c>
      <c r="N399" s="1051" t="s">
        <v>143</v>
      </c>
      <c r="O399" s="1051" t="s">
        <v>143</v>
      </c>
      <c r="P399" s="1051" t="s">
        <v>143</v>
      </c>
      <c r="Q399" s="1051" t="s">
        <v>143</v>
      </c>
    </row>
    <row r="400" spans="3:17" ht="14.5">
      <c r="C400" s="592" t="s">
        <v>143</v>
      </c>
      <c r="D400" s="592" t="s">
        <v>143</v>
      </c>
      <c r="E400" s="1313" t="s">
        <v>143</v>
      </c>
      <c r="F400" s="1051" t="s">
        <v>143</v>
      </c>
      <c r="G400" s="1051" t="s">
        <v>143</v>
      </c>
      <c r="H400" s="1051" t="s">
        <v>143</v>
      </c>
      <c r="I400" s="1051" t="s">
        <v>143</v>
      </c>
      <c r="J400" s="1051" t="s">
        <v>143</v>
      </c>
      <c r="K400" s="1051" t="s">
        <v>143</v>
      </c>
      <c r="L400" s="1051" t="s">
        <v>143</v>
      </c>
      <c r="M400" s="1051" t="s">
        <v>143</v>
      </c>
      <c r="N400" s="1051" t="s">
        <v>143</v>
      </c>
      <c r="O400" s="1051" t="s">
        <v>143</v>
      </c>
      <c r="P400" s="1051" t="s">
        <v>143</v>
      </c>
      <c r="Q400" s="1051" t="s">
        <v>143</v>
      </c>
    </row>
    <row r="401" spans="3:17" ht="14.5">
      <c r="C401" s="592" t="s">
        <v>143</v>
      </c>
      <c r="D401" s="592" t="s">
        <v>143</v>
      </c>
      <c r="E401" s="1313" t="s">
        <v>143</v>
      </c>
      <c r="F401" s="1051" t="s">
        <v>143</v>
      </c>
      <c r="G401" s="1051" t="s">
        <v>143</v>
      </c>
      <c r="H401" s="1051" t="s">
        <v>143</v>
      </c>
      <c r="I401" s="1051" t="s">
        <v>143</v>
      </c>
      <c r="J401" s="1051" t="s">
        <v>143</v>
      </c>
      <c r="K401" s="1051" t="s">
        <v>143</v>
      </c>
      <c r="L401" s="1051" t="s">
        <v>143</v>
      </c>
      <c r="M401" s="1051" t="s">
        <v>143</v>
      </c>
      <c r="N401" s="1051" t="s">
        <v>143</v>
      </c>
      <c r="O401" s="1051" t="s">
        <v>143</v>
      </c>
      <c r="P401" s="1051" t="s">
        <v>143</v>
      </c>
      <c r="Q401" s="1051" t="s">
        <v>143</v>
      </c>
    </row>
    <row r="402" spans="3:17" ht="14.5">
      <c r="C402" s="592" t="s">
        <v>143</v>
      </c>
      <c r="D402" s="592" t="s">
        <v>143</v>
      </c>
      <c r="E402" s="1313" t="s">
        <v>143</v>
      </c>
      <c r="F402" s="1051" t="s">
        <v>143</v>
      </c>
      <c r="G402" s="1051" t="s">
        <v>143</v>
      </c>
      <c r="H402" s="1051" t="s">
        <v>143</v>
      </c>
      <c r="I402" s="1051" t="s">
        <v>143</v>
      </c>
      <c r="J402" s="1051" t="s">
        <v>143</v>
      </c>
      <c r="K402" s="1051" t="s">
        <v>143</v>
      </c>
      <c r="L402" s="1051" t="s">
        <v>143</v>
      </c>
      <c r="M402" s="1051" t="s">
        <v>143</v>
      </c>
      <c r="N402" s="1051" t="s">
        <v>143</v>
      </c>
      <c r="O402" s="1051" t="s">
        <v>143</v>
      </c>
      <c r="P402" s="1051" t="s">
        <v>143</v>
      </c>
      <c r="Q402" s="1051" t="s">
        <v>143</v>
      </c>
    </row>
    <row r="403" spans="3:17" ht="14.5">
      <c r="C403" s="592" t="s">
        <v>143</v>
      </c>
      <c r="D403" s="592" t="s">
        <v>143</v>
      </c>
      <c r="E403" s="1313" t="s">
        <v>143</v>
      </c>
      <c r="F403" s="1051" t="s">
        <v>143</v>
      </c>
      <c r="G403" s="1051" t="s">
        <v>143</v>
      </c>
      <c r="H403" s="1051" t="s">
        <v>143</v>
      </c>
      <c r="I403" s="1051" t="s">
        <v>143</v>
      </c>
      <c r="J403" s="1051" t="s">
        <v>143</v>
      </c>
      <c r="K403" s="1051" t="s">
        <v>143</v>
      </c>
      <c r="L403" s="1051" t="s">
        <v>143</v>
      </c>
      <c r="M403" s="1051" t="s">
        <v>143</v>
      </c>
      <c r="N403" s="1051" t="s">
        <v>143</v>
      </c>
      <c r="O403" s="1051" t="s">
        <v>143</v>
      </c>
      <c r="P403" s="1051" t="s">
        <v>143</v>
      </c>
      <c r="Q403" s="1051" t="s">
        <v>143</v>
      </c>
    </row>
    <row r="404" spans="3:17" ht="14.5">
      <c r="C404" s="592" t="s">
        <v>143</v>
      </c>
      <c r="D404" s="592" t="s">
        <v>143</v>
      </c>
      <c r="E404" s="1313" t="s">
        <v>143</v>
      </c>
      <c r="F404" s="1051" t="s">
        <v>143</v>
      </c>
      <c r="G404" s="1051" t="s">
        <v>143</v>
      </c>
      <c r="H404" s="1051" t="s">
        <v>143</v>
      </c>
      <c r="I404" s="1051" t="s">
        <v>143</v>
      </c>
      <c r="J404" s="1051" t="s">
        <v>143</v>
      </c>
      <c r="K404" s="1051" t="s">
        <v>143</v>
      </c>
      <c r="L404" s="1051" t="s">
        <v>143</v>
      </c>
      <c r="M404" s="1051" t="s">
        <v>143</v>
      </c>
      <c r="N404" s="1051" t="s">
        <v>143</v>
      </c>
      <c r="O404" s="1051" t="s">
        <v>143</v>
      </c>
      <c r="P404" s="1051" t="s">
        <v>143</v>
      </c>
      <c r="Q404" s="1051" t="s">
        <v>143</v>
      </c>
    </row>
    <row r="405" spans="3:17" ht="14.5">
      <c r="C405" s="592" t="s">
        <v>143</v>
      </c>
      <c r="D405" s="592" t="s">
        <v>143</v>
      </c>
      <c r="E405" s="1313" t="s">
        <v>143</v>
      </c>
      <c r="F405" s="1051" t="s">
        <v>143</v>
      </c>
      <c r="G405" s="1051" t="s">
        <v>143</v>
      </c>
      <c r="H405" s="1051" t="s">
        <v>143</v>
      </c>
      <c r="I405" s="1051" t="s">
        <v>143</v>
      </c>
      <c r="J405" s="1051" t="s">
        <v>143</v>
      </c>
      <c r="K405" s="1051" t="s">
        <v>143</v>
      </c>
      <c r="L405" s="1051" t="s">
        <v>143</v>
      </c>
      <c r="M405" s="1051" t="s">
        <v>143</v>
      </c>
      <c r="N405" s="1051" t="s">
        <v>143</v>
      </c>
      <c r="O405" s="1051" t="s">
        <v>143</v>
      </c>
      <c r="P405" s="1051" t="s">
        <v>143</v>
      </c>
      <c r="Q405" s="1051" t="s">
        <v>143</v>
      </c>
    </row>
    <row r="406" spans="3:17" ht="14.5">
      <c r="C406" s="592" t="s">
        <v>143</v>
      </c>
      <c r="D406" s="592" t="s">
        <v>143</v>
      </c>
      <c r="E406" s="1313" t="s">
        <v>143</v>
      </c>
      <c r="F406" s="1051" t="s">
        <v>143</v>
      </c>
      <c r="G406" s="1051" t="s">
        <v>143</v>
      </c>
      <c r="H406" s="1051" t="s">
        <v>143</v>
      </c>
      <c r="I406" s="1051" t="s">
        <v>143</v>
      </c>
      <c r="J406" s="1051" t="s">
        <v>143</v>
      </c>
      <c r="K406" s="1051" t="s">
        <v>143</v>
      </c>
      <c r="L406" s="1051" t="s">
        <v>143</v>
      </c>
      <c r="M406" s="1051" t="s">
        <v>143</v>
      </c>
      <c r="N406" s="1051" t="s">
        <v>143</v>
      </c>
      <c r="O406" s="1051" t="s">
        <v>143</v>
      </c>
      <c r="P406" s="1051" t="s">
        <v>143</v>
      </c>
      <c r="Q406" s="1051" t="s">
        <v>143</v>
      </c>
    </row>
    <row r="407" spans="3:17" ht="14.5">
      <c r="C407" s="592" t="s">
        <v>143</v>
      </c>
      <c r="D407" s="592" t="s">
        <v>143</v>
      </c>
      <c r="E407" s="1313" t="s">
        <v>143</v>
      </c>
      <c r="F407" s="1051" t="s">
        <v>143</v>
      </c>
      <c r="G407" s="1051" t="s">
        <v>143</v>
      </c>
      <c r="H407" s="1051" t="s">
        <v>143</v>
      </c>
      <c r="I407" s="1051" t="s">
        <v>143</v>
      </c>
      <c r="J407" s="1051" t="s">
        <v>143</v>
      </c>
      <c r="K407" s="1051" t="s">
        <v>143</v>
      </c>
      <c r="L407" s="1051" t="s">
        <v>143</v>
      </c>
      <c r="M407" s="1051" t="s">
        <v>143</v>
      </c>
      <c r="N407" s="1051" t="s">
        <v>143</v>
      </c>
      <c r="O407" s="1051" t="s">
        <v>143</v>
      </c>
      <c r="P407" s="1051" t="s">
        <v>143</v>
      </c>
      <c r="Q407" s="1051" t="s">
        <v>143</v>
      </c>
    </row>
    <row r="408" spans="3:17" ht="14.5">
      <c r="C408" s="592" t="s">
        <v>143</v>
      </c>
      <c r="D408" s="592" t="s">
        <v>143</v>
      </c>
      <c r="E408" s="1313" t="s">
        <v>143</v>
      </c>
      <c r="F408" s="1051" t="s">
        <v>143</v>
      </c>
      <c r="G408" s="1051" t="s">
        <v>143</v>
      </c>
      <c r="H408" s="1051" t="s">
        <v>143</v>
      </c>
      <c r="I408" s="1051" t="s">
        <v>143</v>
      </c>
      <c r="J408" s="1051" t="s">
        <v>143</v>
      </c>
      <c r="K408" s="1051" t="s">
        <v>143</v>
      </c>
      <c r="L408" s="1051" t="s">
        <v>143</v>
      </c>
      <c r="M408" s="1051" t="s">
        <v>143</v>
      </c>
      <c r="N408" s="1051" t="s">
        <v>143</v>
      </c>
      <c r="O408" s="1051" t="s">
        <v>143</v>
      </c>
      <c r="P408" s="1051" t="s">
        <v>143</v>
      </c>
      <c r="Q408" s="1051" t="s">
        <v>143</v>
      </c>
    </row>
    <row r="409" spans="3:17" ht="14.5">
      <c r="C409" s="592" t="s">
        <v>143</v>
      </c>
      <c r="D409" s="592" t="s">
        <v>143</v>
      </c>
      <c r="E409" s="1313" t="s">
        <v>143</v>
      </c>
      <c r="F409" s="1051" t="s">
        <v>143</v>
      </c>
      <c r="G409" s="1051" t="s">
        <v>143</v>
      </c>
      <c r="H409" s="1051" t="s">
        <v>143</v>
      </c>
      <c r="I409" s="1051" t="s">
        <v>143</v>
      </c>
      <c r="J409" s="1051" t="s">
        <v>143</v>
      </c>
      <c r="K409" s="1051" t="s">
        <v>143</v>
      </c>
      <c r="L409" s="1051" t="s">
        <v>143</v>
      </c>
      <c r="M409" s="1051" t="s">
        <v>143</v>
      </c>
      <c r="N409" s="1051" t="s">
        <v>143</v>
      </c>
      <c r="O409" s="1051" t="s">
        <v>143</v>
      </c>
      <c r="P409" s="1051" t="s">
        <v>143</v>
      </c>
      <c r="Q409" s="1051" t="s">
        <v>143</v>
      </c>
    </row>
    <row r="410" spans="3:17" ht="14.5">
      <c r="C410" s="592" t="s">
        <v>143</v>
      </c>
      <c r="D410" s="592" t="s">
        <v>143</v>
      </c>
      <c r="E410" s="1313" t="s">
        <v>143</v>
      </c>
      <c r="F410" s="1051" t="s">
        <v>143</v>
      </c>
      <c r="G410" s="1051" t="s">
        <v>143</v>
      </c>
      <c r="H410" s="1051" t="s">
        <v>143</v>
      </c>
      <c r="I410" s="1051" t="s">
        <v>143</v>
      </c>
      <c r="J410" s="1051" t="s">
        <v>143</v>
      </c>
      <c r="K410" s="1051" t="s">
        <v>143</v>
      </c>
      <c r="L410" s="1051" t="s">
        <v>143</v>
      </c>
      <c r="M410" s="1051" t="s">
        <v>143</v>
      </c>
      <c r="N410" s="1051" t="s">
        <v>143</v>
      </c>
      <c r="O410" s="1051" t="s">
        <v>143</v>
      </c>
      <c r="P410" s="1051" t="s">
        <v>143</v>
      </c>
      <c r="Q410" s="1051" t="s">
        <v>143</v>
      </c>
    </row>
    <row r="411" spans="3:17" ht="14.5">
      <c r="C411" s="592" t="s">
        <v>143</v>
      </c>
      <c r="D411" s="592" t="s">
        <v>143</v>
      </c>
      <c r="E411" s="1313" t="s">
        <v>143</v>
      </c>
      <c r="F411" s="1051" t="s">
        <v>143</v>
      </c>
      <c r="G411" s="1051" t="s">
        <v>143</v>
      </c>
      <c r="H411" s="1051" t="s">
        <v>143</v>
      </c>
      <c r="I411" s="1051" t="s">
        <v>143</v>
      </c>
      <c r="J411" s="1051" t="s">
        <v>143</v>
      </c>
      <c r="K411" s="1051" t="s">
        <v>143</v>
      </c>
      <c r="L411" s="1051" t="s">
        <v>143</v>
      </c>
      <c r="M411" s="1051" t="s">
        <v>143</v>
      </c>
      <c r="N411" s="1051" t="s">
        <v>143</v>
      </c>
      <c r="O411" s="1051" t="s">
        <v>143</v>
      </c>
      <c r="P411" s="1051" t="s">
        <v>143</v>
      </c>
      <c r="Q411" s="1051" t="s">
        <v>143</v>
      </c>
    </row>
    <row r="412" spans="3:17" ht="14.5">
      <c r="C412" s="592" t="s">
        <v>143</v>
      </c>
      <c r="D412" s="592" t="s">
        <v>143</v>
      </c>
      <c r="E412" s="1313" t="s">
        <v>143</v>
      </c>
      <c r="F412" s="1051" t="s">
        <v>143</v>
      </c>
      <c r="G412" s="1051" t="s">
        <v>143</v>
      </c>
      <c r="H412" s="1051" t="s">
        <v>143</v>
      </c>
      <c r="I412" s="1051" t="s">
        <v>143</v>
      </c>
      <c r="J412" s="1051" t="s">
        <v>143</v>
      </c>
      <c r="K412" s="1051" t="s">
        <v>143</v>
      </c>
      <c r="L412" s="1051" t="s">
        <v>143</v>
      </c>
      <c r="M412" s="1051" t="s">
        <v>143</v>
      </c>
      <c r="N412" s="1051" t="s">
        <v>143</v>
      </c>
      <c r="O412" s="1051" t="s">
        <v>143</v>
      </c>
      <c r="P412" s="1051" t="s">
        <v>143</v>
      </c>
      <c r="Q412" s="1051" t="s">
        <v>143</v>
      </c>
    </row>
    <row r="413" spans="3:17" ht="14.5">
      <c r="C413" s="592" t="s">
        <v>143</v>
      </c>
      <c r="D413" s="592" t="s">
        <v>143</v>
      </c>
      <c r="E413" s="1313" t="s">
        <v>143</v>
      </c>
      <c r="F413" s="1051" t="s">
        <v>143</v>
      </c>
      <c r="G413" s="1051" t="s">
        <v>143</v>
      </c>
      <c r="H413" s="1051" t="s">
        <v>143</v>
      </c>
      <c r="I413" s="1051" t="s">
        <v>143</v>
      </c>
      <c r="J413" s="1051" t="s">
        <v>143</v>
      </c>
      <c r="K413" s="1051" t="s">
        <v>143</v>
      </c>
      <c r="L413" s="1051" t="s">
        <v>143</v>
      </c>
      <c r="M413" s="1051" t="s">
        <v>143</v>
      </c>
      <c r="N413" s="1051" t="s">
        <v>143</v>
      </c>
      <c r="O413" s="1051" t="s">
        <v>143</v>
      </c>
      <c r="P413" s="1051" t="s">
        <v>143</v>
      </c>
      <c r="Q413" s="1051" t="s">
        <v>143</v>
      </c>
    </row>
    <row r="414" spans="3:17" ht="14.5">
      <c r="C414" s="592" t="s">
        <v>143</v>
      </c>
      <c r="D414" s="592" t="s">
        <v>143</v>
      </c>
      <c r="E414" s="1313" t="s">
        <v>143</v>
      </c>
      <c r="F414" s="1051" t="s">
        <v>143</v>
      </c>
      <c r="G414" s="1051" t="s">
        <v>143</v>
      </c>
      <c r="H414" s="1051" t="s">
        <v>143</v>
      </c>
      <c r="I414" s="1051" t="s">
        <v>143</v>
      </c>
      <c r="J414" s="1051" t="s">
        <v>143</v>
      </c>
      <c r="K414" s="1051" t="s">
        <v>143</v>
      </c>
      <c r="L414" s="1051" t="s">
        <v>143</v>
      </c>
      <c r="M414" s="1051" t="s">
        <v>143</v>
      </c>
      <c r="N414" s="1051" t="s">
        <v>143</v>
      </c>
      <c r="O414" s="1051" t="s">
        <v>143</v>
      </c>
      <c r="P414" s="1051" t="s">
        <v>143</v>
      </c>
      <c r="Q414" s="1051" t="s">
        <v>143</v>
      </c>
    </row>
    <row r="415" spans="3:17" ht="14.5">
      <c r="C415" s="592" t="s">
        <v>143</v>
      </c>
      <c r="D415" s="592" t="s">
        <v>143</v>
      </c>
      <c r="E415" s="1313" t="s">
        <v>143</v>
      </c>
      <c r="F415" s="1051" t="s">
        <v>143</v>
      </c>
      <c r="G415" s="1051" t="s">
        <v>143</v>
      </c>
      <c r="H415" s="1051" t="s">
        <v>143</v>
      </c>
      <c r="I415" s="1051" t="s">
        <v>143</v>
      </c>
      <c r="J415" s="1051" t="s">
        <v>143</v>
      </c>
      <c r="K415" s="1051" t="s">
        <v>143</v>
      </c>
      <c r="L415" s="1051" t="s">
        <v>143</v>
      </c>
      <c r="M415" s="1051" t="s">
        <v>143</v>
      </c>
      <c r="N415" s="1051" t="s">
        <v>143</v>
      </c>
      <c r="O415" s="1051" t="s">
        <v>143</v>
      </c>
      <c r="P415" s="1051" t="s">
        <v>143</v>
      </c>
      <c r="Q415" s="1051" t="s">
        <v>143</v>
      </c>
    </row>
    <row r="416" spans="3:17" ht="14.5">
      <c r="C416" s="592" t="s">
        <v>143</v>
      </c>
      <c r="D416" s="592" t="s">
        <v>143</v>
      </c>
      <c r="E416" s="1313" t="s">
        <v>143</v>
      </c>
      <c r="F416" s="1051" t="s">
        <v>143</v>
      </c>
      <c r="G416" s="1051" t="s">
        <v>143</v>
      </c>
      <c r="H416" s="1051" t="s">
        <v>143</v>
      </c>
      <c r="I416" s="1051" t="s">
        <v>143</v>
      </c>
      <c r="J416" s="1051" t="s">
        <v>143</v>
      </c>
      <c r="K416" s="1051" t="s">
        <v>143</v>
      </c>
      <c r="L416" s="1051" t="s">
        <v>143</v>
      </c>
      <c r="M416" s="1051" t="s">
        <v>143</v>
      </c>
      <c r="N416" s="1051" t="s">
        <v>143</v>
      </c>
      <c r="O416" s="1051" t="s">
        <v>143</v>
      </c>
      <c r="P416" s="1051" t="s">
        <v>143</v>
      </c>
      <c r="Q416" s="1051" t="s">
        <v>143</v>
      </c>
    </row>
    <row r="417" spans="3:17" ht="14.5">
      <c r="C417" s="592" t="s">
        <v>143</v>
      </c>
      <c r="D417" s="592" t="s">
        <v>143</v>
      </c>
      <c r="E417" s="1313" t="s">
        <v>143</v>
      </c>
      <c r="F417" s="1051" t="s">
        <v>143</v>
      </c>
      <c r="G417" s="1051" t="s">
        <v>143</v>
      </c>
      <c r="H417" s="1051" t="s">
        <v>143</v>
      </c>
      <c r="I417" s="1051" t="s">
        <v>143</v>
      </c>
      <c r="J417" s="1051" t="s">
        <v>143</v>
      </c>
      <c r="K417" s="1051" t="s">
        <v>143</v>
      </c>
      <c r="L417" s="1051" t="s">
        <v>143</v>
      </c>
      <c r="M417" s="1051" t="s">
        <v>143</v>
      </c>
      <c r="N417" s="1051" t="s">
        <v>143</v>
      </c>
      <c r="O417" s="1051" t="s">
        <v>143</v>
      </c>
      <c r="P417" s="1051" t="s">
        <v>143</v>
      </c>
      <c r="Q417" s="1051" t="s">
        <v>143</v>
      </c>
    </row>
    <row r="418" spans="3:17" ht="14.5">
      <c r="C418" s="592" t="s">
        <v>143</v>
      </c>
      <c r="D418" s="592" t="s">
        <v>143</v>
      </c>
      <c r="E418" s="1313" t="s">
        <v>143</v>
      </c>
      <c r="F418" s="1051" t="s">
        <v>143</v>
      </c>
      <c r="G418" s="1051" t="s">
        <v>143</v>
      </c>
      <c r="H418" s="1051" t="s">
        <v>143</v>
      </c>
      <c r="I418" s="1051" t="s">
        <v>143</v>
      </c>
      <c r="J418" s="1051" t="s">
        <v>143</v>
      </c>
      <c r="K418" s="1051" t="s">
        <v>143</v>
      </c>
      <c r="L418" s="1051" t="s">
        <v>143</v>
      </c>
      <c r="M418" s="1051" t="s">
        <v>143</v>
      </c>
      <c r="N418" s="1051" t="s">
        <v>143</v>
      </c>
      <c r="O418" s="1051" t="s">
        <v>143</v>
      </c>
      <c r="P418" s="1051" t="s">
        <v>143</v>
      </c>
      <c r="Q418" s="1051" t="s">
        <v>143</v>
      </c>
    </row>
    <row r="419" spans="3:17" ht="14.5">
      <c r="C419" s="592" t="s">
        <v>143</v>
      </c>
      <c r="D419" s="592" t="s">
        <v>143</v>
      </c>
      <c r="E419" s="1313" t="s">
        <v>143</v>
      </c>
      <c r="F419" s="1051" t="s">
        <v>143</v>
      </c>
      <c r="G419" s="1051" t="s">
        <v>143</v>
      </c>
      <c r="H419" s="1051" t="s">
        <v>143</v>
      </c>
      <c r="I419" s="1051" t="s">
        <v>143</v>
      </c>
      <c r="J419" s="1051" t="s">
        <v>143</v>
      </c>
      <c r="K419" s="1051" t="s">
        <v>143</v>
      </c>
      <c r="L419" s="1051" t="s">
        <v>143</v>
      </c>
      <c r="M419" s="1051" t="s">
        <v>143</v>
      </c>
      <c r="N419" s="1051" t="s">
        <v>143</v>
      </c>
      <c r="O419" s="1051" t="s">
        <v>143</v>
      </c>
      <c r="P419" s="1051" t="s">
        <v>143</v>
      </c>
      <c r="Q419" s="1051" t="s">
        <v>143</v>
      </c>
    </row>
    <row r="420" spans="3:17" ht="14.5">
      <c r="C420" s="592" t="s">
        <v>143</v>
      </c>
      <c r="D420" s="592" t="s">
        <v>143</v>
      </c>
      <c r="E420" s="1313" t="s">
        <v>143</v>
      </c>
      <c r="F420" s="1051" t="s">
        <v>143</v>
      </c>
      <c r="G420" s="1051" t="s">
        <v>143</v>
      </c>
      <c r="H420" s="1051" t="s">
        <v>143</v>
      </c>
      <c r="I420" s="1051" t="s">
        <v>143</v>
      </c>
      <c r="J420" s="1051" t="s">
        <v>143</v>
      </c>
      <c r="K420" s="1051" t="s">
        <v>143</v>
      </c>
      <c r="L420" s="1051" t="s">
        <v>143</v>
      </c>
      <c r="M420" s="1051" t="s">
        <v>143</v>
      </c>
      <c r="N420" s="1051" t="s">
        <v>143</v>
      </c>
      <c r="O420" s="1051" t="s">
        <v>143</v>
      </c>
      <c r="P420" s="1051" t="s">
        <v>143</v>
      </c>
      <c r="Q420" s="1051" t="s">
        <v>143</v>
      </c>
    </row>
    <row r="421" spans="3:17" ht="14.5">
      <c r="C421" s="592" t="s">
        <v>143</v>
      </c>
      <c r="D421" s="592" t="s">
        <v>143</v>
      </c>
      <c r="E421" s="1313" t="s">
        <v>143</v>
      </c>
      <c r="F421" s="1051" t="s">
        <v>143</v>
      </c>
      <c r="G421" s="1051" t="s">
        <v>143</v>
      </c>
      <c r="H421" s="1051" t="s">
        <v>143</v>
      </c>
      <c r="I421" s="1051" t="s">
        <v>143</v>
      </c>
      <c r="J421" s="1051" t="s">
        <v>143</v>
      </c>
      <c r="K421" s="1051" t="s">
        <v>143</v>
      </c>
      <c r="L421" s="1051" t="s">
        <v>143</v>
      </c>
      <c r="M421" s="1051" t="s">
        <v>143</v>
      </c>
      <c r="N421" s="1051" t="s">
        <v>143</v>
      </c>
      <c r="O421" s="1051" t="s">
        <v>143</v>
      </c>
      <c r="P421" s="1051" t="s">
        <v>143</v>
      </c>
      <c r="Q421" s="1051" t="s">
        <v>143</v>
      </c>
    </row>
    <row r="422" spans="3:17" ht="14.5">
      <c r="C422" s="592" t="s">
        <v>143</v>
      </c>
      <c r="D422" s="592" t="s">
        <v>143</v>
      </c>
      <c r="E422" s="1313" t="s">
        <v>143</v>
      </c>
      <c r="F422" s="1051" t="s">
        <v>143</v>
      </c>
      <c r="G422" s="1051" t="s">
        <v>143</v>
      </c>
      <c r="H422" s="1051" t="s">
        <v>143</v>
      </c>
      <c r="I422" s="1051" t="s">
        <v>143</v>
      </c>
      <c r="J422" s="1051" t="s">
        <v>143</v>
      </c>
      <c r="K422" s="1051" t="s">
        <v>143</v>
      </c>
      <c r="L422" s="1051" t="s">
        <v>143</v>
      </c>
      <c r="M422" s="1051" t="s">
        <v>143</v>
      </c>
      <c r="N422" s="1051" t="s">
        <v>143</v>
      </c>
      <c r="O422" s="1051" t="s">
        <v>143</v>
      </c>
      <c r="P422" s="1051" t="s">
        <v>143</v>
      </c>
      <c r="Q422" s="1051" t="s">
        <v>143</v>
      </c>
    </row>
    <row r="423" spans="3:17" ht="14.5">
      <c r="C423" s="592" t="s">
        <v>143</v>
      </c>
      <c r="D423" s="592" t="s">
        <v>143</v>
      </c>
      <c r="E423" s="1313" t="s">
        <v>143</v>
      </c>
      <c r="F423" s="1051" t="s">
        <v>143</v>
      </c>
      <c r="G423" s="1051" t="s">
        <v>143</v>
      </c>
      <c r="H423" s="1051" t="s">
        <v>143</v>
      </c>
      <c r="I423" s="1051" t="s">
        <v>143</v>
      </c>
      <c r="J423" s="1051" t="s">
        <v>143</v>
      </c>
      <c r="K423" s="1051" t="s">
        <v>143</v>
      </c>
      <c r="L423" s="1051" t="s">
        <v>143</v>
      </c>
      <c r="M423" s="1051" t="s">
        <v>143</v>
      </c>
      <c r="N423" s="1051" t="s">
        <v>143</v>
      </c>
      <c r="O423" s="1051" t="s">
        <v>143</v>
      </c>
      <c r="P423" s="1051" t="s">
        <v>143</v>
      </c>
      <c r="Q423" s="1051" t="s">
        <v>143</v>
      </c>
    </row>
    <row r="424" spans="3:17" ht="14.5">
      <c r="C424" s="592" t="s">
        <v>143</v>
      </c>
      <c r="D424" s="592" t="s">
        <v>143</v>
      </c>
      <c r="E424" s="1313" t="s">
        <v>143</v>
      </c>
      <c r="F424" s="1051" t="s">
        <v>143</v>
      </c>
      <c r="G424" s="1051" t="s">
        <v>143</v>
      </c>
      <c r="H424" s="1051" t="s">
        <v>143</v>
      </c>
      <c r="I424" s="1051" t="s">
        <v>143</v>
      </c>
      <c r="J424" s="1051" t="s">
        <v>143</v>
      </c>
      <c r="K424" s="1051" t="s">
        <v>143</v>
      </c>
      <c r="L424" s="1051" t="s">
        <v>143</v>
      </c>
      <c r="M424" s="1051" t="s">
        <v>143</v>
      </c>
      <c r="N424" s="1051" t="s">
        <v>143</v>
      </c>
      <c r="O424" s="1051" t="s">
        <v>143</v>
      </c>
      <c r="P424" s="1051" t="s">
        <v>143</v>
      </c>
      <c r="Q424" s="1051" t="s">
        <v>143</v>
      </c>
    </row>
    <row r="425" spans="3:17" ht="14.5">
      <c r="C425" s="592" t="s">
        <v>143</v>
      </c>
      <c r="D425" s="592" t="s">
        <v>143</v>
      </c>
      <c r="E425" s="1313" t="s">
        <v>143</v>
      </c>
      <c r="F425" s="1051" t="s">
        <v>143</v>
      </c>
      <c r="G425" s="1051" t="s">
        <v>143</v>
      </c>
      <c r="H425" s="1051" t="s">
        <v>143</v>
      </c>
      <c r="I425" s="1051" t="s">
        <v>143</v>
      </c>
      <c r="J425" s="1051" t="s">
        <v>143</v>
      </c>
      <c r="K425" s="1051" t="s">
        <v>143</v>
      </c>
      <c r="L425" s="1051" t="s">
        <v>143</v>
      </c>
      <c r="M425" s="1051" t="s">
        <v>143</v>
      </c>
      <c r="N425" s="1051" t="s">
        <v>143</v>
      </c>
      <c r="O425" s="1051" t="s">
        <v>143</v>
      </c>
      <c r="P425" s="1051" t="s">
        <v>143</v>
      </c>
      <c r="Q425" s="1051" t="s">
        <v>143</v>
      </c>
    </row>
    <row r="426" spans="3:17" ht="14.5">
      <c r="C426" s="592" t="s">
        <v>143</v>
      </c>
      <c r="D426" s="592" t="s">
        <v>143</v>
      </c>
      <c r="E426" s="1313" t="s">
        <v>143</v>
      </c>
      <c r="F426" s="1051" t="s">
        <v>143</v>
      </c>
      <c r="G426" s="1051" t="s">
        <v>143</v>
      </c>
      <c r="H426" s="1051" t="s">
        <v>143</v>
      </c>
      <c r="I426" s="1051" t="s">
        <v>143</v>
      </c>
      <c r="J426" s="1051" t="s">
        <v>143</v>
      </c>
      <c r="K426" s="1051" t="s">
        <v>143</v>
      </c>
      <c r="L426" s="1051" t="s">
        <v>143</v>
      </c>
      <c r="M426" s="1051" t="s">
        <v>143</v>
      </c>
      <c r="N426" s="1051" t="s">
        <v>143</v>
      </c>
      <c r="O426" s="1051" t="s">
        <v>143</v>
      </c>
      <c r="P426" s="1051" t="s">
        <v>143</v>
      </c>
      <c r="Q426" s="1051" t="s">
        <v>143</v>
      </c>
    </row>
    <row r="427" spans="3:17" ht="14.5">
      <c r="C427" s="592" t="s">
        <v>143</v>
      </c>
      <c r="D427" s="592" t="s">
        <v>143</v>
      </c>
      <c r="E427" s="1313" t="s">
        <v>143</v>
      </c>
      <c r="F427" s="1051" t="s">
        <v>143</v>
      </c>
      <c r="G427" s="1051" t="s">
        <v>143</v>
      </c>
      <c r="H427" s="1051" t="s">
        <v>143</v>
      </c>
      <c r="I427" s="1051" t="s">
        <v>143</v>
      </c>
      <c r="J427" s="1051" t="s">
        <v>143</v>
      </c>
      <c r="K427" s="1051" t="s">
        <v>143</v>
      </c>
      <c r="L427" s="1051" t="s">
        <v>143</v>
      </c>
      <c r="M427" s="1051" t="s">
        <v>143</v>
      </c>
      <c r="N427" s="1051" t="s">
        <v>143</v>
      </c>
      <c r="O427" s="1051" t="s">
        <v>143</v>
      </c>
      <c r="P427" s="1051" t="s">
        <v>143</v>
      </c>
      <c r="Q427" s="1051" t="s">
        <v>143</v>
      </c>
    </row>
    <row r="428" spans="3:17" ht="14.5">
      <c r="C428" s="592" t="s">
        <v>143</v>
      </c>
      <c r="D428" s="592" t="s">
        <v>143</v>
      </c>
      <c r="E428" s="1313" t="s">
        <v>143</v>
      </c>
      <c r="F428" s="1051" t="s">
        <v>143</v>
      </c>
      <c r="G428" s="1051" t="s">
        <v>143</v>
      </c>
      <c r="H428" s="1051" t="s">
        <v>143</v>
      </c>
      <c r="I428" s="1051" t="s">
        <v>143</v>
      </c>
      <c r="J428" s="1051" t="s">
        <v>143</v>
      </c>
      <c r="K428" s="1051" t="s">
        <v>143</v>
      </c>
      <c r="L428" s="1051" t="s">
        <v>143</v>
      </c>
      <c r="M428" s="1051" t="s">
        <v>143</v>
      </c>
      <c r="N428" s="1051" t="s">
        <v>143</v>
      </c>
      <c r="O428" s="1051" t="s">
        <v>143</v>
      </c>
      <c r="P428" s="1051" t="s">
        <v>143</v>
      </c>
      <c r="Q428" s="1051" t="s">
        <v>143</v>
      </c>
    </row>
    <row r="429" spans="3:17" ht="14.5">
      <c r="C429" s="592" t="s">
        <v>143</v>
      </c>
      <c r="D429" s="592" t="s">
        <v>143</v>
      </c>
      <c r="E429" s="1313" t="s">
        <v>143</v>
      </c>
      <c r="F429" s="1051" t="s">
        <v>143</v>
      </c>
      <c r="G429" s="1051" t="s">
        <v>143</v>
      </c>
      <c r="H429" s="1051" t="s">
        <v>143</v>
      </c>
      <c r="I429" s="1051" t="s">
        <v>143</v>
      </c>
      <c r="J429" s="1051" t="s">
        <v>143</v>
      </c>
      <c r="K429" s="1051" t="s">
        <v>143</v>
      </c>
      <c r="L429" s="1051" t="s">
        <v>143</v>
      </c>
      <c r="M429" s="1051" t="s">
        <v>143</v>
      </c>
      <c r="N429" s="1051" t="s">
        <v>143</v>
      </c>
      <c r="O429" s="1051" t="s">
        <v>143</v>
      </c>
      <c r="P429" s="1051" t="s">
        <v>143</v>
      </c>
      <c r="Q429" s="1051" t="s">
        <v>143</v>
      </c>
    </row>
    <row r="430" spans="3:17" ht="14.5">
      <c r="C430" s="592" t="s">
        <v>143</v>
      </c>
      <c r="D430" s="592" t="s">
        <v>143</v>
      </c>
      <c r="E430" s="1313" t="s">
        <v>143</v>
      </c>
      <c r="F430" s="1051" t="s">
        <v>143</v>
      </c>
      <c r="G430" s="1051" t="s">
        <v>143</v>
      </c>
      <c r="H430" s="1051" t="s">
        <v>143</v>
      </c>
      <c r="I430" s="1051" t="s">
        <v>143</v>
      </c>
      <c r="J430" s="1051" t="s">
        <v>143</v>
      </c>
      <c r="K430" s="1051" t="s">
        <v>143</v>
      </c>
      <c r="L430" s="1051" t="s">
        <v>143</v>
      </c>
      <c r="M430" s="1051" t="s">
        <v>143</v>
      </c>
      <c r="N430" s="1051" t="s">
        <v>143</v>
      </c>
      <c r="O430" s="1051" t="s">
        <v>143</v>
      </c>
      <c r="P430" s="1051" t="s">
        <v>143</v>
      </c>
      <c r="Q430" s="1051" t="s">
        <v>143</v>
      </c>
    </row>
    <row r="431" spans="3:17" ht="14.5">
      <c r="C431" s="592" t="s">
        <v>143</v>
      </c>
      <c r="D431" s="592" t="s">
        <v>143</v>
      </c>
      <c r="E431" s="1313" t="s">
        <v>143</v>
      </c>
      <c r="F431" s="1051" t="s">
        <v>143</v>
      </c>
      <c r="G431" s="1051" t="s">
        <v>143</v>
      </c>
      <c r="H431" s="1051" t="s">
        <v>143</v>
      </c>
      <c r="I431" s="1051" t="s">
        <v>143</v>
      </c>
      <c r="J431" s="1051" t="s">
        <v>143</v>
      </c>
      <c r="K431" s="1051" t="s">
        <v>143</v>
      </c>
      <c r="L431" s="1051" t="s">
        <v>143</v>
      </c>
      <c r="M431" s="1051" t="s">
        <v>143</v>
      </c>
      <c r="N431" s="1051" t="s">
        <v>143</v>
      </c>
      <c r="O431" s="1051" t="s">
        <v>143</v>
      </c>
      <c r="P431" s="1051" t="s">
        <v>143</v>
      </c>
      <c r="Q431" s="1051" t="s">
        <v>143</v>
      </c>
    </row>
    <row r="432" spans="3:17" ht="14.5">
      <c r="C432" s="592" t="s">
        <v>143</v>
      </c>
      <c r="D432" s="592" t="s">
        <v>143</v>
      </c>
      <c r="E432" s="1313" t="s">
        <v>143</v>
      </c>
      <c r="F432" s="1051" t="s">
        <v>143</v>
      </c>
      <c r="G432" s="1051" t="s">
        <v>143</v>
      </c>
      <c r="H432" s="1051" t="s">
        <v>143</v>
      </c>
      <c r="I432" s="1051" t="s">
        <v>143</v>
      </c>
      <c r="J432" s="1051" t="s">
        <v>143</v>
      </c>
      <c r="K432" s="1051" t="s">
        <v>143</v>
      </c>
      <c r="L432" s="1051" t="s">
        <v>143</v>
      </c>
      <c r="M432" s="1051" t="s">
        <v>143</v>
      </c>
      <c r="N432" s="1051" t="s">
        <v>143</v>
      </c>
      <c r="O432" s="1051" t="s">
        <v>143</v>
      </c>
      <c r="P432" s="1051" t="s">
        <v>143</v>
      </c>
      <c r="Q432" s="1051" t="s">
        <v>143</v>
      </c>
    </row>
    <row r="433" spans="3:17" ht="14.5">
      <c r="C433" s="592" t="s">
        <v>143</v>
      </c>
      <c r="D433" s="592" t="s">
        <v>143</v>
      </c>
      <c r="E433" s="1313" t="s">
        <v>143</v>
      </c>
      <c r="F433" s="1051" t="s">
        <v>143</v>
      </c>
      <c r="G433" s="1051" t="s">
        <v>143</v>
      </c>
      <c r="H433" s="1051" t="s">
        <v>143</v>
      </c>
      <c r="I433" s="1051" t="s">
        <v>143</v>
      </c>
      <c r="J433" s="1051" t="s">
        <v>143</v>
      </c>
      <c r="K433" s="1051" t="s">
        <v>143</v>
      </c>
      <c r="L433" s="1051" t="s">
        <v>143</v>
      </c>
      <c r="M433" s="1051" t="s">
        <v>143</v>
      </c>
      <c r="N433" s="1051" t="s">
        <v>143</v>
      </c>
      <c r="O433" s="1051" t="s">
        <v>143</v>
      </c>
      <c r="P433" s="1051" t="s">
        <v>143</v>
      </c>
      <c r="Q433" s="1051" t="s">
        <v>143</v>
      </c>
    </row>
    <row r="434" spans="3:17" ht="14.5">
      <c r="C434" s="592" t="s">
        <v>143</v>
      </c>
      <c r="D434" s="592" t="s">
        <v>143</v>
      </c>
      <c r="E434" s="1313" t="s">
        <v>143</v>
      </c>
      <c r="F434" s="1051" t="s">
        <v>143</v>
      </c>
      <c r="G434" s="1051" t="s">
        <v>143</v>
      </c>
      <c r="H434" s="1051" t="s">
        <v>143</v>
      </c>
      <c r="I434" s="1051" t="s">
        <v>143</v>
      </c>
      <c r="J434" s="1051" t="s">
        <v>143</v>
      </c>
      <c r="K434" s="1051" t="s">
        <v>143</v>
      </c>
      <c r="L434" s="1051" t="s">
        <v>143</v>
      </c>
      <c r="M434" s="1051" t="s">
        <v>143</v>
      </c>
      <c r="N434" s="1051" t="s">
        <v>143</v>
      </c>
      <c r="O434" s="1051" t="s">
        <v>143</v>
      </c>
      <c r="P434" s="1051" t="s">
        <v>143</v>
      </c>
      <c r="Q434" s="1051" t="s">
        <v>143</v>
      </c>
    </row>
    <row r="435" spans="3:17" ht="14.5">
      <c r="C435" s="592" t="s">
        <v>143</v>
      </c>
      <c r="D435" s="592" t="s">
        <v>143</v>
      </c>
      <c r="E435" s="1313" t="s">
        <v>143</v>
      </c>
      <c r="F435" s="1051" t="s">
        <v>143</v>
      </c>
      <c r="G435" s="1051" t="s">
        <v>143</v>
      </c>
      <c r="H435" s="1051" t="s">
        <v>143</v>
      </c>
      <c r="I435" s="1051" t="s">
        <v>143</v>
      </c>
      <c r="J435" s="1051" t="s">
        <v>143</v>
      </c>
      <c r="K435" s="1051" t="s">
        <v>143</v>
      </c>
      <c r="L435" s="1051" t="s">
        <v>143</v>
      </c>
      <c r="M435" s="1051" t="s">
        <v>143</v>
      </c>
      <c r="N435" s="1051" t="s">
        <v>143</v>
      </c>
      <c r="O435" s="1051" t="s">
        <v>143</v>
      </c>
      <c r="P435" s="1051" t="s">
        <v>143</v>
      </c>
      <c r="Q435" s="1051" t="s">
        <v>143</v>
      </c>
    </row>
    <row r="436" spans="3:17" ht="14.5">
      <c r="C436" s="592" t="s">
        <v>143</v>
      </c>
      <c r="D436" s="592" t="s">
        <v>143</v>
      </c>
      <c r="E436" s="1313" t="s">
        <v>143</v>
      </c>
      <c r="F436" s="1051" t="s">
        <v>143</v>
      </c>
      <c r="G436" s="1051" t="s">
        <v>143</v>
      </c>
      <c r="H436" s="1051" t="s">
        <v>143</v>
      </c>
      <c r="I436" s="1051" t="s">
        <v>143</v>
      </c>
      <c r="J436" s="1051" t="s">
        <v>143</v>
      </c>
      <c r="K436" s="1051" t="s">
        <v>143</v>
      </c>
      <c r="L436" s="1051" t="s">
        <v>143</v>
      </c>
      <c r="M436" s="1051" t="s">
        <v>143</v>
      </c>
      <c r="N436" s="1051" t="s">
        <v>143</v>
      </c>
      <c r="O436" s="1051" t="s">
        <v>143</v>
      </c>
      <c r="P436" s="1051" t="s">
        <v>143</v>
      </c>
      <c r="Q436" s="1051" t="s">
        <v>143</v>
      </c>
    </row>
    <row r="437" spans="3:17" ht="14.5">
      <c r="C437" s="592" t="s">
        <v>143</v>
      </c>
      <c r="D437" s="592" t="s">
        <v>143</v>
      </c>
      <c r="E437" s="1313" t="s">
        <v>143</v>
      </c>
      <c r="F437" s="1051" t="s">
        <v>143</v>
      </c>
      <c r="G437" s="1051" t="s">
        <v>143</v>
      </c>
      <c r="H437" s="1051" t="s">
        <v>143</v>
      </c>
      <c r="I437" s="1051" t="s">
        <v>143</v>
      </c>
      <c r="J437" s="1051" t="s">
        <v>143</v>
      </c>
      <c r="K437" s="1051" t="s">
        <v>143</v>
      </c>
      <c r="L437" s="1051" t="s">
        <v>143</v>
      </c>
      <c r="M437" s="1051" t="s">
        <v>143</v>
      </c>
      <c r="N437" s="1051" t="s">
        <v>143</v>
      </c>
      <c r="O437" s="1051" t="s">
        <v>143</v>
      </c>
      <c r="P437" s="1051" t="s">
        <v>143</v>
      </c>
      <c r="Q437" s="1051" t="s">
        <v>143</v>
      </c>
    </row>
    <row r="438" spans="3:17" ht="14.5">
      <c r="C438" s="592" t="s">
        <v>143</v>
      </c>
      <c r="D438" s="592" t="s">
        <v>143</v>
      </c>
      <c r="E438" s="1313" t="s">
        <v>143</v>
      </c>
      <c r="F438" s="1051" t="s">
        <v>143</v>
      </c>
      <c r="G438" s="1051" t="s">
        <v>143</v>
      </c>
      <c r="H438" s="1051" t="s">
        <v>143</v>
      </c>
      <c r="I438" s="1051" t="s">
        <v>143</v>
      </c>
      <c r="J438" s="1051" t="s">
        <v>143</v>
      </c>
      <c r="K438" s="1051" t="s">
        <v>143</v>
      </c>
      <c r="L438" s="1051" t="s">
        <v>143</v>
      </c>
      <c r="M438" s="1051" t="s">
        <v>143</v>
      </c>
      <c r="N438" s="1051" t="s">
        <v>143</v>
      </c>
      <c r="O438" s="1051" t="s">
        <v>143</v>
      </c>
      <c r="P438" s="1051" t="s">
        <v>143</v>
      </c>
      <c r="Q438" s="1051" t="s">
        <v>143</v>
      </c>
    </row>
    <row r="439" spans="3:17" ht="14.5">
      <c r="C439" s="592" t="s">
        <v>143</v>
      </c>
      <c r="D439" s="592" t="s">
        <v>143</v>
      </c>
      <c r="E439" s="1313" t="s">
        <v>143</v>
      </c>
      <c r="F439" s="1051" t="s">
        <v>143</v>
      </c>
      <c r="G439" s="1051" t="s">
        <v>143</v>
      </c>
      <c r="H439" s="1051" t="s">
        <v>143</v>
      </c>
      <c r="I439" s="1051" t="s">
        <v>143</v>
      </c>
      <c r="J439" s="1051" t="s">
        <v>143</v>
      </c>
      <c r="K439" s="1051" t="s">
        <v>143</v>
      </c>
      <c r="L439" s="1051" t="s">
        <v>143</v>
      </c>
      <c r="M439" s="1051" t="s">
        <v>143</v>
      </c>
      <c r="N439" s="1051" t="s">
        <v>143</v>
      </c>
      <c r="O439" s="1051" t="s">
        <v>143</v>
      </c>
      <c r="P439" s="1051" t="s">
        <v>143</v>
      </c>
      <c r="Q439" s="1051" t="s">
        <v>143</v>
      </c>
    </row>
    <row r="440" spans="3:17" ht="14.5">
      <c r="C440" s="592" t="s">
        <v>143</v>
      </c>
      <c r="D440" s="592" t="s">
        <v>143</v>
      </c>
      <c r="E440" s="1313" t="s">
        <v>143</v>
      </c>
      <c r="F440" s="1051" t="s">
        <v>143</v>
      </c>
      <c r="G440" s="1051" t="s">
        <v>143</v>
      </c>
      <c r="H440" s="1051" t="s">
        <v>143</v>
      </c>
      <c r="I440" s="1051" t="s">
        <v>143</v>
      </c>
      <c r="J440" s="1051" t="s">
        <v>143</v>
      </c>
      <c r="K440" s="1051" t="s">
        <v>143</v>
      </c>
      <c r="L440" s="1051" t="s">
        <v>143</v>
      </c>
      <c r="M440" s="1051" t="s">
        <v>143</v>
      </c>
      <c r="N440" s="1051" t="s">
        <v>143</v>
      </c>
      <c r="O440" s="1051" t="s">
        <v>143</v>
      </c>
      <c r="P440" s="1051" t="s">
        <v>143</v>
      </c>
      <c r="Q440" s="1051" t="s">
        <v>143</v>
      </c>
    </row>
    <row r="441" spans="3:17" ht="14.5">
      <c r="C441" s="592" t="s">
        <v>143</v>
      </c>
      <c r="D441" s="592" t="s">
        <v>143</v>
      </c>
      <c r="E441" s="1313" t="s">
        <v>143</v>
      </c>
      <c r="F441" s="1051" t="s">
        <v>143</v>
      </c>
      <c r="G441" s="1051" t="s">
        <v>143</v>
      </c>
      <c r="H441" s="1051" t="s">
        <v>143</v>
      </c>
      <c r="I441" s="1051" t="s">
        <v>143</v>
      </c>
      <c r="J441" s="1051" t="s">
        <v>143</v>
      </c>
      <c r="K441" s="1051" t="s">
        <v>143</v>
      </c>
      <c r="L441" s="1051" t="s">
        <v>143</v>
      </c>
      <c r="M441" s="1051" t="s">
        <v>143</v>
      </c>
      <c r="N441" s="1051" t="s">
        <v>143</v>
      </c>
      <c r="O441" s="1051" t="s">
        <v>143</v>
      </c>
      <c r="P441" s="1051" t="s">
        <v>143</v>
      </c>
      <c r="Q441" s="1051" t="s">
        <v>143</v>
      </c>
    </row>
    <row r="442" spans="3:17" ht="14.5">
      <c r="C442" s="592" t="s">
        <v>143</v>
      </c>
      <c r="D442" s="592" t="s">
        <v>143</v>
      </c>
      <c r="E442" s="1313" t="s">
        <v>143</v>
      </c>
      <c r="F442" s="1051" t="s">
        <v>143</v>
      </c>
      <c r="G442" s="1051" t="s">
        <v>143</v>
      </c>
      <c r="H442" s="1051" t="s">
        <v>143</v>
      </c>
      <c r="I442" s="1051" t="s">
        <v>143</v>
      </c>
      <c r="J442" s="1051" t="s">
        <v>143</v>
      </c>
      <c r="K442" s="1051" t="s">
        <v>143</v>
      </c>
      <c r="L442" s="1051" t="s">
        <v>143</v>
      </c>
      <c r="M442" s="1051" t="s">
        <v>143</v>
      </c>
      <c r="N442" s="1051" t="s">
        <v>143</v>
      </c>
      <c r="O442" s="1051" t="s">
        <v>143</v>
      </c>
      <c r="P442" s="1051" t="s">
        <v>143</v>
      </c>
      <c r="Q442" s="1051" t="s">
        <v>143</v>
      </c>
    </row>
    <row r="443" spans="3:17" ht="14.5">
      <c r="C443" s="592" t="s">
        <v>143</v>
      </c>
      <c r="D443" s="592" t="s">
        <v>143</v>
      </c>
      <c r="E443" s="1313" t="s">
        <v>143</v>
      </c>
      <c r="F443" s="1051" t="s">
        <v>143</v>
      </c>
      <c r="G443" s="1051" t="s">
        <v>143</v>
      </c>
      <c r="H443" s="1051" t="s">
        <v>143</v>
      </c>
      <c r="I443" s="1051" t="s">
        <v>143</v>
      </c>
      <c r="J443" s="1051" t="s">
        <v>143</v>
      </c>
      <c r="K443" s="1051" t="s">
        <v>143</v>
      </c>
      <c r="L443" s="1051" t="s">
        <v>143</v>
      </c>
      <c r="M443" s="1051" t="s">
        <v>143</v>
      </c>
      <c r="N443" s="1051" t="s">
        <v>143</v>
      </c>
      <c r="O443" s="1051" t="s">
        <v>143</v>
      </c>
      <c r="P443" s="1051" t="s">
        <v>143</v>
      </c>
      <c r="Q443" s="1051" t="s">
        <v>143</v>
      </c>
    </row>
    <row r="444" spans="3:17" ht="14.5">
      <c r="C444" s="592" t="s">
        <v>143</v>
      </c>
      <c r="D444" s="592" t="s">
        <v>143</v>
      </c>
      <c r="E444" s="1313" t="s">
        <v>143</v>
      </c>
      <c r="F444" s="1051" t="s">
        <v>143</v>
      </c>
      <c r="G444" s="1051" t="s">
        <v>143</v>
      </c>
      <c r="H444" s="1051" t="s">
        <v>143</v>
      </c>
      <c r="I444" s="1051" t="s">
        <v>143</v>
      </c>
      <c r="J444" s="1051" t="s">
        <v>143</v>
      </c>
      <c r="K444" s="1051" t="s">
        <v>143</v>
      </c>
      <c r="L444" s="1051" t="s">
        <v>143</v>
      </c>
      <c r="M444" s="1051" t="s">
        <v>143</v>
      </c>
      <c r="N444" s="1051" t="s">
        <v>143</v>
      </c>
      <c r="O444" s="1051" t="s">
        <v>143</v>
      </c>
      <c r="P444" s="1051" t="s">
        <v>143</v>
      </c>
      <c r="Q444" s="1051" t="s">
        <v>143</v>
      </c>
    </row>
    <row r="445" spans="3:17" ht="14.5">
      <c r="C445" s="592" t="s">
        <v>143</v>
      </c>
      <c r="D445" s="592" t="s">
        <v>143</v>
      </c>
      <c r="E445" s="1313" t="s">
        <v>143</v>
      </c>
      <c r="F445" s="1051" t="s">
        <v>143</v>
      </c>
      <c r="G445" s="1051" t="s">
        <v>143</v>
      </c>
      <c r="H445" s="1051" t="s">
        <v>143</v>
      </c>
      <c r="I445" s="1051" t="s">
        <v>143</v>
      </c>
      <c r="J445" s="1051" t="s">
        <v>143</v>
      </c>
      <c r="K445" s="1051" t="s">
        <v>143</v>
      </c>
      <c r="L445" s="1051" t="s">
        <v>143</v>
      </c>
      <c r="M445" s="1051" t="s">
        <v>143</v>
      </c>
      <c r="N445" s="1051" t="s">
        <v>143</v>
      </c>
      <c r="O445" s="1051" t="s">
        <v>143</v>
      </c>
      <c r="P445" s="1051" t="s">
        <v>143</v>
      </c>
      <c r="Q445" s="1051" t="s">
        <v>143</v>
      </c>
    </row>
    <row r="446" spans="3:17" ht="14.5">
      <c r="C446" s="592" t="s">
        <v>143</v>
      </c>
      <c r="D446" s="592" t="s">
        <v>143</v>
      </c>
      <c r="E446" s="1313" t="s">
        <v>143</v>
      </c>
      <c r="F446" s="1051" t="s">
        <v>143</v>
      </c>
      <c r="G446" s="1051" t="s">
        <v>143</v>
      </c>
      <c r="H446" s="1051" t="s">
        <v>143</v>
      </c>
      <c r="I446" s="1051" t="s">
        <v>143</v>
      </c>
      <c r="J446" s="1051" t="s">
        <v>143</v>
      </c>
      <c r="K446" s="1051" t="s">
        <v>143</v>
      </c>
      <c r="L446" s="1051" t="s">
        <v>143</v>
      </c>
      <c r="M446" s="1051" t="s">
        <v>143</v>
      </c>
      <c r="N446" s="1051" t="s">
        <v>143</v>
      </c>
      <c r="O446" s="1051" t="s">
        <v>143</v>
      </c>
      <c r="P446" s="1051" t="s">
        <v>143</v>
      </c>
      <c r="Q446" s="1051" t="s">
        <v>143</v>
      </c>
    </row>
    <row r="447" spans="3:17" ht="14.5">
      <c r="C447" s="592" t="s">
        <v>143</v>
      </c>
      <c r="D447" s="592" t="s">
        <v>143</v>
      </c>
      <c r="E447" s="1313" t="s">
        <v>143</v>
      </c>
      <c r="F447" s="1051" t="s">
        <v>143</v>
      </c>
      <c r="G447" s="1051" t="s">
        <v>143</v>
      </c>
      <c r="H447" s="1051" t="s">
        <v>143</v>
      </c>
      <c r="I447" s="1051" t="s">
        <v>143</v>
      </c>
      <c r="J447" s="1051" t="s">
        <v>143</v>
      </c>
      <c r="K447" s="1051" t="s">
        <v>143</v>
      </c>
      <c r="L447" s="1051" t="s">
        <v>143</v>
      </c>
      <c r="M447" s="1051" t="s">
        <v>143</v>
      </c>
      <c r="N447" s="1051" t="s">
        <v>143</v>
      </c>
      <c r="O447" s="1051" t="s">
        <v>143</v>
      </c>
      <c r="P447" s="1051" t="s">
        <v>143</v>
      </c>
      <c r="Q447" s="1051" t="s">
        <v>143</v>
      </c>
    </row>
    <row r="448" spans="3:17" ht="14.5">
      <c r="C448" s="592" t="s">
        <v>143</v>
      </c>
      <c r="D448" s="592" t="s">
        <v>143</v>
      </c>
      <c r="E448" s="1313" t="s">
        <v>143</v>
      </c>
      <c r="F448" s="1051" t="s">
        <v>143</v>
      </c>
      <c r="G448" s="1051" t="s">
        <v>143</v>
      </c>
      <c r="H448" s="1051" t="s">
        <v>143</v>
      </c>
      <c r="I448" s="1051" t="s">
        <v>143</v>
      </c>
      <c r="J448" s="1051" t="s">
        <v>143</v>
      </c>
      <c r="K448" s="1051" t="s">
        <v>143</v>
      </c>
      <c r="L448" s="1051" t="s">
        <v>143</v>
      </c>
      <c r="M448" s="1051" t="s">
        <v>143</v>
      </c>
      <c r="N448" s="1051" t="s">
        <v>143</v>
      </c>
      <c r="O448" s="1051" t="s">
        <v>143</v>
      </c>
      <c r="P448" s="1051" t="s">
        <v>143</v>
      </c>
      <c r="Q448" s="1051" t="s">
        <v>143</v>
      </c>
    </row>
    <row r="449" spans="3:17" ht="14.5">
      <c r="C449" s="592" t="s">
        <v>143</v>
      </c>
      <c r="D449" s="592" t="s">
        <v>143</v>
      </c>
      <c r="E449" s="1313" t="s">
        <v>143</v>
      </c>
      <c r="F449" s="1051" t="s">
        <v>143</v>
      </c>
      <c r="G449" s="1051" t="s">
        <v>143</v>
      </c>
      <c r="H449" s="1051" t="s">
        <v>143</v>
      </c>
      <c r="I449" s="1051" t="s">
        <v>143</v>
      </c>
      <c r="J449" s="1051" t="s">
        <v>143</v>
      </c>
      <c r="K449" s="1051" t="s">
        <v>143</v>
      </c>
      <c r="L449" s="1051" t="s">
        <v>143</v>
      </c>
      <c r="M449" s="1051" t="s">
        <v>143</v>
      </c>
      <c r="N449" s="1051" t="s">
        <v>143</v>
      </c>
      <c r="O449" s="1051" t="s">
        <v>143</v>
      </c>
      <c r="P449" s="1051" t="s">
        <v>143</v>
      </c>
      <c r="Q449" s="1051" t="s">
        <v>143</v>
      </c>
    </row>
    <row r="450" spans="3:17" ht="14.5">
      <c r="C450" s="592" t="s">
        <v>143</v>
      </c>
      <c r="D450" s="592" t="s">
        <v>143</v>
      </c>
      <c r="E450" s="1313" t="s">
        <v>143</v>
      </c>
      <c r="F450" s="1051" t="s">
        <v>143</v>
      </c>
      <c r="G450" s="1051" t="s">
        <v>143</v>
      </c>
      <c r="H450" s="1051" t="s">
        <v>143</v>
      </c>
      <c r="I450" s="1051" t="s">
        <v>143</v>
      </c>
      <c r="J450" s="1051" t="s">
        <v>143</v>
      </c>
      <c r="K450" s="1051" t="s">
        <v>143</v>
      </c>
      <c r="L450" s="1051" t="s">
        <v>143</v>
      </c>
      <c r="M450" s="1051" t="s">
        <v>143</v>
      </c>
      <c r="N450" s="1051" t="s">
        <v>143</v>
      </c>
      <c r="O450" s="1051" t="s">
        <v>143</v>
      </c>
      <c r="P450" s="1051" t="s">
        <v>143</v>
      </c>
      <c r="Q450" s="1051" t="s">
        <v>143</v>
      </c>
    </row>
    <row r="451" spans="3:17" ht="14.5">
      <c r="C451" s="592" t="s">
        <v>143</v>
      </c>
      <c r="D451" s="592" t="s">
        <v>143</v>
      </c>
      <c r="E451" s="1313" t="s">
        <v>143</v>
      </c>
      <c r="F451" s="1051" t="s">
        <v>143</v>
      </c>
      <c r="G451" s="1051" t="s">
        <v>143</v>
      </c>
      <c r="H451" s="1051" t="s">
        <v>143</v>
      </c>
      <c r="I451" s="1051" t="s">
        <v>143</v>
      </c>
      <c r="J451" s="1051" t="s">
        <v>143</v>
      </c>
      <c r="K451" s="1051" t="s">
        <v>143</v>
      </c>
      <c r="L451" s="1051" t="s">
        <v>143</v>
      </c>
      <c r="M451" s="1051" t="s">
        <v>143</v>
      </c>
      <c r="N451" s="1051" t="s">
        <v>143</v>
      </c>
      <c r="O451" s="1051" t="s">
        <v>143</v>
      </c>
      <c r="P451" s="1051" t="s">
        <v>143</v>
      </c>
      <c r="Q451" s="1051" t="s">
        <v>143</v>
      </c>
    </row>
    <row r="452" spans="3:17" ht="14.5">
      <c r="C452" s="592" t="s">
        <v>143</v>
      </c>
      <c r="D452" s="592" t="s">
        <v>143</v>
      </c>
      <c r="E452" s="1313" t="s">
        <v>143</v>
      </c>
      <c r="F452" s="1051" t="s">
        <v>143</v>
      </c>
      <c r="G452" s="1051" t="s">
        <v>143</v>
      </c>
      <c r="H452" s="1051" t="s">
        <v>143</v>
      </c>
      <c r="I452" s="1051" t="s">
        <v>143</v>
      </c>
      <c r="J452" s="1051" t="s">
        <v>143</v>
      </c>
      <c r="K452" s="1051" t="s">
        <v>143</v>
      </c>
      <c r="L452" s="1051" t="s">
        <v>143</v>
      </c>
      <c r="M452" s="1051" t="s">
        <v>143</v>
      </c>
      <c r="N452" s="1051" t="s">
        <v>143</v>
      </c>
      <c r="O452" s="1051" t="s">
        <v>143</v>
      </c>
      <c r="P452" s="1051" t="s">
        <v>143</v>
      </c>
      <c r="Q452" s="1051" t="s">
        <v>143</v>
      </c>
    </row>
    <row r="453" spans="3:17" ht="14.5">
      <c r="C453" s="592" t="s">
        <v>143</v>
      </c>
      <c r="D453" s="592" t="s">
        <v>143</v>
      </c>
      <c r="E453" s="1313" t="s">
        <v>143</v>
      </c>
      <c r="F453" s="1051" t="s">
        <v>143</v>
      </c>
      <c r="G453" s="1051" t="s">
        <v>143</v>
      </c>
      <c r="H453" s="1051" t="s">
        <v>143</v>
      </c>
      <c r="I453" s="1051" t="s">
        <v>143</v>
      </c>
      <c r="J453" s="1051" t="s">
        <v>143</v>
      </c>
      <c r="K453" s="1051" t="s">
        <v>143</v>
      </c>
      <c r="L453" s="1051" t="s">
        <v>143</v>
      </c>
      <c r="M453" s="1051" t="s">
        <v>143</v>
      </c>
      <c r="N453" s="1051" t="s">
        <v>143</v>
      </c>
      <c r="O453" s="1051" t="s">
        <v>143</v>
      </c>
      <c r="P453" s="1051" t="s">
        <v>143</v>
      </c>
      <c r="Q453" s="1051" t="s">
        <v>143</v>
      </c>
    </row>
    <row r="454" spans="3:17" ht="14.5">
      <c r="C454" s="592" t="s">
        <v>143</v>
      </c>
      <c r="D454" s="592" t="s">
        <v>143</v>
      </c>
      <c r="E454" s="1313" t="s">
        <v>143</v>
      </c>
      <c r="F454" s="1051" t="s">
        <v>143</v>
      </c>
      <c r="G454" s="1051" t="s">
        <v>143</v>
      </c>
      <c r="H454" s="1051" t="s">
        <v>143</v>
      </c>
      <c r="I454" s="1051" t="s">
        <v>143</v>
      </c>
      <c r="J454" s="1051" t="s">
        <v>143</v>
      </c>
      <c r="K454" s="1051" t="s">
        <v>143</v>
      </c>
      <c r="L454" s="1051" t="s">
        <v>143</v>
      </c>
      <c r="M454" s="1051" t="s">
        <v>143</v>
      </c>
      <c r="N454" s="1051" t="s">
        <v>143</v>
      </c>
      <c r="O454" s="1051" t="s">
        <v>143</v>
      </c>
      <c r="P454" s="1051" t="s">
        <v>143</v>
      </c>
      <c r="Q454" s="1051" t="s">
        <v>143</v>
      </c>
    </row>
    <row r="455" spans="3:17" ht="14.5">
      <c r="C455" s="592" t="s">
        <v>143</v>
      </c>
      <c r="D455" s="592" t="s">
        <v>143</v>
      </c>
      <c r="E455" s="1313" t="s">
        <v>143</v>
      </c>
      <c r="F455" s="1051" t="s">
        <v>143</v>
      </c>
      <c r="G455" s="1051" t="s">
        <v>143</v>
      </c>
      <c r="H455" s="1051" t="s">
        <v>143</v>
      </c>
      <c r="I455" s="1051" t="s">
        <v>143</v>
      </c>
      <c r="J455" s="1051" t="s">
        <v>143</v>
      </c>
      <c r="K455" s="1051" t="s">
        <v>143</v>
      </c>
      <c r="L455" s="1051" t="s">
        <v>143</v>
      </c>
      <c r="M455" s="1051" t="s">
        <v>143</v>
      </c>
      <c r="N455" s="1051" t="s">
        <v>143</v>
      </c>
      <c r="O455" s="1051" t="s">
        <v>143</v>
      </c>
      <c r="P455" s="1051" t="s">
        <v>143</v>
      </c>
      <c r="Q455" s="1051" t="s">
        <v>143</v>
      </c>
    </row>
    <row r="456" spans="3:17" ht="14.5">
      <c r="C456" s="592" t="s">
        <v>143</v>
      </c>
      <c r="D456" s="592" t="s">
        <v>143</v>
      </c>
      <c r="E456" s="1313" t="s">
        <v>143</v>
      </c>
      <c r="F456" s="1051" t="s">
        <v>143</v>
      </c>
      <c r="G456" s="1051" t="s">
        <v>143</v>
      </c>
      <c r="H456" s="1051" t="s">
        <v>143</v>
      </c>
      <c r="I456" s="1051" t="s">
        <v>143</v>
      </c>
      <c r="J456" s="1051" t="s">
        <v>143</v>
      </c>
      <c r="K456" s="1051" t="s">
        <v>143</v>
      </c>
      <c r="L456" s="1051" t="s">
        <v>143</v>
      </c>
      <c r="M456" s="1051" t="s">
        <v>143</v>
      </c>
      <c r="N456" s="1051" t="s">
        <v>143</v>
      </c>
      <c r="O456" s="1051" t="s">
        <v>143</v>
      </c>
      <c r="P456" s="1051" t="s">
        <v>143</v>
      </c>
      <c r="Q456" s="1051" t="s">
        <v>143</v>
      </c>
    </row>
    <row r="457" spans="3:17" ht="14.5">
      <c r="C457" s="592" t="s">
        <v>143</v>
      </c>
      <c r="D457" s="592" t="s">
        <v>143</v>
      </c>
      <c r="E457" s="1313" t="s">
        <v>143</v>
      </c>
      <c r="F457" s="1051" t="s">
        <v>143</v>
      </c>
      <c r="G457" s="1051" t="s">
        <v>143</v>
      </c>
      <c r="H457" s="1051" t="s">
        <v>143</v>
      </c>
      <c r="I457" s="1051" t="s">
        <v>143</v>
      </c>
      <c r="J457" s="1051" t="s">
        <v>143</v>
      </c>
      <c r="K457" s="1051" t="s">
        <v>143</v>
      </c>
      <c r="L457" s="1051" t="s">
        <v>143</v>
      </c>
      <c r="M457" s="1051" t="s">
        <v>143</v>
      </c>
      <c r="N457" s="1051" t="s">
        <v>143</v>
      </c>
      <c r="O457" s="1051" t="s">
        <v>143</v>
      </c>
      <c r="P457" s="1051" t="s">
        <v>143</v>
      </c>
      <c r="Q457" s="1051" t="s">
        <v>143</v>
      </c>
    </row>
    <row r="458" spans="3:17" ht="14.5">
      <c r="C458" s="592" t="s">
        <v>143</v>
      </c>
      <c r="D458" s="592" t="s">
        <v>143</v>
      </c>
      <c r="E458" s="1313" t="s">
        <v>143</v>
      </c>
      <c r="F458" s="1051" t="s">
        <v>143</v>
      </c>
      <c r="G458" s="1051" t="s">
        <v>143</v>
      </c>
      <c r="H458" s="1051" t="s">
        <v>143</v>
      </c>
      <c r="I458" s="1051" t="s">
        <v>143</v>
      </c>
      <c r="J458" s="1051" t="s">
        <v>143</v>
      </c>
      <c r="K458" s="1051" t="s">
        <v>143</v>
      </c>
      <c r="L458" s="1051" t="s">
        <v>143</v>
      </c>
      <c r="M458" s="1051" t="s">
        <v>143</v>
      </c>
      <c r="N458" s="1051" t="s">
        <v>143</v>
      </c>
      <c r="O458" s="1051" t="s">
        <v>143</v>
      </c>
      <c r="P458" s="1051" t="s">
        <v>143</v>
      </c>
      <c r="Q458" s="1051" t="s">
        <v>143</v>
      </c>
    </row>
    <row r="459" spans="3:17" ht="14.5">
      <c r="C459" s="592" t="s">
        <v>143</v>
      </c>
      <c r="D459" s="592" t="s">
        <v>143</v>
      </c>
      <c r="E459" s="1313" t="s">
        <v>143</v>
      </c>
      <c r="F459" s="1051" t="s">
        <v>143</v>
      </c>
      <c r="G459" s="1051" t="s">
        <v>143</v>
      </c>
      <c r="H459" s="1051" t="s">
        <v>143</v>
      </c>
      <c r="I459" s="1051" t="s">
        <v>143</v>
      </c>
      <c r="J459" s="1051" t="s">
        <v>143</v>
      </c>
      <c r="K459" s="1051" t="s">
        <v>143</v>
      </c>
      <c r="L459" s="1051" t="s">
        <v>143</v>
      </c>
      <c r="M459" s="1051" t="s">
        <v>143</v>
      </c>
      <c r="N459" s="1051" t="s">
        <v>143</v>
      </c>
      <c r="O459" s="1051" t="s">
        <v>143</v>
      </c>
      <c r="P459" s="1051" t="s">
        <v>143</v>
      </c>
      <c r="Q459" s="1051" t="s">
        <v>143</v>
      </c>
    </row>
    <row r="460" spans="3:17" ht="14.5">
      <c r="C460" s="592" t="s">
        <v>143</v>
      </c>
      <c r="D460" s="592" t="s">
        <v>143</v>
      </c>
      <c r="E460" s="1313" t="s">
        <v>143</v>
      </c>
      <c r="F460" s="1051" t="s">
        <v>143</v>
      </c>
      <c r="G460" s="1051" t="s">
        <v>143</v>
      </c>
      <c r="H460" s="1051" t="s">
        <v>143</v>
      </c>
      <c r="I460" s="1051" t="s">
        <v>143</v>
      </c>
      <c r="J460" s="1051" t="s">
        <v>143</v>
      </c>
      <c r="K460" s="1051" t="s">
        <v>143</v>
      </c>
      <c r="L460" s="1051" t="s">
        <v>143</v>
      </c>
      <c r="M460" s="1051" t="s">
        <v>143</v>
      </c>
      <c r="N460" s="1051" t="s">
        <v>143</v>
      </c>
      <c r="O460" s="1051" t="s">
        <v>143</v>
      </c>
      <c r="P460" s="1051" t="s">
        <v>143</v>
      </c>
      <c r="Q460" s="1051" t="s">
        <v>143</v>
      </c>
    </row>
    <row r="461" spans="3:17" ht="14.5">
      <c r="C461" s="592" t="s">
        <v>143</v>
      </c>
      <c r="D461" s="592" t="s">
        <v>143</v>
      </c>
      <c r="E461" s="1313" t="s">
        <v>143</v>
      </c>
      <c r="F461" s="1051" t="s">
        <v>143</v>
      </c>
      <c r="G461" s="1051" t="s">
        <v>143</v>
      </c>
      <c r="H461" s="1051" t="s">
        <v>143</v>
      </c>
      <c r="I461" s="1051" t="s">
        <v>143</v>
      </c>
      <c r="J461" s="1051" t="s">
        <v>143</v>
      </c>
      <c r="K461" s="1051" t="s">
        <v>143</v>
      </c>
      <c r="L461" s="1051" t="s">
        <v>143</v>
      </c>
      <c r="M461" s="1051" t="s">
        <v>143</v>
      </c>
      <c r="N461" s="1051" t="s">
        <v>143</v>
      </c>
      <c r="O461" s="1051" t="s">
        <v>143</v>
      </c>
      <c r="P461" s="1051" t="s">
        <v>143</v>
      </c>
      <c r="Q461" s="1051" t="s">
        <v>143</v>
      </c>
    </row>
    <row r="462" spans="3:17" ht="14.5">
      <c r="C462" s="592" t="s">
        <v>143</v>
      </c>
      <c r="D462" s="592" t="s">
        <v>143</v>
      </c>
      <c r="E462" s="1313" t="s">
        <v>143</v>
      </c>
      <c r="F462" s="1051" t="s">
        <v>143</v>
      </c>
      <c r="G462" s="1051" t="s">
        <v>143</v>
      </c>
      <c r="H462" s="1051" t="s">
        <v>143</v>
      </c>
      <c r="I462" s="1051" t="s">
        <v>143</v>
      </c>
      <c r="J462" s="1051" t="s">
        <v>143</v>
      </c>
      <c r="K462" s="1051" t="s">
        <v>143</v>
      </c>
      <c r="L462" s="1051" t="s">
        <v>143</v>
      </c>
      <c r="M462" s="1051" t="s">
        <v>143</v>
      </c>
      <c r="N462" s="1051" t="s">
        <v>143</v>
      </c>
      <c r="O462" s="1051" t="s">
        <v>143</v>
      </c>
      <c r="P462" s="1051" t="s">
        <v>143</v>
      </c>
      <c r="Q462" s="1051" t="s">
        <v>143</v>
      </c>
    </row>
    <row r="463" spans="3:17" ht="14.5">
      <c r="C463" s="592" t="s">
        <v>143</v>
      </c>
      <c r="D463" s="592" t="s">
        <v>143</v>
      </c>
      <c r="E463" s="1313" t="s">
        <v>143</v>
      </c>
      <c r="F463" s="1051" t="s">
        <v>143</v>
      </c>
      <c r="G463" s="1051" t="s">
        <v>143</v>
      </c>
      <c r="H463" s="1051" t="s">
        <v>143</v>
      </c>
      <c r="I463" s="1051" t="s">
        <v>143</v>
      </c>
      <c r="J463" s="1051" t="s">
        <v>143</v>
      </c>
      <c r="K463" s="1051" t="s">
        <v>143</v>
      </c>
      <c r="L463" s="1051" t="s">
        <v>143</v>
      </c>
      <c r="M463" s="1051" t="s">
        <v>143</v>
      </c>
      <c r="N463" s="1051" t="s">
        <v>143</v>
      </c>
      <c r="O463" s="1051" t="s">
        <v>143</v>
      </c>
      <c r="P463" s="1051" t="s">
        <v>143</v>
      </c>
      <c r="Q463" s="1051" t="s">
        <v>143</v>
      </c>
    </row>
    <row r="464" spans="3:17" ht="14.5">
      <c r="C464" s="592" t="s">
        <v>143</v>
      </c>
      <c r="D464" s="592" t="s">
        <v>143</v>
      </c>
      <c r="E464" s="1313" t="s">
        <v>143</v>
      </c>
      <c r="F464" s="1051" t="s">
        <v>143</v>
      </c>
      <c r="G464" s="1051" t="s">
        <v>143</v>
      </c>
      <c r="H464" s="1051" t="s">
        <v>143</v>
      </c>
      <c r="I464" s="1051" t="s">
        <v>143</v>
      </c>
      <c r="J464" s="1051" t="s">
        <v>143</v>
      </c>
      <c r="K464" s="1051" t="s">
        <v>143</v>
      </c>
      <c r="L464" s="1051" t="s">
        <v>143</v>
      </c>
      <c r="M464" s="1051" t="s">
        <v>143</v>
      </c>
      <c r="N464" s="1051" t="s">
        <v>143</v>
      </c>
      <c r="O464" s="1051" t="s">
        <v>143</v>
      </c>
      <c r="P464" s="1051" t="s">
        <v>143</v>
      </c>
      <c r="Q464" s="1051" t="s">
        <v>143</v>
      </c>
    </row>
    <row r="465" spans="3:17" ht="14.5">
      <c r="C465" s="592" t="s">
        <v>143</v>
      </c>
      <c r="D465" s="592" t="s">
        <v>143</v>
      </c>
      <c r="E465" s="1313" t="s">
        <v>143</v>
      </c>
      <c r="F465" s="1051" t="s">
        <v>143</v>
      </c>
      <c r="G465" s="1051" t="s">
        <v>143</v>
      </c>
      <c r="H465" s="1051" t="s">
        <v>143</v>
      </c>
      <c r="I465" s="1051" t="s">
        <v>143</v>
      </c>
      <c r="J465" s="1051" t="s">
        <v>143</v>
      </c>
      <c r="K465" s="1051" t="s">
        <v>143</v>
      </c>
      <c r="L465" s="1051" t="s">
        <v>143</v>
      </c>
      <c r="M465" s="1051" t="s">
        <v>143</v>
      </c>
      <c r="N465" s="1051" t="s">
        <v>143</v>
      </c>
      <c r="O465" s="1051" t="s">
        <v>143</v>
      </c>
      <c r="P465" s="1051" t="s">
        <v>143</v>
      </c>
      <c r="Q465" s="1051" t="s">
        <v>143</v>
      </c>
    </row>
    <row r="466" spans="3:17" ht="14.5">
      <c r="C466" s="592" t="s">
        <v>143</v>
      </c>
      <c r="D466" s="592" t="s">
        <v>143</v>
      </c>
      <c r="E466" s="1313" t="s">
        <v>143</v>
      </c>
      <c r="F466" s="1051" t="s">
        <v>143</v>
      </c>
      <c r="G466" s="1051" t="s">
        <v>143</v>
      </c>
      <c r="H466" s="1051" t="s">
        <v>143</v>
      </c>
      <c r="I466" s="1051" t="s">
        <v>143</v>
      </c>
      <c r="J466" s="1051" t="s">
        <v>143</v>
      </c>
      <c r="K466" s="1051" t="s">
        <v>143</v>
      </c>
      <c r="L466" s="1051" t="s">
        <v>143</v>
      </c>
      <c r="M466" s="1051" t="s">
        <v>143</v>
      </c>
      <c r="N466" s="1051" t="s">
        <v>143</v>
      </c>
      <c r="O466" s="1051" t="s">
        <v>143</v>
      </c>
      <c r="P466" s="1051" t="s">
        <v>143</v>
      </c>
      <c r="Q466" s="1051" t="s">
        <v>143</v>
      </c>
    </row>
    <row r="467" spans="3:17" ht="14.5">
      <c r="C467" s="592" t="s">
        <v>143</v>
      </c>
      <c r="D467" s="592" t="s">
        <v>143</v>
      </c>
      <c r="E467" s="1313" t="s">
        <v>143</v>
      </c>
      <c r="F467" s="1051" t="s">
        <v>143</v>
      </c>
      <c r="G467" s="1051" t="s">
        <v>143</v>
      </c>
      <c r="H467" s="1051" t="s">
        <v>143</v>
      </c>
      <c r="I467" s="1051" t="s">
        <v>143</v>
      </c>
      <c r="J467" s="1051" t="s">
        <v>143</v>
      </c>
      <c r="K467" s="1051" t="s">
        <v>143</v>
      </c>
      <c r="L467" s="1051" t="s">
        <v>143</v>
      </c>
      <c r="M467" s="1051" t="s">
        <v>143</v>
      </c>
      <c r="N467" s="1051" t="s">
        <v>143</v>
      </c>
      <c r="O467" s="1051" t="s">
        <v>143</v>
      </c>
      <c r="P467" s="1051" t="s">
        <v>143</v>
      </c>
      <c r="Q467" s="1051" t="s">
        <v>143</v>
      </c>
    </row>
    <row r="468" spans="3:17" ht="14.5">
      <c r="C468" s="592" t="s">
        <v>143</v>
      </c>
      <c r="D468" s="592" t="s">
        <v>143</v>
      </c>
      <c r="E468" s="1313" t="s">
        <v>143</v>
      </c>
      <c r="F468" s="1051" t="s">
        <v>143</v>
      </c>
      <c r="G468" s="1051" t="s">
        <v>143</v>
      </c>
      <c r="H468" s="1051" t="s">
        <v>143</v>
      </c>
      <c r="I468" s="1051" t="s">
        <v>143</v>
      </c>
      <c r="J468" s="1051" t="s">
        <v>143</v>
      </c>
      <c r="K468" s="1051" t="s">
        <v>143</v>
      </c>
      <c r="L468" s="1051" t="s">
        <v>143</v>
      </c>
      <c r="M468" s="1051" t="s">
        <v>143</v>
      </c>
      <c r="N468" s="1051" t="s">
        <v>143</v>
      </c>
      <c r="O468" s="1051" t="s">
        <v>143</v>
      </c>
      <c r="P468" s="1051" t="s">
        <v>143</v>
      </c>
      <c r="Q468" s="1051" t="s">
        <v>143</v>
      </c>
    </row>
    <row r="469" spans="3:17" ht="14.5">
      <c r="C469" s="592" t="s">
        <v>143</v>
      </c>
      <c r="D469" s="592" t="s">
        <v>143</v>
      </c>
      <c r="E469" s="1313" t="s">
        <v>143</v>
      </c>
      <c r="F469" s="1051" t="s">
        <v>143</v>
      </c>
      <c r="G469" s="1051" t="s">
        <v>143</v>
      </c>
      <c r="H469" s="1051" t="s">
        <v>143</v>
      </c>
      <c r="I469" s="1051" t="s">
        <v>143</v>
      </c>
      <c r="J469" s="1051" t="s">
        <v>143</v>
      </c>
      <c r="K469" s="1051" t="s">
        <v>143</v>
      </c>
      <c r="L469" s="1051" t="s">
        <v>143</v>
      </c>
      <c r="M469" s="1051" t="s">
        <v>143</v>
      </c>
      <c r="N469" s="1051" t="s">
        <v>143</v>
      </c>
      <c r="O469" s="1051" t="s">
        <v>143</v>
      </c>
      <c r="P469" s="1051" t="s">
        <v>143</v>
      </c>
      <c r="Q469" s="1051" t="s">
        <v>143</v>
      </c>
    </row>
    <row r="470" spans="3:17" ht="14.5">
      <c r="C470" s="592" t="s">
        <v>143</v>
      </c>
      <c r="D470" s="592" t="s">
        <v>143</v>
      </c>
      <c r="E470" s="1313" t="s">
        <v>143</v>
      </c>
      <c r="F470" s="1051" t="s">
        <v>143</v>
      </c>
      <c r="G470" s="1051" t="s">
        <v>143</v>
      </c>
      <c r="H470" s="1051" t="s">
        <v>143</v>
      </c>
      <c r="I470" s="1051" t="s">
        <v>143</v>
      </c>
      <c r="J470" s="1051" t="s">
        <v>143</v>
      </c>
      <c r="K470" s="1051" t="s">
        <v>143</v>
      </c>
      <c r="L470" s="1051" t="s">
        <v>143</v>
      </c>
      <c r="M470" s="1051" t="s">
        <v>143</v>
      </c>
      <c r="N470" s="1051" t="s">
        <v>143</v>
      </c>
      <c r="O470" s="1051" t="s">
        <v>143</v>
      </c>
      <c r="P470" s="1051" t="s">
        <v>143</v>
      </c>
      <c r="Q470" s="1051" t="s">
        <v>143</v>
      </c>
    </row>
    <row r="471" spans="3:17" ht="14.5">
      <c r="C471" s="592" t="s">
        <v>143</v>
      </c>
      <c r="D471" s="592" t="s">
        <v>143</v>
      </c>
      <c r="E471" s="1313" t="s">
        <v>143</v>
      </c>
      <c r="F471" s="1051" t="s">
        <v>143</v>
      </c>
      <c r="G471" s="1051" t="s">
        <v>143</v>
      </c>
      <c r="H471" s="1051" t="s">
        <v>143</v>
      </c>
      <c r="I471" s="1051" t="s">
        <v>143</v>
      </c>
      <c r="J471" s="1051" t="s">
        <v>143</v>
      </c>
      <c r="K471" s="1051" t="s">
        <v>143</v>
      </c>
      <c r="L471" s="1051" t="s">
        <v>143</v>
      </c>
      <c r="M471" s="1051" t="s">
        <v>143</v>
      </c>
      <c r="N471" s="1051" t="s">
        <v>143</v>
      </c>
      <c r="O471" s="1051" t="s">
        <v>143</v>
      </c>
      <c r="P471" s="1051" t="s">
        <v>143</v>
      </c>
      <c r="Q471" s="1051" t="s">
        <v>143</v>
      </c>
    </row>
    <row r="472" spans="3:17" ht="14.5">
      <c r="C472" s="592" t="s">
        <v>143</v>
      </c>
      <c r="D472" s="592" t="s">
        <v>143</v>
      </c>
      <c r="E472" s="1313" t="s">
        <v>143</v>
      </c>
      <c r="F472" s="1051" t="s">
        <v>143</v>
      </c>
      <c r="G472" s="1051" t="s">
        <v>143</v>
      </c>
      <c r="H472" s="1051" t="s">
        <v>143</v>
      </c>
      <c r="I472" s="1051" t="s">
        <v>143</v>
      </c>
      <c r="J472" s="1051" t="s">
        <v>143</v>
      </c>
      <c r="K472" s="1051" t="s">
        <v>143</v>
      </c>
      <c r="L472" s="1051" t="s">
        <v>143</v>
      </c>
      <c r="M472" s="1051" t="s">
        <v>143</v>
      </c>
      <c r="N472" s="1051" t="s">
        <v>143</v>
      </c>
      <c r="O472" s="1051" t="s">
        <v>143</v>
      </c>
      <c r="P472" s="1051" t="s">
        <v>143</v>
      </c>
      <c r="Q472" s="1051" t="s">
        <v>143</v>
      </c>
    </row>
    <row r="473" spans="3:17" ht="14.5">
      <c r="C473" s="592" t="s">
        <v>143</v>
      </c>
      <c r="D473" s="592" t="s">
        <v>143</v>
      </c>
      <c r="E473" s="1313" t="s">
        <v>143</v>
      </c>
      <c r="F473" s="1051" t="s">
        <v>143</v>
      </c>
      <c r="G473" s="1051" t="s">
        <v>143</v>
      </c>
      <c r="H473" s="1051" t="s">
        <v>143</v>
      </c>
      <c r="I473" s="1051" t="s">
        <v>143</v>
      </c>
      <c r="J473" s="1051" t="s">
        <v>143</v>
      </c>
      <c r="K473" s="1051" t="s">
        <v>143</v>
      </c>
      <c r="L473" s="1051" t="s">
        <v>143</v>
      </c>
      <c r="M473" s="1051" t="s">
        <v>143</v>
      </c>
      <c r="N473" s="1051" t="s">
        <v>143</v>
      </c>
      <c r="O473" s="1051" t="s">
        <v>143</v>
      </c>
      <c r="P473" s="1051" t="s">
        <v>143</v>
      </c>
      <c r="Q473" s="1051" t="s">
        <v>143</v>
      </c>
    </row>
    <row r="474" spans="3:17" ht="14.5">
      <c r="C474" s="592" t="s">
        <v>143</v>
      </c>
      <c r="D474" s="592" t="s">
        <v>143</v>
      </c>
      <c r="E474" s="1313" t="s">
        <v>143</v>
      </c>
      <c r="F474" s="1051" t="s">
        <v>143</v>
      </c>
      <c r="G474" s="1051" t="s">
        <v>143</v>
      </c>
      <c r="H474" s="1051" t="s">
        <v>143</v>
      </c>
      <c r="I474" s="1051" t="s">
        <v>143</v>
      </c>
      <c r="J474" s="1051" t="s">
        <v>143</v>
      </c>
      <c r="K474" s="1051" t="s">
        <v>143</v>
      </c>
      <c r="L474" s="1051" t="s">
        <v>143</v>
      </c>
      <c r="M474" s="1051" t="s">
        <v>143</v>
      </c>
      <c r="N474" s="1051" t="s">
        <v>143</v>
      </c>
      <c r="O474" s="1051" t="s">
        <v>143</v>
      </c>
      <c r="P474" s="1051" t="s">
        <v>143</v>
      </c>
      <c r="Q474" s="1051" t="s">
        <v>143</v>
      </c>
    </row>
    <row r="475" spans="3:17" ht="14.5">
      <c r="C475" s="592" t="s">
        <v>143</v>
      </c>
      <c r="D475" s="592" t="s">
        <v>143</v>
      </c>
      <c r="E475" s="1313" t="s">
        <v>143</v>
      </c>
      <c r="F475" s="1051" t="s">
        <v>143</v>
      </c>
      <c r="G475" s="1051" t="s">
        <v>143</v>
      </c>
      <c r="H475" s="1051" t="s">
        <v>143</v>
      </c>
      <c r="I475" s="1051" t="s">
        <v>143</v>
      </c>
      <c r="J475" s="1051" t="s">
        <v>143</v>
      </c>
      <c r="K475" s="1051" t="s">
        <v>143</v>
      </c>
      <c r="L475" s="1051" t="s">
        <v>143</v>
      </c>
      <c r="M475" s="1051" t="s">
        <v>143</v>
      </c>
      <c r="N475" s="1051" t="s">
        <v>143</v>
      </c>
      <c r="O475" s="1051" t="s">
        <v>143</v>
      </c>
      <c r="P475" s="1051" t="s">
        <v>143</v>
      </c>
      <c r="Q475" s="1051" t="s">
        <v>143</v>
      </c>
    </row>
    <row r="476" spans="3:17" ht="14.5">
      <c r="C476" s="592" t="s">
        <v>143</v>
      </c>
      <c r="D476" s="592" t="s">
        <v>143</v>
      </c>
      <c r="E476" s="1313" t="s">
        <v>143</v>
      </c>
      <c r="F476" s="1051" t="s">
        <v>143</v>
      </c>
      <c r="G476" s="1051" t="s">
        <v>143</v>
      </c>
      <c r="H476" s="1051" t="s">
        <v>143</v>
      </c>
      <c r="I476" s="1051" t="s">
        <v>143</v>
      </c>
      <c r="J476" s="1051" t="s">
        <v>143</v>
      </c>
      <c r="K476" s="1051" t="s">
        <v>143</v>
      </c>
      <c r="L476" s="1051" t="s">
        <v>143</v>
      </c>
      <c r="M476" s="1051" t="s">
        <v>143</v>
      </c>
      <c r="N476" s="1051" t="s">
        <v>143</v>
      </c>
      <c r="O476" s="1051" t="s">
        <v>143</v>
      </c>
      <c r="P476" s="1051" t="s">
        <v>143</v>
      </c>
      <c r="Q476" s="1051" t="s">
        <v>143</v>
      </c>
    </row>
    <row r="477" spans="3:17" ht="14.5">
      <c r="C477" s="592" t="s">
        <v>143</v>
      </c>
      <c r="D477" s="592" t="s">
        <v>143</v>
      </c>
      <c r="E477" s="1313" t="s">
        <v>143</v>
      </c>
      <c r="F477" s="1051" t="s">
        <v>143</v>
      </c>
      <c r="G477" s="1051" t="s">
        <v>143</v>
      </c>
      <c r="H477" s="1051" t="s">
        <v>143</v>
      </c>
      <c r="I477" s="1051" t="s">
        <v>143</v>
      </c>
      <c r="J477" s="1051" t="s">
        <v>143</v>
      </c>
      <c r="K477" s="1051" t="s">
        <v>143</v>
      </c>
      <c r="L477" s="1051" t="s">
        <v>143</v>
      </c>
      <c r="M477" s="1051" t="s">
        <v>143</v>
      </c>
      <c r="N477" s="1051" t="s">
        <v>143</v>
      </c>
      <c r="O477" s="1051" t="s">
        <v>143</v>
      </c>
      <c r="P477" s="1051" t="s">
        <v>143</v>
      </c>
      <c r="Q477" s="1051" t="s">
        <v>143</v>
      </c>
    </row>
    <row r="478" spans="3:17" ht="14.5">
      <c r="C478" s="592" t="s">
        <v>143</v>
      </c>
      <c r="D478" s="592" t="s">
        <v>143</v>
      </c>
      <c r="E478" s="1313" t="s">
        <v>143</v>
      </c>
      <c r="F478" s="1051" t="s">
        <v>143</v>
      </c>
      <c r="G478" s="1051" t="s">
        <v>143</v>
      </c>
      <c r="H478" s="1051" t="s">
        <v>143</v>
      </c>
      <c r="I478" s="1051" t="s">
        <v>143</v>
      </c>
      <c r="J478" s="1051" t="s">
        <v>143</v>
      </c>
      <c r="K478" s="1051" t="s">
        <v>143</v>
      </c>
      <c r="L478" s="1051" t="s">
        <v>143</v>
      </c>
      <c r="M478" s="1051" t="s">
        <v>143</v>
      </c>
      <c r="N478" s="1051" t="s">
        <v>143</v>
      </c>
      <c r="O478" s="1051" t="s">
        <v>143</v>
      </c>
      <c r="P478" s="1051" t="s">
        <v>143</v>
      </c>
      <c r="Q478" s="1051" t="s">
        <v>143</v>
      </c>
    </row>
    <row r="479" spans="3:17" ht="14.5">
      <c r="C479" s="592" t="s">
        <v>143</v>
      </c>
      <c r="D479" s="592" t="s">
        <v>143</v>
      </c>
      <c r="E479" s="1313" t="s">
        <v>143</v>
      </c>
      <c r="F479" s="1051" t="s">
        <v>143</v>
      </c>
      <c r="G479" s="1051" t="s">
        <v>143</v>
      </c>
      <c r="H479" s="1051" t="s">
        <v>143</v>
      </c>
      <c r="I479" s="1051" t="s">
        <v>143</v>
      </c>
      <c r="J479" s="1051" t="s">
        <v>143</v>
      </c>
      <c r="K479" s="1051" t="s">
        <v>143</v>
      </c>
      <c r="L479" s="1051" t="s">
        <v>143</v>
      </c>
      <c r="M479" s="1051" t="s">
        <v>143</v>
      </c>
      <c r="N479" s="1051" t="s">
        <v>143</v>
      </c>
      <c r="O479" s="1051" t="s">
        <v>143</v>
      </c>
      <c r="P479" s="1051" t="s">
        <v>143</v>
      </c>
      <c r="Q479" s="1051" t="s">
        <v>143</v>
      </c>
    </row>
    <row r="480" spans="3:17" ht="14.5">
      <c r="C480" s="592" t="s">
        <v>143</v>
      </c>
      <c r="D480" s="592" t="s">
        <v>143</v>
      </c>
      <c r="E480" s="1313" t="s">
        <v>143</v>
      </c>
      <c r="F480" s="1051" t="s">
        <v>143</v>
      </c>
      <c r="G480" s="1051" t="s">
        <v>143</v>
      </c>
      <c r="H480" s="1051" t="s">
        <v>143</v>
      </c>
      <c r="I480" s="1051" t="s">
        <v>143</v>
      </c>
      <c r="J480" s="1051" t="s">
        <v>143</v>
      </c>
      <c r="K480" s="1051" t="s">
        <v>143</v>
      </c>
      <c r="L480" s="1051" t="s">
        <v>143</v>
      </c>
      <c r="M480" s="1051" t="s">
        <v>143</v>
      </c>
      <c r="N480" s="1051" t="s">
        <v>143</v>
      </c>
      <c r="O480" s="1051" t="s">
        <v>143</v>
      </c>
      <c r="P480" s="1051" t="s">
        <v>143</v>
      </c>
      <c r="Q480" s="1051" t="s">
        <v>143</v>
      </c>
    </row>
    <row r="481" spans="3:17" ht="14.5">
      <c r="C481" s="592" t="s">
        <v>143</v>
      </c>
      <c r="D481" s="592" t="s">
        <v>143</v>
      </c>
      <c r="E481" s="1313" t="s">
        <v>143</v>
      </c>
      <c r="F481" s="1051" t="s">
        <v>143</v>
      </c>
      <c r="G481" s="1051" t="s">
        <v>143</v>
      </c>
      <c r="H481" s="1051" t="s">
        <v>143</v>
      </c>
      <c r="I481" s="1051" t="s">
        <v>143</v>
      </c>
      <c r="J481" s="1051" t="s">
        <v>143</v>
      </c>
      <c r="K481" s="1051" t="s">
        <v>143</v>
      </c>
      <c r="L481" s="1051" t="s">
        <v>143</v>
      </c>
      <c r="M481" s="1051" t="s">
        <v>143</v>
      </c>
      <c r="N481" s="1051" t="s">
        <v>143</v>
      </c>
      <c r="O481" s="1051" t="s">
        <v>143</v>
      </c>
      <c r="P481" s="1051" t="s">
        <v>143</v>
      </c>
      <c r="Q481" s="1051" t="s">
        <v>143</v>
      </c>
    </row>
    <row r="482" spans="3:17" ht="14.5">
      <c r="C482" s="592" t="s">
        <v>143</v>
      </c>
      <c r="D482" s="592" t="s">
        <v>143</v>
      </c>
      <c r="E482" s="1313" t="s">
        <v>143</v>
      </c>
      <c r="F482" s="1051" t="s">
        <v>143</v>
      </c>
      <c r="G482" s="1051" t="s">
        <v>143</v>
      </c>
      <c r="H482" s="1051" t="s">
        <v>143</v>
      </c>
      <c r="I482" s="1051" t="s">
        <v>143</v>
      </c>
      <c r="J482" s="1051" t="s">
        <v>143</v>
      </c>
      <c r="K482" s="1051" t="s">
        <v>143</v>
      </c>
      <c r="L482" s="1051" t="s">
        <v>143</v>
      </c>
      <c r="M482" s="1051" t="s">
        <v>143</v>
      </c>
      <c r="N482" s="1051" t="s">
        <v>143</v>
      </c>
      <c r="O482" s="1051" t="s">
        <v>143</v>
      </c>
      <c r="P482" s="1051" t="s">
        <v>143</v>
      </c>
      <c r="Q482" s="1051" t="s">
        <v>143</v>
      </c>
    </row>
    <row r="483" spans="3:17" ht="14.5">
      <c r="C483" s="592" t="s">
        <v>143</v>
      </c>
      <c r="D483" s="592" t="s">
        <v>143</v>
      </c>
      <c r="E483" s="1313" t="s">
        <v>143</v>
      </c>
      <c r="F483" s="1051" t="s">
        <v>143</v>
      </c>
      <c r="G483" s="1051" t="s">
        <v>143</v>
      </c>
      <c r="H483" s="1051" t="s">
        <v>143</v>
      </c>
      <c r="I483" s="1051" t="s">
        <v>143</v>
      </c>
      <c r="J483" s="1051" t="s">
        <v>143</v>
      </c>
      <c r="K483" s="1051" t="s">
        <v>143</v>
      </c>
      <c r="L483" s="1051" t="s">
        <v>143</v>
      </c>
      <c r="M483" s="1051" t="s">
        <v>143</v>
      </c>
      <c r="N483" s="1051" t="s">
        <v>143</v>
      </c>
      <c r="O483" s="1051" t="s">
        <v>143</v>
      </c>
      <c r="P483" s="1051" t="s">
        <v>143</v>
      </c>
      <c r="Q483" s="1051" t="s">
        <v>143</v>
      </c>
    </row>
    <row r="484" spans="3:17" ht="14.5">
      <c r="C484" s="592" t="s">
        <v>143</v>
      </c>
      <c r="D484" s="592" t="s">
        <v>143</v>
      </c>
      <c r="E484" s="1313" t="s">
        <v>143</v>
      </c>
      <c r="F484" s="1051" t="s">
        <v>143</v>
      </c>
      <c r="G484" s="1051" t="s">
        <v>143</v>
      </c>
      <c r="H484" s="1051" t="s">
        <v>143</v>
      </c>
      <c r="I484" s="1051" t="s">
        <v>143</v>
      </c>
      <c r="J484" s="1051" t="s">
        <v>143</v>
      </c>
      <c r="K484" s="1051" t="s">
        <v>143</v>
      </c>
      <c r="L484" s="1051" t="s">
        <v>143</v>
      </c>
      <c r="M484" s="1051" t="s">
        <v>143</v>
      </c>
      <c r="N484" s="1051" t="s">
        <v>143</v>
      </c>
      <c r="O484" s="1051" t="s">
        <v>143</v>
      </c>
      <c r="P484" s="1051" t="s">
        <v>143</v>
      </c>
      <c r="Q484" s="1051" t="s">
        <v>143</v>
      </c>
    </row>
    <row r="485" spans="3:17" ht="14.5">
      <c r="C485" s="592" t="s">
        <v>143</v>
      </c>
      <c r="D485" s="592" t="s">
        <v>143</v>
      </c>
      <c r="E485" s="1313" t="s">
        <v>143</v>
      </c>
      <c r="F485" s="1051" t="s">
        <v>143</v>
      </c>
      <c r="G485" s="1051" t="s">
        <v>143</v>
      </c>
      <c r="H485" s="1051" t="s">
        <v>143</v>
      </c>
      <c r="I485" s="1051" t="s">
        <v>143</v>
      </c>
      <c r="J485" s="1051" t="s">
        <v>143</v>
      </c>
      <c r="K485" s="1051" t="s">
        <v>143</v>
      </c>
      <c r="L485" s="1051" t="s">
        <v>143</v>
      </c>
      <c r="M485" s="1051" t="s">
        <v>143</v>
      </c>
      <c r="N485" s="1051" t="s">
        <v>143</v>
      </c>
      <c r="O485" s="1051" t="s">
        <v>143</v>
      </c>
      <c r="P485" s="1051" t="s">
        <v>143</v>
      </c>
      <c r="Q485" s="1051" t="s">
        <v>143</v>
      </c>
    </row>
    <row r="486" spans="3:17" ht="14.5">
      <c r="C486" s="592" t="s">
        <v>143</v>
      </c>
      <c r="D486" s="592" t="s">
        <v>143</v>
      </c>
      <c r="E486" s="1313" t="s">
        <v>143</v>
      </c>
      <c r="F486" s="1051" t="s">
        <v>143</v>
      </c>
      <c r="G486" s="1051" t="s">
        <v>143</v>
      </c>
      <c r="H486" s="1051" t="s">
        <v>143</v>
      </c>
      <c r="I486" s="1051" t="s">
        <v>143</v>
      </c>
      <c r="J486" s="1051" t="s">
        <v>143</v>
      </c>
      <c r="K486" s="1051" t="s">
        <v>143</v>
      </c>
      <c r="L486" s="1051" t="s">
        <v>143</v>
      </c>
      <c r="M486" s="1051" t="s">
        <v>143</v>
      </c>
      <c r="N486" s="1051" t="s">
        <v>143</v>
      </c>
      <c r="O486" s="1051" t="s">
        <v>143</v>
      </c>
      <c r="P486" s="1051" t="s">
        <v>143</v>
      </c>
      <c r="Q486" s="1051" t="s">
        <v>143</v>
      </c>
    </row>
    <row r="487" spans="3:17" ht="14.5">
      <c r="C487" s="592" t="s">
        <v>143</v>
      </c>
      <c r="D487" s="592" t="s">
        <v>143</v>
      </c>
      <c r="E487" s="1313" t="s">
        <v>143</v>
      </c>
      <c r="F487" s="1051" t="s">
        <v>143</v>
      </c>
      <c r="G487" s="1051" t="s">
        <v>143</v>
      </c>
      <c r="H487" s="1051" t="s">
        <v>143</v>
      </c>
      <c r="I487" s="1051" t="s">
        <v>143</v>
      </c>
      <c r="J487" s="1051" t="s">
        <v>143</v>
      </c>
      <c r="K487" s="1051" t="s">
        <v>143</v>
      </c>
      <c r="L487" s="1051" t="s">
        <v>143</v>
      </c>
      <c r="M487" s="1051" t="s">
        <v>143</v>
      </c>
      <c r="N487" s="1051" t="s">
        <v>143</v>
      </c>
      <c r="O487" s="1051" t="s">
        <v>143</v>
      </c>
      <c r="P487" s="1051" t="s">
        <v>143</v>
      </c>
      <c r="Q487" s="1051" t="s">
        <v>143</v>
      </c>
    </row>
    <row r="488" spans="3:17" ht="14.5">
      <c r="C488" s="592" t="s">
        <v>143</v>
      </c>
      <c r="D488" s="592" t="s">
        <v>143</v>
      </c>
      <c r="E488" s="1313" t="s">
        <v>143</v>
      </c>
      <c r="F488" s="1051" t="s">
        <v>143</v>
      </c>
      <c r="G488" s="1051" t="s">
        <v>143</v>
      </c>
      <c r="H488" s="1051" t="s">
        <v>143</v>
      </c>
      <c r="I488" s="1051" t="s">
        <v>143</v>
      </c>
      <c r="J488" s="1051" t="s">
        <v>143</v>
      </c>
      <c r="K488" s="1051" t="s">
        <v>143</v>
      </c>
      <c r="L488" s="1051" t="s">
        <v>143</v>
      </c>
      <c r="M488" s="1051" t="s">
        <v>143</v>
      </c>
      <c r="N488" s="1051" t="s">
        <v>143</v>
      </c>
      <c r="O488" s="1051" t="s">
        <v>143</v>
      </c>
      <c r="P488" s="1051" t="s">
        <v>143</v>
      </c>
      <c r="Q488" s="1051" t="s">
        <v>143</v>
      </c>
    </row>
    <row r="489" spans="3:17" ht="14.5">
      <c r="C489" s="592" t="s">
        <v>143</v>
      </c>
      <c r="D489" s="592" t="s">
        <v>143</v>
      </c>
      <c r="E489" s="1313" t="s">
        <v>143</v>
      </c>
      <c r="F489" s="1051" t="s">
        <v>143</v>
      </c>
      <c r="G489" s="1051" t="s">
        <v>143</v>
      </c>
      <c r="H489" s="1051" t="s">
        <v>143</v>
      </c>
      <c r="I489" s="1051" t="s">
        <v>143</v>
      </c>
      <c r="J489" s="1051" t="s">
        <v>143</v>
      </c>
      <c r="K489" s="1051" t="s">
        <v>143</v>
      </c>
      <c r="L489" s="1051" t="s">
        <v>143</v>
      </c>
      <c r="M489" s="1051" t="s">
        <v>143</v>
      </c>
      <c r="N489" s="1051" t="s">
        <v>143</v>
      </c>
      <c r="O489" s="1051" t="s">
        <v>143</v>
      </c>
      <c r="P489" s="1051" t="s">
        <v>143</v>
      </c>
      <c r="Q489" s="1051" t="s">
        <v>143</v>
      </c>
    </row>
    <row r="490" spans="3:17" ht="14.5">
      <c r="C490" s="592" t="s">
        <v>143</v>
      </c>
      <c r="D490" s="592" t="s">
        <v>143</v>
      </c>
      <c r="E490" s="1313" t="s">
        <v>143</v>
      </c>
      <c r="F490" s="1051" t="s">
        <v>143</v>
      </c>
      <c r="G490" s="1051" t="s">
        <v>143</v>
      </c>
      <c r="H490" s="1051" t="s">
        <v>143</v>
      </c>
      <c r="I490" s="1051" t="s">
        <v>143</v>
      </c>
      <c r="J490" s="1051" t="s">
        <v>143</v>
      </c>
      <c r="K490" s="1051" t="s">
        <v>143</v>
      </c>
      <c r="L490" s="1051" t="s">
        <v>143</v>
      </c>
      <c r="M490" s="1051" t="s">
        <v>143</v>
      </c>
      <c r="N490" s="1051" t="s">
        <v>143</v>
      </c>
      <c r="O490" s="1051" t="s">
        <v>143</v>
      </c>
      <c r="P490" s="1051" t="s">
        <v>143</v>
      </c>
      <c r="Q490" s="1051" t="s">
        <v>143</v>
      </c>
    </row>
    <row r="491" spans="3:17" ht="14.5">
      <c r="C491" s="592" t="s">
        <v>143</v>
      </c>
      <c r="D491" s="592" t="s">
        <v>143</v>
      </c>
      <c r="E491" s="1313" t="s">
        <v>143</v>
      </c>
      <c r="F491" s="1051" t="s">
        <v>143</v>
      </c>
      <c r="G491" s="1051" t="s">
        <v>143</v>
      </c>
      <c r="H491" s="1051" t="s">
        <v>143</v>
      </c>
      <c r="I491" s="1051" t="s">
        <v>143</v>
      </c>
      <c r="J491" s="1051" t="s">
        <v>143</v>
      </c>
      <c r="K491" s="1051" t="s">
        <v>143</v>
      </c>
      <c r="L491" s="1051" t="s">
        <v>143</v>
      </c>
      <c r="M491" s="1051" t="s">
        <v>143</v>
      </c>
      <c r="N491" s="1051" t="s">
        <v>143</v>
      </c>
      <c r="O491" s="1051" t="s">
        <v>143</v>
      </c>
      <c r="P491" s="1051" t="s">
        <v>143</v>
      </c>
      <c r="Q491" s="1051" t="s">
        <v>143</v>
      </c>
    </row>
    <row r="492" spans="3:17" ht="14.5">
      <c r="C492" s="592" t="s">
        <v>143</v>
      </c>
      <c r="D492" s="592" t="s">
        <v>143</v>
      </c>
      <c r="E492" s="1313" t="s">
        <v>143</v>
      </c>
      <c r="F492" s="1051" t="s">
        <v>143</v>
      </c>
      <c r="G492" s="1051" t="s">
        <v>143</v>
      </c>
      <c r="H492" s="1051" t="s">
        <v>143</v>
      </c>
      <c r="I492" s="1051" t="s">
        <v>143</v>
      </c>
      <c r="J492" s="1051" t="s">
        <v>143</v>
      </c>
      <c r="K492" s="1051" t="s">
        <v>143</v>
      </c>
      <c r="L492" s="1051" t="s">
        <v>143</v>
      </c>
      <c r="M492" s="1051" t="s">
        <v>143</v>
      </c>
      <c r="N492" s="1051" t="s">
        <v>143</v>
      </c>
      <c r="O492" s="1051" t="s">
        <v>143</v>
      </c>
      <c r="P492" s="1051" t="s">
        <v>143</v>
      </c>
      <c r="Q492" s="1051" t="s">
        <v>143</v>
      </c>
    </row>
    <row r="493" spans="3:17" ht="14.5">
      <c r="C493" s="592" t="s">
        <v>143</v>
      </c>
      <c r="D493" s="592" t="s">
        <v>143</v>
      </c>
      <c r="E493" s="1313" t="s">
        <v>143</v>
      </c>
      <c r="F493" s="1051" t="s">
        <v>143</v>
      </c>
      <c r="G493" s="1051" t="s">
        <v>143</v>
      </c>
      <c r="H493" s="1051" t="s">
        <v>143</v>
      </c>
      <c r="I493" s="1051" t="s">
        <v>143</v>
      </c>
      <c r="J493" s="1051" t="s">
        <v>143</v>
      </c>
      <c r="K493" s="1051" t="s">
        <v>143</v>
      </c>
      <c r="L493" s="1051" t="s">
        <v>143</v>
      </c>
      <c r="M493" s="1051" t="s">
        <v>143</v>
      </c>
      <c r="N493" s="1051" t="s">
        <v>143</v>
      </c>
      <c r="O493" s="1051" t="s">
        <v>143</v>
      </c>
      <c r="P493" s="1051" t="s">
        <v>143</v>
      </c>
      <c r="Q493" s="1051" t="s">
        <v>143</v>
      </c>
    </row>
    <row r="494" spans="3:17" ht="14.5">
      <c r="C494" s="592" t="s">
        <v>143</v>
      </c>
      <c r="D494" s="592" t="s">
        <v>143</v>
      </c>
      <c r="E494" s="1313" t="s">
        <v>143</v>
      </c>
      <c r="F494" s="1051" t="s">
        <v>143</v>
      </c>
      <c r="G494" s="1051" t="s">
        <v>143</v>
      </c>
      <c r="H494" s="1051" t="s">
        <v>143</v>
      </c>
      <c r="I494" s="1051" t="s">
        <v>143</v>
      </c>
      <c r="J494" s="1051" t="s">
        <v>143</v>
      </c>
      <c r="K494" s="1051" t="s">
        <v>143</v>
      </c>
      <c r="L494" s="1051" t="s">
        <v>143</v>
      </c>
      <c r="M494" s="1051" t="s">
        <v>143</v>
      </c>
      <c r="N494" s="1051" t="s">
        <v>143</v>
      </c>
      <c r="O494" s="1051" t="s">
        <v>143</v>
      </c>
      <c r="P494" s="1051" t="s">
        <v>143</v>
      </c>
      <c r="Q494" s="1051" t="s">
        <v>143</v>
      </c>
    </row>
    <row r="495" spans="3:17" ht="14.5">
      <c r="C495" s="592" t="s">
        <v>143</v>
      </c>
      <c r="D495" s="592" t="s">
        <v>143</v>
      </c>
      <c r="E495" s="1313" t="s">
        <v>143</v>
      </c>
      <c r="F495" s="1051" t="s">
        <v>143</v>
      </c>
      <c r="G495" s="1051" t="s">
        <v>143</v>
      </c>
      <c r="H495" s="1051" t="s">
        <v>143</v>
      </c>
      <c r="I495" s="1051" t="s">
        <v>143</v>
      </c>
      <c r="J495" s="1051" t="s">
        <v>143</v>
      </c>
      <c r="K495" s="1051" t="s">
        <v>143</v>
      </c>
      <c r="L495" s="1051" t="s">
        <v>143</v>
      </c>
      <c r="M495" s="1051" t="s">
        <v>143</v>
      </c>
      <c r="N495" s="1051" t="s">
        <v>143</v>
      </c>
      <c r="O495" s="1051" t="s">
        <v>143</v>
      </c>
      <c r="P495" s="1051" t="s">
        <v>143</v>
      </c>
      <c r="Q495" s="1051" t="s">
        <v>143</v>
      </c>
    </row>
    <row r="496" spans="3:17" ht="14.5">
      <c r="C496" s="592" t="s">
        <v>143</v>
      </c>
      <c r="D496" s="592" t="s">
        <v>143</v>
      </c>
      <c r="E496" s="1313" t="s">
        <v>143</v>
      </c>
      <c r="F496" s="1051" t="s">
        <v>143</v>
      </c>
      <c r="G496" s="1051" t="s">
        <v>143</v>
      </c>
      <c r="H496" s="1051" t="s">
        <v>143</v>
      </c>
      <c r="I496" s="1051" t="s">
        <v>143</v>
      </c>
      <c r="J496" s="1051" t="s">
        <v>143</v>
      </c>
      <c r="K496" s="1051" t="s">
        <v>143</v>
      </c>
      <c r="L496" s="1051" t="s">
        <v>143</v>
      </c>
      <c r="M496" s="1051" t="s">
        <v>143</v>
      </c>
      <c r="N496" s="1051" t="s">
        <v>143</v>
      </c>
      <c r="O496" s="1051" t="s">
        <v>143</v>
      </c>
      <c r="P496" s="1051" t="s">
        <v>143</v>
      </c>
      <c r="Q496" s="1051" t="s">
        <v>143</v>
      </c>
    </row>
    <row r="497" spans="3:17" ht="14.5">
      <c r="C497" s="592" t="s">
        <v>143</v>
      </c>
      <c r="D497" s="592" t="s">
        <v>143</v>
      </c>
      <c r="E497" s="1313" t="s">
        <v>143</v>
      </c>
      <c r="F497" s="1051" t="s">
        <v>143</v>
      </c>
      <c r="G497" s="1051" t="s">
        <v>143</v>
      </c>
      <c r="H497" s="1051" t="s">
        <v>143</v>
      </c>
      <c r="I497" s="1051" t="s">
        <v>143</v>
      </c>
      <c r="J497" s="1051" t="s">
        <v>143</v>
      </c>
      <c r="K497" s="1051" t="s">
        <v>143</v>
      </c>
      <c r="L497" s="1051" t="s">
        <v>143</v>
      </c>
      <c r="M497" s="1051" t="s">
        <v>143</v>
      </c>
      <c r="N497" s="1051" t="s">
        <v>143</v>
      </c>
      <c r="O497" s="1051" t="s">
        <v>143</v>
      </c>
      <c r="P497" s="1051" t="s">
        <v>143</v>
      </c>
      <c r="Q497" s="1051" t="s">
        <v>143</v>
      </c>
    </row>
    <row r="498" spans="3:17" ht="14.5">
      <c r="C498" s="592" t="s">
        <v>143</v>
      </c>
      <c r="D498" s="592" t="s">
        <v>143</v>
      </c>
      <c r="E498" s="1313" t="s">
        <v>143</v>
      </c>
      <c r="F498" s="1051" t="s">
        <v>143</v>
      </c>
      <c r="G498" s="1051" t="s">
        <v>143</v>
      </c>
      <c r="H498" s="1051" t="s">
        <v>143</v>
      </c>
      <c r="I498" s="1051" t="s">
        <v>143</v>
      </c>
      <c r="J498" s="1051" t="s">
        <v>143</v>
      </c>
      <c r="K498" s="1051" t="s">
        <v>143</v>
      </c>
      <c r="L498" s="1051" t="s">
        <v>143</v>
      </c>
      <c r="M498" s="1051" t="s">
        <v>143</v>
      </c>
      <c r="N498" s="1051" t="s">
        <v>143</v>
      </c>
      <c r="O498" s="1051" t="s">
        <v>143</v>
      </c>
      <c r="P498" s="1051" t="s">
        <v>143</v>
      </c>
      <c r="Q498" s="1051" t="s">
        <v>143</v>
      </c>
    </row>
    <row r="499" spans="3:17" ht="14.5">
      <c r="C499" s="592" t="s">
        <v>143</v>
      </c>
      <c r="D499" s="592" t="s">
        <v>143</v>
      </c>
      <c r="E499" s="1313" t="s">
        <v>143</v>
      </c>
      <c r="F499" s="1051" t="s">
        <v>143</v>
      </c>
      <c r="G499" s="1051" t="s">
        <v>143</v>
      </c>
      <c r="H499" s="1051" t="s">
        <v>143</v>
      </c>
      <c r="I499" s="1051" t="s">
        <v>143</v>
      </c>
      <c r="J499" s="1051" t="s">
        <v>143</v>
      </c>
      <c r="K499" s="1051" t="s">
        <v>143</v>
      </c>
      <c r="L499" s="1051" t="s">
        <v>143</v>
      </c>
      <c r="M499" s="1051" t="s">
        <v>143</v>
      </c>
      <c r="N499" s="1051" t="s">
        <v>143</v>
      </c>
      <c r="O499" s="1051" t="s">
        <v>143</v>
      </c>
      <c r="P499" s="1051" t="s">
        <v>143</v>
      </c>
      <c r="Q499" s="1051" t="s">
        <v>143</v>
      </c>
    </row>
    <row r="500" spans="3:17" ht="14.5">
      <c r="C500" s="592" t="s">
        <v>143</v>
      </c>
      <c r="D500" s="592" t="s">
        <v>143</v>
      </c>
      <c r="E500" s="1313" t="s">
        <v>143</v>
      </c>
      <c r="F500" s="1051" t="s">
        <v>143</v>
      </c>
      <c r="G500" s="1051" t="s">
        <v>143</v>
      </c>
      <c r="H500" s="1051" t="s">
        <v>143</v>
      </c>
      <c r="I500" s="1051" t="s">
        <v>143</v>
      </c>
      <c r="J500" s="1051" t="s">
        <v>143</v>
      </c>
      <c r="K500" s="1051" t="s">
        <v>143</v>
      </c>
      <c r="L500" s="1051" t="s">
        <v>143</v>
      </c>
      <c r="M500" s="1051" t="s">
        <v>143</v>
      </c>
      <c r="N500" s="1051" t="s">
        <v>143</v>
      </c>
      <c r="O500" s="1051" t="s">
        <v>143</v>
      </c>
      <c r="P500" s="1051" t="s">
        <v>143</v>
      </c>
      <c r="Q500" s="1051" t="s">
        <v>143</v>
      </c>
    </row>
    <row r="501" spans="3:17" ht="14.5">
      <c r="C501" s="592" t="s">
        <v>143</v>
      </c>
      <c r="D501" s="592" t="s">
        <v>143</v>
      </c>
      <c r="E501" s="1313" t="s">
        <v>143</v>
      </c>
      <c r="F501" s="1051" t="s">
        <v>143</v>
      </c>
      <c r="G501" s="1051" t="s">
        <v>143</v>
      </c>
      <c r="H501" s="1051" t="s">
        <v>143</v>
      </c>
      <c r="I501" s="1051" t="s">
        <v>143</v>
      </c>
      <c r="J501" s="1051" t="s">
        <v>143</v>
      </c>
      <c r="K501" s="1051" t="s">
        <v>143</v>
      </c>
      <c r="L501" s="1051" t="s">
        <v>143</v>
      </c>
      <c r="M501" s="1051" t="s">
        <v>143</v>
      </c>
      <c r="N501" s="1051" t="s">
        <v>143</v>
      </c>
      <c r="O501" s="1051" t="s">
        <v>143</v>
      </c>
      <c r="P501" s="1051" t="s">
        <v>143</v>
      </c>
      <c r="Q501" s="1051" t="s">
        <v>143</v>
      </c>
    </row>
    <row r="502" spans="3:17" ht="14.5">
      <c r="C502" s="592" t="s">
        <v>143</v>
      </c>
      <c r="D502" s="592" t="s">
        <v>143</v>
      </c>
      <c r="E502" s="1313" t="s">
        <v>143</v>
      </c>
      <c r="F502" s="1051" t="s">
        <v>143</v>
      </c>
      <c r="G502" s="1051" t="s">
        <v>143</v>
      </c>
      <c r="H502" s="1051" t="s">
        <v>143</v>
      </c>
      <c r="I502" s="1051" t="s">
        <v>143</v>
      </c>
      <c r="J502" s="1051" t="s">
        <v>143</v>
      </c>
      <c r="K502" s="1051" t="s">
        <v>143</v>
      </c>
      <c r="L502" s="1051" t="s">
        <v>143</v>
      </c>
      <c r="M502" s="1051" t="s">
        <v>143</v>
      </c>
      <c r="N502" s="1051" t="s">
        <v>143</v>
      </c>
      <c r="O502" s="1051" t="s">
        <v>143</v>
      </c>
      <c r="P502" s="1051" t="s">
        <v>143</v>
      </c>
      <c r="Q502" s="1051" t="s">
        <v>143</v>
      </c>
    </row>
    <row r="503" spans="3:17" ht="14.5">
      <c r="C503" s="592" t="s">
        <v>143</v>
      </c>
      <c r="D503" s="592" t="s">
        <v>143</v>
      </c>
      <c r="E503" s="1313" t="s">
        <v>143</v>
      </c>
      <c r="F503" s="1051" t="s">
        <v>143</v>
      </c>
      <c r="G503" s="1051" t="s">
        <v>143</v>
      </c>
      <c r="H503" s="1051" t="s">
        <v>143</v>
      </c>
      <c r="I503" s="1051" t="s">
        <v>143</v>
      </c>
      <c r="J503" s="1051" t="s">
        <v>143</v>
      </c>
      <c r="K503" s="1051" t="s">
        <v>143</v>
      </c>
      <c r="L503" s="1051" t="s">
        <v>143</v>
      </c>
      <c r="M503" s="1051" t="s">
        <v>143</v>
      </c>
      <c r="N503" s="1051" t="s">
        <v>143</v>
      </c>
      <c r="O503" s="1051" t="s">
        <v>143</v>
      </c>
      <c r="P503" s="1051" t="s">
        <v>143</v>
      </c>
      <c r="Q503" s="1051" t="s">
        <v>143</v>
      </c>
    </row>
    <row r="504" spans="3:17" ht="14.5">
      <c r="C504" s="592" t="s">
        <v>143</v>
      </c>
      <c r="D504" s="592" t="s">
        <v>143</v>
      </c>
      <c r="E504" s="1313" t="s">
        <v>143</v>
      </c>
      <c r="F504" s="1051" t="s">
        <v>143</v>
      </c>
      <c r="G504" s="1051" t="s">
        <v>143</v>
      </c>
      <c r="H504" s="1051" t="s">
        <v>143</v>
      </c>
      <c r="I504" s="1051" t="s">
        <v>143</v>
      </c>
      <c r="J504" s="1051" t="s">
        <v>143</v>
      </c>
      <c r="K504" s="1051" t="s">
        <v>143</v>
      </c>
      <c r="L504" s="1051" t="s">
        <v>143</v>
      </c>
      <c r="M504" s="1051" t="s">
        <v>143</v>
      </c>
      <c r="N504" s="1051" t="s">
        <v>143</v>
      </c>
      <c r="O504" s="1051" t="s">
        <v>143</v>
      </c>
      <c r="P504" s="1051" t="s">
        <v>143</v>
      </c>
      <c r="Q504" s="1051" t="s">
        <v>143</v>
      </c>
    </row>
    <row r="505" spans="3:17" ht="14.5">
      <c r="C505" s="592" t="s">
        <v>143</v>
      </c>
      <c r="D505" s="592" t="s">
        <v>143</v>
      </c>
      <c r="E505" s="1313" t="s">
        <v>143</v>
      </c>
      <c r="F505" s="1051" t="s">
        <v>143</v>
      </c>
      <c r="G505" s="1051" t="s">
        <v>143</v>
      </c>
      <c r="H505" s="1051" t="s">
        <v>143</v>
      </c>
      <c r="I505" s="1051" t="s">
        <v>143</v>
      </c>
      <c r="J505" s="1051" t="s">
        <v>143</v>
      </c>
      <c r="K505" s="1051" t="s">
        <v>143</v>
      </c>
      <c r="L505" s="1051" t="s">
        <v>143</v>
      </c>
      <c r="M505" s="1051" t="s">
        <v>143</v>
      </c>
      <c r="N505" s="1051" t="s">
        <v>143</v>
      </c>
      <c r="O505" s="1051" t="s">
        <v>143</v>
      </c>
      <c r="P505" s="1051" t="s">
        <v>143</v>
      </c>
      <c r="Q505" s="1051" t="s">
        <v>143</v>
      </c>
    </row>
    <row r="506" spans="3:17" ht="14.5">
      <c r="C506" s="592" t="s">
        <v>143</v>
      </c>
      <c r="D506" s="592" t="s">
        <v>143</v>
      </c>
      <c r="E506" s="1313" t="s">
        <v>143</v>
      </c>
      <c r="F506" s="1051" t="s">
        <v>143</v>
      </c>
      <c r="G506" s="1051" t="s">
        <v>143</v>
      </c>
      <c r="H506" s="1051" t="s">
        <v>143</v>
      </c>
      <c r="I506" s="1051" t="s">
        <v>143</v>
      </c>
      <c r="J506" s="1051" t="s">
        <v>143</v>
      </c>
      <c r="K506" s="1051" t="s">
        <v>143</v>
      </c>
      <c r="L506" s="1051" t="s">
        <v>143</v>
      </c>
      <c r="M506" s="1051" t="s">
        <v>143</v>
      </c>
      <c r="N506" s="1051" t="s">
        <v>143</v>
      </c>
      <c r="O506" s="1051" t="s">
        <v>143</v>
      </c>
      <c r="P506" s="1051" t="s">
        <v>143</v>
      </c>
      <c r="Q506" s="1051" t="s">
        <v>143</v>
      </c>
    </row>
    <row r="507" spans="3:17" ht="14.5">
      <c r="C507" s="592" t="s">
        <v>143</v>
      </c>
      <c r="D507" s="592" t="s">
        <v>143</v>
      </c>
      <c r="E507" s="1313" t="s">
        <v>143</v>
      </c>
      <c r="F507" s="1051" t="s">
        <v>143</v>
      </c>
      <c r="G507" s="1051" t="s">
        <v>143</v>
      </c>
      <c r="H507" s="1051" t="s">
        <v>143</v>
      </c>
      <c r="I507" s="1051" t="s">
        <v>143</v>
      </c>
      <c r="J507" s="1051" t="s">
        <v>143</v>
      </c>
      <c r="K507" s="1051" t="s">
        <v>143</v>
      </c>
      <c r="L507" s="1051" t="s">
        <v>143</v>
      </c>
      <c r="M507" s="1051" t="s">
        <v>143</v>
      </c>
      <c r="N507" s="1051" t="s">
        <v>143</v>
      </c>
      <c r="O507" s="1051" t="s">
        <v>143</v>
      </c>
      <c r="P507" s="1051" t="s">
        <v>143</v>
      </c>
      <c r="Q507" s="1051" t="s">
        <v>143</v>
      </c>
    </row>
    <row r="508" spans="3:17" ht="14.5">
      <c r="C508" s="592" t="s">
        <v>143</v>
      </c>
      <c r="D508" s="592" t="s">
        <v>143</v>
      </c>
      <c r="E508" s="1313" t="s">
        <v>143</v>
      </c>
      <c r="F508" s="1051" t="s">
        <v>143</v>
      </c>
      <c r="G508" s="1051" t="s">
        <v>143</v>
      </c>
      <c r="H508" s="1051" t="s">
        <v>143</v>
      </c>
      <c r="I508" s="1051" t="s">
        <v>143</v>
      </c>
      <c r="J508" s="1051" t="s">
        <v>143</v>
      </c>
      <c r="K508" s="1051" t="s">
        <v>143</v>
      </c>
      <c r="L508" s="1051" t="s">
        <v>143</v>
      </c>
      <c r="M508" s="1051" t="s">
        <v>143</v>
      </c>
      <c r="N508" s="1051" t="s">
        <v>143</v>
      </c>
      <c r="O508" s="1051" t="s">
        <v>143</v>
      </c>
      <c r="P508" s="1051" t="s">
        <v>143</v>
      </c>
      <c r="Q508" s="1051" t="s">
        <v>143</v>
      </c>
    </row>
    <row r="509" spans="3:17" ht="14.5">
      <c r="C509" s="592" t="s">
        <v>143</v>
      </c>
      <c r="D509" s="592" t="s">
        <v>143</v>
      </c>
      <c r="E509" s="1313" t="s">
        <v>143</v>
      </c>
      <c r="F509" s="1051" t="s">
        <v>143</v>
      </c>
      <c r="G509" s="1051" t="s">
        <v>143</v>
      </c>
      <c r="H509" s="1051" t="s">
        <v>143</v>
      </c>
      <c r="I509" s="1051" t="s">
        <v>143</v>
      </c>
      <c r="J509" s="1051" t="s">
        <v>143</v>
      </c>
      <c r="K509" s="1051" t="s">
        <v>143</v>
      </c>
      <c r="L509" s="1051" t="s">
        <v>143</v>
      </c>
      <c r="M509" s="1051" t="s">
        <v>143</v>
      </c>
      <c r="N509" s="1051" t="s">
        <v>143</v>
      </c>
      <c r="O509" s="1051" t="s">
        <v>143</v>
      </c>
      <c r="P509" s="1051" t="s">
        <v>143</v>
      </c>
      <c r="Q509" s="1051" t="s">
        <v>143</v>
      </c>
    </row>
    <row r="510" spans="3:17" ht="14.5">
      <c r="C510" s="592" t="s">
        <v>143</v>
      </c>
      <c r="D510" s="592" t="s">
        <v>143</v>
      </c>
      <c r="E510" s="1313" t="s">
        <v>143</v>
      </c>
      <c r="F510" s="1051" t="s">
        <v>143</v>
      </c>
      <c r="G510" s="1051" t="s">
        <v>143</v>
      </c>
      <c r="H510" s="1051" t="s">
        <v>143</v>
      </c>
      <c r="I510" s="1051" t="s">
        <v>143</v>
      </c>
      <c r="J510" s="1051" t="s">
        <v>143</v>
      </c>
      <c r="K510" s="1051" t="s">
        <v>143</v>
      </c>
      <c r="L510" s="1051" t="s">
        <v>143</v>
      </c>
      <c r="M510" s="1051" t="s">
        <v>143</v>
      </c>
      <c r="N510" s="1051" t="s">
        <v>143</v>
      </c>
      <c r="O510" s="1051" t="s">
        <v>143</v>
      </c>
      <c r="P510" s="1051" t="s">
        <v>143</v>
      </c>
      <c r="Q510" s="1051" t="s">
        <v>143</v>
      </c>
    </row>
    <row r="511" spans="3:17" ht="14.5">
      <c r="C511" s="592" t="s">
        <v>143</v>
      </c>
      <c r="D511" s="592" t="s">
        <v>143</v>
      </c>
      <c r="E511" s="1313" t="s">
        <v>143</v>
      </c>
      <c r="F511" s="1051" t="s">
        <v>143</v>
      </c>
      <c r="G511" s="1051" t="s">
        <v>143</v>
      </c>
      <c r="H511" s="1051" t="s">
        <v>143</v>
      </c>
      <c r="I511" s="1051" t="s">
        <v>143</v>
      </c>
      <c r="J511" s="1051" t="s">
        <v>143</v>
      </c>
      <c r="K511" s="1051" t="s">
        <v>143</v>
      </c>
      <c r="L511" s="1051" t="s">
        <v>143</v>
      </c>
      <c r="M511" s="1051" t="s">
        <v>143</v>
      </c>
      <c r="N511" s="1051" t="s">
        <v>143</v>
      </c>
      <c r="O511" s="1051" t="s">
        <v>143</v>
      </c>
      <c r="P511" s="1051" t="s">
        <v>143</v>
      </c>
      <c r="Q511" s="1051" t="s">
        <v>143</v>
      </c>
    </row>
    <row r="512" spans="3:17" ht="14.5">
      <c r="C512" s="592" t="s">
        <v>143</v>
      </c>
      <c r="D512" s="592" t="s">
        <v>143</v>
      </c>
      <c r="E512" s="1313" t="s">
        <v>143</v>
      </c>
      <c r="F512" s="1051" t="s">
        <v>143</v>
      </c>
      <c r="G512" s="1051" t="s">
        <v>143</v>
      </c>
      <c r="H512" s="1051" t="s">
        <v>143</v>
      </c>
      <c r="I512" s="1051" t="s">
        <v>143</v>
      </c>
      <c r="J512" s="1051" t="s">
        <v>143</v>
      </c>
      <c r="K512" s="1051" t="s">
        <v>143</v>
      </c>
      <c r="L512" s="1051" t="s">
        <v>143</v>
      </c>
      <c r="M512" s="1051" t="s">
        <v>143</v>
      </c>
      <c r="N512" s="1051" t="s">
        <v>143</v>
      </c>
      <c r="O512" s="1051" t="s">
        <v>143</v>
      </c>
      <c r="P512" s="1051" t="s">
        <v>143</v>
      </c>
      <c r="Q512" s="1051" t="s">
        <v>143</v>
      </c>
    </row>
    <row r="513" spans="3:17" ht="14.5">
      <c r="C513" s="592" t="s">
        <v>143</v>
      </c>
      <c r="D513" s="592" t="s">
        <v>143</v>
      </c>
      <c r="E513" s="1313" t="s">
        <v>143</v>
      </c>
      <c r="F513" s="1051" t="s">
        <v>143</v>
      </c>
      <c r="G513" s="1051" t="s">
        <v>143</v>
      </c>
      <c r="H513" s="1051" t="s">
        <v>143</v>
      </c>
      <c r="I513" s="1051" t="s">
        <v>143</v>
      </c>
      <c r="J513" s="1051" t="s">
        <v>143</v>
      </c>
      <c r="K513" s="1051" t="s">
        <v>143</v>
      </c>
      <c r="L513" s="1051" t="s">
        <v>143</v>
      </c>
      <c r="M513" s="1051" t="s">
        <v>143</v>
      </c>
      <c r="N513" s="1051" t="s">
        <v>143</v>
      </c>
      <c r="O513" s="1051" t="s">
        <v>143</v>
      </c>
      <c r="P513" s="1051" t="s">
        <v>143</v>
      </c>
      <c r="Q513" s="1051" t="s">
        <v>143</v>
      </c>
    </row>
    <row r="514" spans="3:17" ht="14.5">
      <c r="C514" s="592" t="s">
        <v>143</v>
      </c>
      <c r="D514" s="592" t="s">
        <v>143</v>
      </c>
      <c r="E514" s="1313" t="s">
        <v>143</v>
      </c>
      <c r="F514" s="1051" t="s">
        <v>143</v>
      </c>
      <c r="G514" s="1051" t="s">
        <v>143</v>
      </c>
      <c r="H514" s="1051" t="s">
        <v>143</v>
      </c>
      <c r="I514" s="1051" t="s">
        <v>143</v>
      </c>
      <c r="J514" s="1051" t="s">
        <v>143</v>
      </c>
      <c r="K514" s="1051" t="s">
        <v>143</v>
      </c>
      <c r="L514" s="1051" t="s">
        <v>143</v>
      </c>
      <c r="M514" s="1051" t="s">
        <v>143</v>
      </c>
      <c r="N514" s="1051" t="s">
        <v>143</v>
      </c>
      <c r="O514" s="1051" t="s">
        <v>143</v>
      </c>
      <c r="P514" s="1051" t="s">
        <v>143</v>
      </c>
      <c r="Q514" s="1051" t="s">
        <v>143</v>
      </c>
    </row>
    <row r="515" spans="3:17" ht="14.5">
      <c r="C515" s="592" t="s">
        <v>143</v>
      </c>
      <c r="D515" s="592" t="s">
        <v>143</v>
      </c>
      <c r="E515" s="1313" t="s">
        <v>143</v>
      </c>
      <c r="F515" s="1051" t="s">
        <v>143</v>
      </c>
      <c r="G515" s="1051" t="s">
        <v>143</v>
      </c>
      <c r="H515" s="1051" t="s">
        <v>143</v>
      </c>
      <c r="I515" s="1051" t="s">
        <v>143</v>
      </c>
      <c r="J515" s="1051" t="s">
        <v>143</v>
      </c>
      <c r="K515" s="1051" t="s">
        <v>143</v>
      </c>
      <c r="L515" s="1051" t="s">
        <v>143</v>
      </c>
      <c r="M515" s="1051" t="s">
        <v>143</v>
      </c>
      <c r="N515" s="1051" t="s">
        <v>143</v>
      </c>
      <c r="O515" s="1051" t="s">
        <v>143</v>
      </c>
      <c r="P515" s="1051" t="s">
        <v>143</v>
      </c>
      <c r="Q515" s="1051" t="s">
        <v>143</v>
      </c>
    </row>
    <row r="516" spans="3:17" ht="14.5">
      <c r="C516" s="592" t="s">
        <v>143</v>
      </c>
      <c r="D516" s="592" t="s">
        <v>143</v>
      </c>
      <c r="E516" s="1313" t="s">
        <v>143</v>
      </c>
      <c r="F516" s="1051" t="s">
        <v>143</v>
      </c>
      <c r="G516" s="1051" t="s">
        <v>143</v>
      </c>
      <c r="H516" s="1051" t="s">
        <v>143</v>
      </c>
      <c r="I516" s="1051" t="s">
        <v>143</v>
      </c>
      <c r="J516" s="1051" t="s">
        <v>143</v>
      </c>
      <c r="K516" s="1051" t="s">
        <v>143</v>
      </c>
      <c r="L516" s="1051" t="s">
        <v>143</v>
      </c>
      <c r="M516" s="1051" t="s">
        <v>143</v>
      </c>
      <c r="N516" s="1051" t="s">
        <v>143</v>
      </c>
      <c r="O516" s="1051" t="s">
        <v>143</v>
      </c>
      <c r="P516" s="1051" t="s">
        <v>143</v>
      </c>
      <c r="Q516" s="1051" t="s">
        <v>143</v>
      </c>
    </row>
    <row r="517" spans="3:17" ht="14.5">
      <c r="C517" s="592" t="s">
        <v>143</v>
      </c>
      <c r="D517" s="592" t="s">
        <v>143</v>
      </c>
      <c r="E517" s="1313" t="s">
        <v>143</v>
      </c>
      <c r="F517" s="1051" t="s">
        <v>143</v>
      </c>
      <c r="G517" s="1051" t="s">
        <v>143</v>
      </c>
      <c r="H517" s="1051" t="s">
        <v>143</v>
      </c>
      <c r="I517" s="1051" t="s">
        <v>143</v>
      </c>
      <c r="J517" s="1051" t="s">
        <v>143</v>
      </c>
      <c r="K517" s="1051" t="s">
        <v>143</v>
      </c>
      <c r="L517" s="1051" t="s">
        <v>143</v>
      </c>
      <c r="M517" s="1051" t="s">
        <v>143</v>
      </c>
      <c r="N517" s="1051" t="s">
        <v>143</v>
      </c>
      <c r="O517" s="1051" t="s">
        <v>143</v>
      </c>
      <c r="P517" s="1051" t="s">
        <v>143</v>
      </c>
      <c r="Q517" s="1051" t="s">
        <v>143</v>
      </c>
    </row>
    <row r="518" spans="3:17" ht="14.5">
      <c r="C518" s="592" t="s">
        <v>143</v>
      </c>
      <c r="D518" s="592" t="s">
        <v>143</v>
      </c>
      <c r="E518" s="1313" t="s">
        <v>143</v>
      </c>
      <c r="F518" s="1051" t="s">
        <v>143</v>
      </c>
      <c r="G518" s="1051" t="s">
        <v>143</v>
      </c>
      <c r="H518" s="1051" t="s">
        <v>143</v>
      </c>
      <c r="I518" s="1051" t="s">
        <v>143</v>
      </c>
      <c r="J518" s="1051" t="s">
        <v>143</v>
      </c>
      <c r="K518" s="1051" t="s">
        <v>143</v>
      </c>
      <c r="L518" s="1051" t="s">
        <v>143</v>
      </c>
      <c r="M518" s="1051" t="s">
        <v>143</v>
      </c>
      <c r="N518" s="1051" t="s">
        <v>143</v>
      </c>
      <c r="O518" s="1051" t="s">
        <v>143</v>
      </c>
      <c r="P518" s="1051" t="s">
        <v>143</v>
      </c>
      <c r="Q518" s="1051" t="s">
        <v>143</v>
      </c>
    </row>
    <row r="519" spans="3:17" ht="14.5">
      <c r="C519" s="592" t="s">
        <v>143</v>
      </c>
      <c r="D519" s="592" t="s">
        <v>143</v>
      </c>
      <c r="E519" s="1313" t="s">
        <v>143</v>
      </c>
      <c r="F519" s="1051" t="s">
        <v>143</v>
      </c>
      <c r="G519" s="1051" t="s">
        <v>143</v>
      </c>
      <c r="H519" s="1051" t="s">
        <v>143</v>
      </c>
      <c r="I519" s="1051" t="s">
        <v>143</v>
      </c>
      <c r="J519" s="1051" t="s">
        <v>143</v>
      </c>
      <c r="K519" s="1051" t="s">
        <v>143</v>
      </c>
      <c r="L519" s="1051" t="s">
        <v>143</v>
      </c>
      <c r="M519" s="1051" t="s">
        <v>143</v>
      </c>
      <c r="N519" s="1051" t="s">
        <v>143</v>
      </c>
      <c r="O519" s="1051" t="s">
        <v>143</v>
      </c>
      <c r="P519" s="1051" t="s">
        <v>143</v>
      </c>
      <c r="Q519" s="1051" t="s">
        <v>143</v>
      </c>
    </row>
    <row r="520" spans="3:17" ht="14.5">
      <c r="C520" s="592" t="s">
        <v>143</v>
      </c>
      <c r="D520" s="592" t="s">
        <v>143</v>
      </c>
      <c r="E520" s="1313" t="s">
        <v>143</v>
      </c>
      <c r="F520" s="1051" t="s">
        <v>143</v>
      </c>
      <c r="G520" s="1051" t="s">
        <v>143</v>
      </c>
      <c r="H520" s="1051" t="s">
        <v>143</v>
      </c>
      <c r="I520" s="1051" t="s">
        <v>143</v>
      </c>
      <c r="J520" s="1051" t="s">
        <v>143</v>
      </c>
      <c r="K520" s="1051" t="s">
        <v>143</v>
      </c>
      <c r="L520" s="1051" t="s">
        <v>143</v>
      </c>
      <c r="M520" s="1051" t="s">
        <v>143</v>
      </c>
      <c r="N520" s="1051" t="s">
        <v>143</v>
      </c>
      <c r="O520" s="1051" t="s">
        <v>143</v>
      </c>
      <c r="P520" s="1051" t="s">
        <v>143</v>
      </c>
      <c r="Q520" s="1051" t="s">
        <v>143</v>
      </c>
    </row>
    <row r="521" spans="3:17" ht="14.5">
      <c r="C521" s="592" t="s">
        <v>143</v>
      </c>
      <c r="D521" s="592" t="s">
        <v>143</v>
      </c>
      <c r="E521" s="1313" t="s">
        <v>143</v>
      </c>
      <c r="F521" s="1051" t="s">
        <v>143</v>
      </c>
      <c r="G521" s="1051" t="s">
        <v>143</v>
      </c>
      <c r="H521" s="1051" t="s">
        <v>143</v>
      </c>
      <c r="I521" s="1051" t="s">
        <v>143</v>
      </c>
      <c r="J521" s="1051" t="s">
        <v>143</v>
      </c>
      <c r="K521" s="1051" t="s">
        <v>143</v>
      </c>
      <c r="L521" s="1051" t="s">
        <v>143</v>
      </c>
      <c r="M521" s="1051" t="s">
        <v>143</v>
      </c>
      <c r="N521" s="1051" t="s">
        <v>143</v>
      </c>
      <c r="O521" s="1051" t="s">
        <v>143</v>
      </c>
      <c r="P521" s="1051" t="s">
        <v>143</v>
      </c>
      <c r="Q521" s="1051" t="s">
        <v>143</v>
      </c>
    </row>
    <row r="522" spans="3:17" ht="14.5">
      <c r="C522" s="592" t="s">
        <v>143</v>
      </c>
      <c r="D522" s="592" t="s">
        <v>143</v>
      </c>
      <c r="E522" s="1313" t="s">
        <v>143</v>
      </c>
      <c r="F522" s="1051" t="s">
        <v>143</v>
      </c>
      <c r="G522" s="1051" t="s">
        <v>143</v>
      </c>
      <c r="H522" s="1051" t="s">
        <v>143</v>
      </c>
      <c r="I522" s="1051" t="s">
        <v>143</v>
      </c>
      <c r="J522" s="1051" t="s">
        <v>143</v>
      </c>
      <c r="K522" s="1051" t="s">
        <v>143</v>
      </c>
      <c r="L522" s="1051" t="s">
        <v>143</v>
      </c>
      <c r="M522" s="1051" t="s">
        <v>143</v>
      </c>
      <c r="N522" s="1051" t="s">
        <v>143</v>
      </c>
      <c r="O522" s="1051" t="s">
        <v>143</v>
      </c>
      <c r="P522" s="1051" t="s">
        <v>143</v>
      </c>
      <c r="Q522" s="1051" t="s">
        <v>143</v>
      </c>
    </row>
    <row r="523" spans="3:17" ht="14.5">
      <c r="C523" s="592" t="s">
        <v>143</v>
      </c>
      <c r="D523" s="592" t="s">
        <v>143</v>
      </c>
      <c r="E523" s="1313" t="s">
        <v>143</v>
      </c>
      <c r="F523" s="1051" t="s">
        <v>143</v>
      </c>
      <c r="G523" s="1051" t="s">
        <v>143</v>
      </c>
      <c r="H523" s="1051" t="s">
        <v>143</v>
      </c>
      <c r="I523" s="1051" t="s">
        <v>143</v>
      </c>
      <c r="J523" s="1051" t="s">
        <v>143</v>
      </c>
      <c r="K523" s="1051" t="s">
        <v>143</v>
      </c>
      <c r="L523" s="1051" t="s">
        <v>143</v>
      </c>
      <c r="M523" s="1051" t="s">
        <v>143</v>
      </c>
      <c r="N523" s="1051" t="s">
        <v>143</v>
      </c>
      <c r="O523" s="1051" t="s">
        <v>143</v>
      </c>
      <c r="P523" s="1051" t="s">
        <v>143</v>
      </c>
      <c r="Q523" s="1051" t="s">
        <v>143</v>
      </c>
    </row>
    <row r="524" spans="3:17" ht="14.5">
      <c r="C524" s="592" t="s">
        <v>143</v>
      </c>
      <c r="D524" s="592" t="s">
        <v>143</v>
      </c>
      <c r="E524" s="1313" t="s">
        <v>143</v>
      </c>
      <c r="F524" s="1051" t="s">
        <v>143</v>
      </c>
      <c r="G524" s="1051" t="s">
        <v>143</v>
      </c>
      <c r="H524" s="1051" t="s">
        <v>143</v>
      </c>
      <c r="I524" s="1051" t="s">
        <v>143</v>
      </c>
      <c r="J524" s="1051" t="s">
        <v>143</v>
      </c>
      <c r="K524" s="1051" t="s">
        <v>143</v>
      </c>
      <c r="L524" s="1051" t="s">
        <v>143</v>
      </c>
      <c r="M524" s="1051" t="s">
        <v>143</v>
      </c>
      <c r="N524" s="1051" t="s">
        <v>143</v>
      </c>
      <c r="O524" s="1051" t="s">
        <v>143</v>
      </c>
      <c r="P524" s="1051" t="s">
        <v>143</v>
      </c>
      <c r="Q524" s="1051" t="s">
        <v>143</v>
      </c>
    </row>
    <row r="525" spans="3:17" ht="14.5">
      <c r="C525" s="592" t="s">
        <v>143</v>
      </c>
      <c r="D525" s="592" t="s">
        <v>143</v>
      </c>
      <c r="E525" s="1313" t="s">
        <v>143</v>
      </c>
      <c r="F525" s="1051" t="s">
        <v>143</v>
      </c>
      <c r="G525" s="1051" t="s">
        <v>143</v>
      </c>
      <c r="H525" s="1051" t="s">
        <v>143</v>
      </c>
      <c r="I525" s="1051" t="s">
        <v>143</v>
      </c>
      <c r="J525" s="1051" t="s">
        <v>143</v>
      </c>
      <c r="K525" s="1051" t="s">
        <v>143</v>
      </c>
      <c r="L525" s="1051" t="s">
        <v>143</v>
      </c>
      <c r="M525" s="1051" t="s">
        <v>143</v>
      </c>
      <c r="N525" s="1051" t="s">
        <v>143</v>
      </c>
      <c r="O525" s="1051" t="s">
        <v>143</v>
      </c>
      <c r="P525" s="1051" t="s">
        <v>143</v>
      </c>
      <c r="Q525" s="1051" t="s">
        <v>143</v>
      </c>
    </row>
    <row r="526" spans="3:17" ht="14.5">
      <c r="C526" s="592" t="s">
        <v>143</v>
      </c>
      <c r="D526" s="592" t="s">
        <v>143</v>
      </c>
      <c r="E526" s="1313" t="s">
        <v>143</v>
      </c>
      <c r="F526" s="1051" t="s">
        <v>143</v>
      </c>
      <c r="G526" s="1051" t="s">
        <v>143</v>
      </c>
      <c r="H526" s="1051" t="s">
        <v>143</v>
      </c>
      <c r="I526" s="1051" t="s">
        <v>143</v>
      </c>
      <c r="J526" s="1051" t="s">
        <v>143</v>
      </c>
      <c r="K526" s="1051" t="s">
        <v>143</v>
      </c>
      <c r="L526" s="1051" t="s">
        <v>143</v>
      </c>
      <c r="M526" s="1051" t="s">
        <v>143</v>
      </c>
      <c r="N526" s="1051" t="s">
        <v>143</v>
      </c>
      <c r="O526" s="1051" t="s">
        <v>143</v>
      </c>
      <c r="P526" s="1051" t="s">
        <v>143</v>
      </c>
      <c r="Q526" s="1051" t="s">
        <v>143</v>
      </c>
    </row>
    <row r="527" spans="3:17" ht="14.5">
      <c r="C527" s="592" t="s">
        <v>143</v>
      </c>
      <c r="D527" s="592" t="s">
        <v>143</v>
      </c>
      <c r="E527" s="1313" t="s">
        <v>143</v>
      </c>
      <c r="F527" s="1051" t="s">
        <v>143</v>
      </c>
      <c r="G527" s="1051" t="s">
        <v>143</v>
      </c>
      <c r="H527" s="1051" t="s">
        <v>143</v>
      </c>
      <c r="I527" s="1051" t="s">
        <v>143</v>
      </c>
      <c r="J527" s="1051" t="s">
        <v>143</v>
      </c>
      <c r="K527" s="1051" t="s">
        <v>143</v>
      </c>
      <c r="L527" s="1051" t="s">
        <v>143</v>
      </c>
      <c r="M527" s="1051" t="s">
        <v>143</v>
      </c>
      <c r="N527" s="1051" t="s">
        <v>143</v>
      </c>
      <c r="O527" s="1051" t="s">
        <v>143</v>
      </c>
      <c r="P527" s="1051" t="s">
        <v>143</v>
      </c>
      <c r="Q527" s="1051" t="s">
        <v>143</v>
      </c>
    </row>
    <row r="528" spans="3:17" ht="14.5">
      <c r="C528" s="592" t="s">
        <v>143</v>
      </c>
      <c r="D528" s="592" t="s">
        <v>143</v>
      </c>
      <c r="E528" s="1313" t="s">
        <v>143</v>
      </c>
      <c r="F528" s="1051" t="s">
        <v>143</v>
      </c>
      <c r="G528" s="1051" t="s">
        <v>143</v>
      </c>
      <c r="H528" s="1051" t="s">
        <v>143</v>
      </c>
      <c r="I528" s="1051" t="s">
        <v>143</v>
      </c>
      <c r="J528" s="1051" t="s">
        <v>143</v>
      </c>
      <c r="K528" s="1051" t="s">
        <v>143</v>
      </c>
      <c r="L528" s="1051" t="s">
        <v>143</v>
      </c>
      <c r="M528" s="1051" t="s">
        <v>143</v>
      </c>
      <c r="N528" s="1051" t="s">
        <v>143</v>
      </c>
      <c r="O528" s="1051" t="s">
        <v>143</v>
      </c>
      <c r="P528" s="1051" t="s">
        <v>143</v>
      </c>
      <c r="Q528" s="1051" t="s">
        <v>143</v>
      </c>
    </row>
    <row r="529" spans="3:17" ht="14.5">
      <c r="C529" s="592" t="s">
        <v>143</v>
      </c>
      <c r="D529" s="592" t="s">
        <v>143</v>
      </c>
      <c r="E529" s="1313" t="s">
        <v>143</v>
      </c>
      <c r="F529" s="1051" t="s">
        <v>143</v>
      </c>
      <c r="G529" s="1051" t="s">
        <v>143</v>
      </c>
      <c r="H529" s="1051" t="s">
        <v>143</v>
      </c>
      <c r="I529" s="1051" t="s">
        <v>143</v>
      </c>
      <c r="J529" s="1051" t="s">
        <v>143</v>
      </c>
      <c r="K529" s="1051" t="s">
        <v>143</v>
      </c>
      <c r="L529" s="1051" t="s">
        <v>143</v>
      </c>
      <c r="M529" s="1051" t="s">
        <v>143</v>
      </c>
      <c r="N529" s="1051" t="s">
        <v>143</v>
      </c>
      <c r="O529" s="1051" t="s">
        <v>143</v>
      </c>
      <c r="P529" s="1051" t="s">
        <v>143</v>
      </c>
      <c r="Q529" s="1051" t="s">
        <v>143</v>
      </c>
    </row>
    <row r="530" spans="3:17" ht="14.5">
      <c r="C530" s="592" t="s">
        <v>143</v>
      </c>
      <c r="D530" s="592" t="s">
        <v>143</v>
      </c>
      <c r="E530" s="1313" t="s">
        <v>143</v>
      </c>
      <c r="F530" s="1051" t="s">
        <v>143</v>
      </c>
      <c r="G530" s="1051" t="s">
        <v>143</v>
      </c>
      <c r="H530" s="1051" t="s">
        <v>143</v>
      </c>
      <c r="I530" s="1051" t="s">
        <v>143</v>
      </c>
      <c r="J530" s="1051" t="s">
        <v>143</v>
      </c>
      <c r="K530" s="1051" t="s">
        <v>143</v>
      </c>
      <c r="L530" s="1051" t="s">
        <v>143</v>
      </c>
      <c r="M530" s="1051" t="s">
        <v>143</v>
      </c>
      <c r="N530" s="1051" t="s">
        <v>143</v>
      </c>
      <c r="O530" s="1051" t="s">
        <v>143</v>
      </c>
      <c r="P530" s="1051" t="s">
        <v>143</v>
      </c>
      <c r="Q530" s="1051" t="s">
        <v>143</v>
      </c>
    </row>
    <row r="531" spans="3:17" ht="14.5">
      <c r="C531" s="592" t="s">
        <v>143</v>
      </c>
      <c r="D531" s="592" t="s">
        <v>143</v>
      </c>
      <c r="E531" s="1313" t="s">
        <v>143</v>
      </c>
      <c r="F531" s="1051" t="s">
        <v>143</v>
      </c>
      <c r="G531" s="1051" t="s">
        <v>143</v>
      </c>
      <c r="H531" s="1051" t="s">
        <v>143</v>
      </c>
      <c r="I531" s="1051" t="s">
        <v>143</v>
      </c>
      <c r="J531" s="1051" t="s">
        <v>143</v>
      </c>
      <c r="K531" s="1051" t="s">
        <v>143</v>
      </c>
      <c r="L531" s="1051" t="s">
        <v>143</v>
      </c>
      <c r="M531" s="1051" t="s">
        <v>143</v>
      </c>
      <c r="N531" s="1051" t="s">
        <v>143</v>
      </c>
      <c r="O531" s="1051" t="s">
        <v>143</v>
      </c>
      <c r="P531" s="1051" t="s">
        <v>143</v>
      </c>
      <c r="Q531" s="1051" t="s">
        <v>143</v>
      </c>
    </row>
    <row r="532" spans="3:17" ht="14.5">
      <c r="C532" s="592" t="s">
        <v>143</v>
      </c>
      <c r="D532" s="592" t="s">
        <v>143</v>
      </c>
      <c r="E532" s="1313" t="s">
        <v>143</v>
      </c>
      <c r="F532" s="1051" t="s">
        <v>143</v>
      </c>
      <c r="G532" s="1051" t="s">
        <v>143</v>
      </c>
      <c r="H532" s="1051" t="s">
        <v>143</v>
      </c>
      <c r="I532" s="1051" t="s">
        <v>143</v>
      </c>
      <c r="J532" s="1051" t="s">
        <v>143</v>
      </c>
      <c r="K532" s="1051" t="s">
        <v>143</v>
      </c>
      <c r="L532" s="1051" t="s">
        <v>143</v>
      </c>
      <c r="M532" s="1051" t="s">
        <v>143</v>
      </c>
      <c r="N532" s="1051" t="s">
        <v>143</v>
      </c>
      <c r="O532" s="1051" t="s">
        <v>143</v>
      </c>
      <c r="P532" s="1051" t="s">
        <v>143</v>
      </c>
      <c r="Q532" s="1051" t="s">
        <v>143</v>
      </c>
    </row>
    <row r="533" spans="3:17" ht="14.5">
      <c r="C533" s="592" t="s">
        <v>143</v>
      </c>
      <c r="D533" s="592" t="s">
        <v>143</v>
      </c>
      <c r="E533" s="1313" t="s">
        <v>143</v>
      </c>
      <c r="F533" s="1051" t="s">
        <v>143</v>
      </c>
      <c r="G533" s="1051" t="s">
        <v>143</v>
      </c>
      <c r="H533" s="1051" t="s">
        <v>143</v>
      </c>
      <c r="I533" s="1051" t="s">
        <v>143</v>
      </c>
      <c r="J533" s="1051" t="s">
        <v>143</v>
      </c>
      <c r="K533" s="1051" t="s">
        <v>143</v>
      </c>
      <c r="L533" s="1051" t="s">
        <v>143</v>
      </c>
      <c r="M533" s="1051" t="s">
        <v>143</v>
      </c>
      <c r="N533" s="1051" t="s">
        <v>143</v>
      </c>
      <c r="O533" s="1051" t="s">
        <v>143</v>
      </c>
      <c r="P533" s="1051" t="s">
        <v>143</v>
      </c>
      <c r="Q533" s="1051" t="s">
        <v>143</v>
      </c>
    </row>
    <row r="534" spans="3:17" ht="14.5">
      <c r="C534" s="592" t="s">
        <v>143</v>
      </c>
      <c r="D534" s="592" t="s">
        <v>143</v>
      </c>
      <c r="E534" s="1313" t="s">
        <v>143</v>
      </c>
      <c r="F534" s="1051" t="s">
        <v>143</v>
      </c>
      <c r="G534" s="1051" t="s">
        <v>143</v>
      </c>
      <c r="H534" s="1051" t="s">
        <v>143</v>
      </c>
      <c r="I534" s="1051" t="s">
        <v>143</v>
      </c>
      <c r="J534" s="1051" t="s">
        <v>143</v>
      </c>
      <c r="K534" s="1051" t="s">
        <v>143</v>
      </c>
      <c r="L534" s="1051" t="s">
        <v>143</v>
      </c>
      <c r="M534" s="1051" t="s">
        <v>143</v>
      </c>
      <c r="N534" s="1051" t="s">
        <v>143</v>
      </c>
      <c r="O534" s="1051" t="s">
        <v>143</v>
      </c>
      <c r="P534" s="1051" t="s">
        <v>143</v>
      </c>
      <c r="Q534" s="1051" t="s">
        <v>143</v>
      </c>
    </row>
    <row r="535" spans="3:17" ht="14.5">
      <c r="C535" s="592" t="s">
        <v>143</v>
      </c>
      <c r="D535" s="592" t="s">
        <v>143</v>
      </c>
      <c r="E535" s="1313" t="s">
        <v>143</v>
      </c>
      <c r="F535" s="1051" t="s">
        <v>143</v>
      </c>
      <c r="G535" s="1051" t="s">
        <v>143</v>
      </c>
      <c r="H535" s="1051" t="s">
        <v>143</v>
      </c>
      <c r="I535" s="1051" t="s">
        <v>143</v>
      </c>
      <c r="J535" s="1051" t="s">
        <v>143</v>
      </c>
      <c r="K535" s="1051" t="s">
        <v>143</v>
      </c>
      <c r="L535" s="1051" t="s">
        <v>143</v>
      </c>
      <c r="M535" s="1051" t="s">
        <v>143</v>
      </c>
      <c r="N535" s="1051" t="s">
        <v>143</v>
      </c>
      <c r="O535" s="1051" t="s">
        <v>143</v>
      </c>
      <c r="P535" s="1051" t="s">
        <v>143</v>
      </c>
      <c r="Q535" s="1051" t="s">
        <v>143</v>
      </c>
    </row>
    <row r="536" spans="3:17" ht="14.5">
      <c r="C536" s="592" t="s">
        <v>143</v>
      </c>
      <c r="D536" s="592" t="s">
        <v>143</v>
      </c>
      <c r="E536" s="1313" t="s">
        <v>143</v>
      </c>
      <c r="F536" s="1051" t="s">
        <v>143</v>
      </c>
      <c r="G536" s="1051" t="s">
        <v>143</v>
      </c>
      <c r="H536" s="1051" t="s">
        <v>143</v>
      </c>
      <c r="I536" s="1051" t="s">
        <v>143</v>
      </c>
      <c r="J536" s="1051" t="s">
        <v>143</v>
      </c>
      <c r="K536" s="1051" t="s">
        <v>143</v>
      </c>
      <c r="L536" s="1051" t="s">
        <v>143</v>
      </c>
      <c r="M536" s="1051" t="s">
        <v>143</v>
      </c>
      <c r="N536" s="1051" t="s">
        <v>143</v>
      </c>
      <c r="O536" s="1051" t="s">
        <v>143</v>
      </c>
      <c r="P536" s="1051" t="s">
        <v>143</v>
      </c>
      <c r="Q536" s="1051" t="s">
        <v>143</v>
      </c>
    </row>
    <row r="537" spans="3:17" ht="14.5">
      <c r="C537" s="592" t="s">
        <v>143</v>
      </c>
      <c r="D537" s="592" t="s">
        <v>143</v>
      </c>
      <c r="E537" s="1313" t="s">
        <v>143</v>
      </c>
      <c r="F537" s="1051" t="s">
        <v>143</v>
      </c>
      <c r="G537" s="1051" t="s">
        <v>143</v>
      </c>
      <c r="H537" s="1051" t="s">
        <v>143</v>
      </c>
      <c r="I537" s="1051" t="s">
        <v>143</v>
      </c>
      <c r="J537" s="1051" t="s">
        <v>143</v>
      </c>
      <c r="K537" s="1051" t="s">
        <v>143</v>
      </c>
      <c r="L537" s="1051" t="s">
        <v>143</v>
      </c>
      <c r="M537" s="1051" t="s">
        <v>143</v>
      </c>
      <c r="N537" s="1051" t="s">
        <v>143</v>
      </c>
      <c r="O537" s="1051" t="s">
        <v>143</v>
      </c>
      <c r="P537" s="1051" t="s">
        <v>143</v>
      </c>
      <c r="Q537" s="1051" t="s">
        <v>143</v>
      </c>
    </row>
    <row r="538" spans="3:17" ht="14.5">
      <c r="C538" s="592" t="s">
        <v>143</v>
      </c>
      <c r="D538" s="592" t="s">
        <v>143</v>
      </c>
      <c r="E538" s="1313" t="s">
        <v>143</v>
      </c>
      <c r="F538" s="1051" t="s">
        <v>143</v>
      </c>
      <c r="G538" s="1051" t="s">
        <v>143</v>
      </c>
      <c r="H538" s="1051" t="s">
        <v>143</v>
      </c>
      <c r="I538" s="1051" t="s">
        <v>143</v>
      </c>
      <c r="J538" s="1051" t="s">
        <v>143</v>
      </c>
      <c r="K538" s="1051" t="s">
        <v>143</v>
      </c>
      <c r="L538" s="1051" t="s">
        <v>143</v>
      </c>
      <c r="M538" s="1051" t="s">
        <v>143</v>
      </c>
      <c r="N538" s="1051" t="s">
        <v>143</v>
      </c>
      <c r="O538" s="1051" t="s">
        <v>143</v>
      </c>
      <c r="P538" s="1051" t="s">
        <v>143</v>
      </c>
      <c r="Q538" s="1051" t="s">
        <v>143</v>
      </c>
    </row>
    <row r="539" spans="3:17" ht="14.5">
      <c r="C539" s="592" t="s">
        <v>143</v>
      </c>
      <c r="D539" s="592" t="s">
        <v>143</v>
      </c>
      <c r="E539" s="1313" t="s">
        <v>143</v>
      </c>
      <c r="F539" s="1051" t="s">
        <v>143</v>
      </c>
      <c r="G539" s="1051" t="s">
        <v>143</v>
      </c>
      <c r="H539" s="1051" t="s">
        <v>143</v>
      </c>
      <c r="I539" s="1051" t="s">
        <v>143</v>
      </c>
      <c r="J539" s="1051" t="s">
        <v>143</v>
      </c>
      <c r="K539" s="1051" t="s">
        <v>143</v>
      </c>
      <c r="L539" s="1051" t="s">
        <v>143</v>
      </c>
      <c r="M539" s="1051" t="s">
        <v>143</v>
      </c>
      <c r="N539" s="1051" t="s">
        <v>143</v>
      </c>
      <c r="O539" s="1051" t="s">
        <v>143</v>
      </c>
      <c r="P539" s="1051" t="s">
        <v>143</v>
      </c>
      <c r="Q539" s="1051" t="s">
        <v>143</v>
      </c>
    </row>
    <row r="540" spans="3:17" ht="14.5">
      <c r="C540" s="592" t="s">
        <v>143</v>
      </c>
      <c r="D540" s="592" t="s">
        <v>143</v>
      </c>
      <c r="E540" s="1313" t="s">
        <v>143</v>
      </c>
      <c r="F540" s="1051" t="s">
        <v>143</v>
      </c>
      <c r="G540" s="1051" t="s">
        <v>143</v>
      </c>
      <c r="H540" s="1051" t="s">
        <v>143</v>
      </c>
      <c r="I540" s="1051" t="s">
        <v>143</v>
      </c>
      <c r="J540" s="1051" t="s">
        <v>143</v>
      </c>
      <c r="K540" s="1051" t="s">
        <v>143</v>
      </c>
      <c r="L540" s="1051" t="s">
        <v>143</v>
      </c>
      <c r="M540" s="1051" t="s">
        <v>143</v>
      </c>
      <c r="N540" s="1051" t="s">
        <v>143</v>
      </c>
      <c r="O540" s="1051" t="s">
        <v>143</v>
      </c>
      <c r="P540" s="1051" t="s">
        <v>143</v>
      </c>
      <c r="Q540" s="1051" t="s">
        <v>143</v>
      </c>
    </row>
    <row r="541" spans="3:17" ht="14.5">
      <c r="C541" s="592" t="s">
        <v>143</v>
      </c>
      <c r="D541" s="592" t="s">
        <v>143</v>
      </c>
      <c r="E541" s="1313" t="s">
        <v>143</v>
      </c>
      <c r="F541" s="1051" t="s">
        <v>143</v>
      </c>
      <c r="G541" s="1051" t="s">
        <v>143</v>
      </c>
      <c r="H541" s="1051" t="s">
        <v>143</v>
      </c>
      <c r="I541" s="1051" t="s">
        <v>143</v>
      </c>
      <c r="J541" s="1051" t="s">
        <v>143</v>
      </c>
      <c r="K541" s="1051" t="s">
        <v>143</v>
      </c>
      <c r="L541" s="1051" t="s">
        <v>143</v>
      </c>
      <c r="M541" s="1051" t="s">
        <v>143</v>
      </c>
      <c r="N541" s="1051" t="s">
        <v>143</v>
      </c>
      <c r="O541" s="1051" t="s">
        <v>143</v>
      </c>
      <c r="P541" s="1051" t="s">
        <v>143</v>
      </c>
      <c r="Q541" s="1051" t="s">
        <v>143</v>
      </c>
    </row>
    <row r="542" spans="3:17" ht="14.5">
      <c r="C542" s="592" t="s">
        <v>143</v>
      </c>
      <c r="D542" s="592" t="s">
        <v>143</v>
      </c>
      <c r="E542" s="1313" t="s">
        <v>143</v>
      </c>
      <c r="F542" s="1051" t="s">
        <v>143</v>
      </c>
      <c r="G542" s="1051" t="s">
        <v>143</v>
      </c>
      <c r="H542" s="1051" t="s">
        <v>143</v>
      </c>
      <c r="I542" s="1051" t="s">
        <v>143</v>
      </c>
      <c r="J542" s="1051" t="s">
        <v>143</v>
      </c>
      <c r="K542" s="1051" t="s">
        <v>143</v>
      </c>
      <c r="L542" s="1051" t="s">
        <v>143</v>
      </c>
      <c r="M542" s="1051" t="s">
        <v>143</v>
      </c>
      <c r="N542" s="1051" t="s">
        <v>143</v>
      </c>
      <c r="O542" s="1051" t="s">
        <v>143</v>
      </c>
      <c r="P542" s="1051" t="s">
        <v>143</v>
      </c>
      <c r="Q542" s="1051" t="s">
        <v>143</v>
      </c>
    </row>
    <row r="543" spans="3:17" ht="14.5">
      <c r="C543" s="592" t="s">
        <v>143</v>
      </c>
      <c r="D543" s="592" t="s">
        <v>143</v>
      </c>
      <c r="E543" s="1313" t="s">
        <v>143</v>
      </c>
      <c r="F543" s="1051" t="s">
        <v>143</v>
      </c>
      <c r="G543" s="1051" t="s">
        <v>143</v>
      </c>
      <c r="H543" s="1051" t="s">
        <v>143</v>
      </c>
      <c r="I543" s="1051" t="s">
        <v>143</v>
      </c>
      <c r="J543" s="1051" t="s">
        <v>143</v>
      </c>
      <c r="K543" s="1051" t="s">
        <v>143</v>
      </c>
      <c r="L543" s="1051" t="s">
        <v>143</v>
      </c>
      <c r="M543" s="1051" t="s">
        <v>143</v>
      </c>
      <c r="N543" s="1051" t="s">
        <v>143</v>
      </c>
      <c r="O543" s="1051" t="s">
        <v>143</v>
      </c>
      <c r="P543" s="1051" t="s">
        <v>143</v>
      </c>
      <c r="Q543" s="1051" t="s">
        <v>143</v>
      </c>
    </row>
    <row r="544" spans="3:17" ht="14.5">
      <c r="C544" s="592" t="s">
        <v>143</v>
      </c>
      <c r="D544" s="592" t="s">
        <v>143</v>
      </c>
      <c r="E544" s="1313" t="s">
        <v>143</v>
      </c>
      <c r="F544" s="1051" t="s">
        <v>143</v>
      </c>
      <c r="G544" s="1051" t="s">
        <v>143</v>
      </c>
      <c r="H544" s="1051" t="s">
        <v>143</v>
      </c>
      <c r="I544" s="1051" t="s">
        <v>143</v>
      </c>
      <c r="J544" s="1051" t="s">
        <v>143</v>
      </c>
      <c r="K544" s="1051" t="s">
        <v>143</v>
      </c>
      <c r="L544" s="1051" t="s">
        <v>143</v>
      </c>
      <c r="M544" s="1051" t="s">
        <v>143</v>
      </c>
      <c r="N544" s="1051" t="s">
        <v>143</v>
      </c>
      <c r="O544" s="1051" t="s">
        <v>143</v>
      </c>
      <c r="P544" s="1051" t="s">
        <v>143</v>
      </c>
      <c r="Q544" s="1051" t="s">
        <v>143</v>
      </c>
    </row>
    <row r="545" spans="3:17" ht="14.5">
      <c r="C545" s="592" t="s">
        <v>143</v>
      </c>
      <c r="D545" s="592" t="s">
        <v>143</v>
      </c>
      <c r="E545" s="1313" t="s">
        <v>143</v>
      </c>
      <c r="F545" s="1051" t="s">
        <v>143</v>
      </c>
      <c r="G545" s="1051" t="s">
        <v>143</v>
      </c>
      <c r="H545" s="1051" t="s">
        <v>143</v>
      </c>
      <c r="I545" s="1051" t="s">
        <v>143</v>
      </c>
      <c r="J545" s="1051" t="s">
        <v>143</v>
      </c>
      <c r="K545" s="1051" t="s">
        <v>143</v>
      </c>
      <c r="L545" s="1051" t="s">
        <v>143</v>
      </c>
      <c r="M545" s="1051" t="s">
        <v>143</v>
      </c>
      <c r="N545" s="1051" t="s">
        <v>143</v>
      </c>
      <c r="O545" s="1051" t="s">
        <v>143</v>
      </c>
      <c r="P545" s="1051" t="s">
        <v>143</v>
      </c>
      <c r="Q545" s="1051" t="s">
        <v>143</v>
      </c>
    </row>
    <row r="546" spans="3:17" ht="14.5">
      <c r="C546" s="592" t="s">
        <v>143</v>
      </c>
      <c r="D546" s="592" t="s">
        <v>143</v>
      </c>
      <c r="E546" s="1313" t="s">
        <v>143</v>
      </c>
      <c r="F546" s="1051" t="s">
        <v>143</v>
      </c>
      <c r="G546" s="1051" t="s">
        <v>143</v>
      </c>
      <c r="H546" s="1051" t="s">
        <v>143</v>
      </c>
      <c r="I546" s="1051" t="s">
        <v>143</v>
      </c>
      <c r="J546" s="1051" t="s">
        <v>143</v>
      </c>
      <c r="K546" s="1051" t="s">
        <v>143</v>
      </c>
      <c r="L546" s="1051" t="s">
        <v>143</v>
      </c>
      <c r="M546" s="1051" t="s">
        <v>143</v>
      </c>
      <c r="N546" s="1051" t="s">
        <v>143</v>
      </c>
      <c r="O546" s="1051" t="s">
        <v>143</v>
      </c>
      <c r="P546" s="1051" t="s">
        <v>143</v>
      </c>
      <c r="Q546" s="1051" t="s">
        <v>143</v>
      </c>
    </row>
    <row r="547" spans="3:17" ht="14.5">
      <c r="C547" s="592" t="s">
        <v>143</v>
      </c>
      <c r="D547" s="592" t="s">
        <v>143</v>
      </c>
      <c r="E547" s="1313" t="s">
        <v>143</v>
      </c>
      <c r="F547" s="1051" t="s">
        <v>143</v>
      </c>
      <c r="G547" s="1051" t="s">
        <v>143</v>
      </c>
      <c r="H547" s="1051" t="s">
        <v>143</v>
      </c>
      <c r="I547" s="1051" t="s">
        <v>143</v>
      </c>
      <c r="J547" s="1051" t="s">
        <v>143</v>
      </c>
      <c r="K547" s="1051" t="s">
        <v>143</v>
      </c>
      <c r="L547" s="1051" t="s">
        <v>143</v>
      </c>
      <c r="M547" s="1051" t="s">
        <v>143</v>
      </c>
      <c r="N547" s="1051" t="s">
        <v>143</v>
      </c>
      <c r="O547" s="1051" t="s">
        <v>143</v>
      </c>
      <c r="P547" s="1051" t="s">
        <v>143</v>
      </c>
      <c r="Q547" s="1051" t="s">
        <v>143</v>
      </c>
    </row>
    <row r="548" spans="3:17" ht="14.5">
      <c r="C548" s="592" t="s">
        <v>143</v>
      </c>
      <c r="D548" s="592" t="s">
        <v>143</v>
      </c>
      <c r="E548" s="1313" t="s">
        <v>143</v>
      </c>
      <c r="F548" s="1051" t="s">
        <v>143</v>
      </c>
      <c r="G548" s="1051" t="s">
        <v>143</v>
      </c>
      <c r="H548" s="1051" t="s">
        <v>143</v>
      </c>
      <c r="I548" s="1051" t="s">
        <v>143</v>
      </c>
      <c r="J548" s="1051" t="s">
        <v>143</v>
      </c>
      <c r="K548" s="1051" t="s">
        <v>143</v>
      </c>
      <c r="L548" s="1051" t="s">
        <v>143</v>
      </c>
      <c r="M548" s="1051" t="s">
        <v>143</v>
      </c>
      <c r="N548" s="1051" t="s">
        <v>143</v>
      </c>
      <c r="O548" s="1051" t="s">
        <v>143</v>
      </c>
      <c r="P548" s="1051" t="s">
        <v>143</v>
      </c>
      <c r="Q548" s="1051" t="s">
        <v>143</v>
      </c>
    </row>
    <row r="549" spans="3:17" ht="14.5">
      <c r="C549" s="592" t="s">
        <v>143</v>
      </c>
      <c r="D549" s="592" t="s">
        <v>143</v>
      </c>
      <c r="E549" s="1313" t="s">
        <v>143</v>
      </c>
      <c r="F549" s="1051" t="s">
        <v>143</v>
      </c>
      <c r="G549" s="1051" t="s">
        <v>143</v>
      </c>
      <c r="H549" s="1051" t="s">
        <v>143</v>
      </c>
      <c r="I549" s="1051" t="s">
        <v>143</v>
      </c>
      <c r="J549" s="1051" t="s">
        <v>143</v>
      </c>
      <c r="K549" s="1051" t="s">
        <v>143</v>
      </c>
      <c r="L549" s="1051" t="s">
        <v>143</v>
      </c>
      <c r="M549" s="1051" t="s">
        <v>143</v>
      </c>
      <c r="N549" s="1051" t="s">
        <v>143</v>
      </c>
      <c r="O549" s="1051" t="s">
        <v>143</v>
      </c>
      <c r="P549" s="1051" t="s">
        <v>143</v>
      </c>
      <c r="Q549" s="1051" t="s">
        <v>143</v>
      </c>
    </row>
    <row r="550" spans="3:17" ht="14.5">
      <c r="C550" s="592" t="s">
        <v>143</v>
      </c>
      <c r="D550" s="592" t="s">
        <v>143</v>
      </c>
      <c r="E550" s="1313" t="s">
        <v>143</v>
      </c>
      <c r="F550" s="1051" t="s">
        <v>143</v>
      </c>
      <c r="G550" s="1051" t="s">
        <v>143</v>
      </c>
      <c r="H550" s="1051" t="s">
        <v>143</v>
      </c>
      <c r="I550" s="1051" t="s">
        <v>143</v>
      </c>
      <c r="J550" s="1051" t="s">
        <v>143</v>
      </c>
      <c r="K550" s="1051" t="s">
        <v>143</v>
      </c>
      <c r="L550" s="1051" t="s">
        <v>143</v>
      </c>
      <c r="M550" s="1051" t="s">
        <v>143</v>
      </c>
      <c r="N550" s="1051" t="s">
        <v>143</v>
      </c>
      <c r="O550" s="1051" t="s">
        <v>143</v>
      </c>
      <c r="P550" s="1051" t="s">
        <v>143</v>
      </c>
      <c r="Q550" s="1051" t="s">
        <v>143</v>
      </c>
    </row>
    <row r="551" spans="3:17" ht="14.5">
      <c r="C551" s="592" t="s">
        <v>143</v>
      </c>
      <c r="D551" s="592" t="s">
        <v>143</v>
      </c>
      <c r="E551" s="1313" t="s">
        <v>143</v>
      </c>
      <c r="F551" s="1051" t="s">
        <v>143</v>
      </c>
      <c r="G551" s="1051" t="s">
        <v>143</v>
      </c>
      <c r="H551" s="1051" t="s">
        <v>143</v>
      </c>
      <c r="I551" s="1051" t="s">
        <v>143</v>
      </c>
      <c r="J551" s="1051" t="s">
        <v>143</v>
      </c>
      <c r="K551" s="1051" t="s">
        <v>143</v>
      </c>
      <c r="L551" s="1051" t="s">
        <v>143</v>
      </c>
      <c r="M551" s="1051" t="s">
        <v>143</v>
      </c>
      <c r="N551" s="1051" t="s">
        <v>143</v>
      </c>
      <c r="O551" s="1051" t="s">
        <v>143</v>
      </c>
      <c r="P551" s="1051" t="s">
        <v>143</v>
      </c>
      <c r="Q551" s="1051" t="s">
        <v>143</v>
      </c>
    </row>
    <row r="552" spans="3:17" ht="14.5">
      <c r="C552" s="592" t="s">
        <v>143</v>
      </c>
      <c r="D552" s="592" t="s">
        <v>143</v>
      </c>
      <c r="E552" s="1313" t="s">
        <v>143</v>
      </c>
      <c r="F552" s="1051" t="s">
        <v>143</v>
      </c>
      <c r="G552" s="1051" t="s">
        <v>143</v>
      </c>
      <c r="H552" s="1051" t="s">
        <v>143</v>
      </c>
      <c r="I552" s="1051" t="s">
        <v>143</v>
      </c>
      <c r="J552" s="1051" t="s">
        <v>143</v>
      </c>
      <c r="K552" s="1051" t="s">
        <v>143</v>
      </c>
      <c r="L552" s="1051" t="s">
        <v>143</v>
      </c>
      <c r="M552" s="1051" t="s">
        <v>143</v>
      </c>
      <c r="N552" s="1051" t="s">
        <v>143</v>
      </c>
      <c r="O552" s="1051" t="s">
        <v>143</v>
      </c>
      <c r="P552" s="1051" t="s">
        <v>143</v>
      </c>
      <c r="Q552" s="1051" t="s">
        <v>143</v>
      </c>
    </row>
    <row r="553" spans="3:17" ht="14.5">
      <c r="C553" s="592" t="s">
        <v>143</v>
      </c>
      <c r="D553" s="592" t="s">
        <v>143</v>
      </c>
      <c r="E553" s="1313" t="s">
        <v>143</v>
      </c>
      <c r="F553" s="1051" t="s">
        <v>143</v>
      </c>
      <c r="G553" s="1051" t="s">
        <v>143</v>
      </c>
      <c r="H553" s="1051" t="s">
        <v>143</v>
      </c>
      <c r="I553" s="1051" t="s">
        <v>143</v>
      </c>
      <c r="J553" s="1051" t="s">
        <v>143</v>
      </c>
      <c r="K553" s="1051" t="s">
        <v>143</v>
      </c>
      <c r="L553" s="1051" t="s">
        <v>143</v>
      </c>
      <c r="M553" s="1051" t="s">
        <v>143</v>
      </c>
      <c r="N553" s="1051" t="s">
        <v>143</v>
      </c>
      <c r="O553" s="1051" t="s">
        <v>143</v>
      </c>
      <c r="P553" s="1051" t="s">
        <v>143</v>
      </c>
      <c r="Q553" s="1051" t="s">
        <v>143</v>
      </c>
    </row>
    <row r="554" spans="3:17" ht="14.5">
      <c r="C554" s="592" t="s">
        <v>143</v>
      </c>
      <c r="D554" s="592" t="s">
        <v>143</v>
      </c>
      <c r="E554" s="1313" t="s">
        <v>143</v>
      </c>
      <c r="F554" s="1051" t="s">
        <v>143</v>
      </c>
      <c r="G554" s="1051" t="s">
        <v>143</v>
      </c>
      <c r="H554" s="1051" t="s">
        <v>143</v>
      </c>
      <c r="I554" s="1051" t="s">
        <v>143</v>
      </c>
      <c r="J554" s="1051" t="s">
        <v>143</v>
      </c>
      <c r="K554" s="1051" t="s">
        <v>143</v>
      </c>
      <c r="L554" s="1051" t="s">
        <v>143</v>
      </c>
      <c r="M554" s="1051" t="s">
        <v>143</v>
      </c>
      <c r="N554" s="1051" t="s">
        <v>143</v>
      </c>
      <c r="O554" s="1051" t="s">
        <v>143</v>
      </c>
      <c r="P554" s="1051" t="s">
        <v>143</v>
      </c>
      <c r="Q554" s="1051" t="s">
        <v>143</v>
      </c>
    </row>
    <row r="555" spans="3:17" ht="14.5">
      <c r="C555" s="592" t="s">
        <v>143</v>
      </c>
      <c r="D555" s="592" t="s">
        <v>143</v>
      </c>
      <c r="E555" s="1313" t="s">
        <v>143</v>
      </c>
      <c r="F555" s="1051" t="s">
        <v>143</v>
      </c>
      <c r="G555" s="1051" t="s">
        <v>143</v>
      </c>
      <c r="H555" s="1051" t="s">
        <v>143</v>
      </c>
      <c r="I555" s="1051" t="s">
        <v>143</v>
      </c>
      <c r="J555" s="1051" t="s">
        <v>143</v>
      </c>
      <c r="K555" s="1051" t="s">
        <v>143</v>
      </c>
      <c r="L555" s="1051" t="s">
        <v>143</v>
      </c>
      <c r="M555" s="1051" t="s">
        <v>143</v>
      </c>
      <c r="N555" s="1051" t="s">
        <v>143</v>
      </c>
      <c r="O555" s="1051" t="s">
        <v>143</v>
      </c>
      <c r="P555" s="1051" t="s">
        <v>143</v>
      </c>
      <c r="Q555" s="1051" t="s">
        <v>143</v>
      </c>
    </row>
    <row r="556" spans="3:17" ht="14.5">
      <c r="C556" s="592" t="s">
        <v>143</v>
      </c>
      <c r="D556" s="592" t="s">
        <v>143</v>
      </c>
      <c r="E556" s="1313" t="s">
        <v>143</v>
      </c>
      <c r="F556" s="1051" t="s">
        <v>143</v>
      </c>
      <c r="G556" s="1051" t="s">
        <v>143</v>
      </c>
      <c r="H556" s="1051" t="s">
        <v>143</v>
      </c>
      <c r="I556" s="1051" t="s">
        <v>143</v>
      </c>
      <c r="J556" s="1051" t="s">
        <v>143</v>
      </c>
      <c r="K556" s="1051" t="s">
        <v>143</v>
      </c>
      <c r="L556" s="1051" t="s">
        <v>143</v>
      </c>
      <c r="M556" s="1051" t="s">
        <v>143</v>
      </c>
      <c r="N556" s="1051" t="s">
        <v>143</v>
      </c>
      <c r="O556" s="1051" t="s">
        <v>143</v>
      </c>
      <c r="P556" s="1051" t="s">
        <v>143</v>
      </c>
      <c r="Q556" s="1051" t="s">
        <v>143</v>
      </c>
    </row>
    <row r="557" spans="3:17" ht="14.5">
      <c r="C557" s="592" t="s">
        <v>143</v>
      </c>
      <c r="D557" s="592" t="s">
        <v>143</v>
      </c>
      <c r="E557" s="1313" t="s">
        <v>143</v>
      </c>
      <c r="F557" s="1051" t="s">
        <v>143</v>
      </c>
      <c r="G557" s="1051" t="s">
        <v>143</v>
      </c>
      <c r="H557" s="1051" t="s">
        <v>143</v>
      </c>
      <c r="I557" s="1051" t="s">
        <v>143</v>
      </c>
      <c r="J557" s="1051" t="s">
        <v>143</v>
      </c>
      <c r="K557" s="1051" t="s">
        <v>143</v>
      </c>
      <c r="L557" s="1051" t="s">
        <v>143</v>
      </c>
      <c r="M557" s="1051" t="s">
        <v>143</v>
      </c>
      <c r="N557" s="1051" t="s">
        <v>143</v>
      </c>
      <c r="O557" s="1051" t="s">
        <v>143</v>
      </c>
      <c r="P557" s="1051" t="s">
        <v>143</v>
      </c>
      <c r="Q557" s="1051" t="s">
        <v>143</v>
      </c>
    </row>
    <row r="558" spans="3:17" ht="14.5">
      <c r="C558" s="592" t="s">
        <v>143</v>
      </c>
      <c r="D558" s="592" t="s">
        <v>143</v>
      </c>
      <c r="E558" s="1313" t="s">
        <v>143</v>
      </c>
      <c r="F558" s="1051" t="s">
        <v>143</v>
      </c>
      <c r="G558" s="1051" t="s">
        <v>143</v>
      </c>
      <c r="H558" s="1051" t="s">
        <v>143</v>
      </c>
      <c r="I558" s="1051" t="s">
        <v>143</v>
      </c>
      <c r="J558" s="1051" t="s">
        <v>143</v>
      </c>
      <c r="K558" s="1051" t="s">
        <v>143</v>
      </c>
      <c r="L558" s="1051" t="s">
        <v>143</v>
      </c>
      <c r="M558" s="1051" t="s">
        <v>143</v>
      </c>
      <c r="N558" s="1051" t="s">
        <v>143</v>
      </c>
      <c r="O558" s="1051" t="s">
        <v>143</v>
      </c>
      <c r="P558" s="1051" t="s">
        <v>143</v>
      </c>
      <c r="Q558" s="1051" t="s">
        <v>143</v>
      </c>
    </row>
    <row r="559" spans="3:17" ht="14.5">
      <c r="C559" s="592" t="s">
        <v>143</v>
      </c>
      <c r="D559" s="592" t="s">
        <v>143</v>
      </c>
      <c r="E559" s="1313" t="s">
        <v>143</v>
      </c>
      <c r="F559" s="1051" t="s">
        <v>143</v>
      </c>
      <c r="G559" s="1051" t="s">
        <v>143</v>
      </c>
      <c r="H559" s="1051" t="s">
        <v>143</v>
      </c>
      <c r="I559" s="1051" t="s">
        <v>143</v>
      </c>
      <c r="J559" s="1051" t="s">
        <v>143</v>
      </c>
      <c r="K559" s="1051" t="s">
        <v>143</v>
      </c>
      <c r="L559" s="1051" t="s">
        <v>143</v>
      </c>
      <c r="M559" s="1051" t="s">
        <v>143</v>
      </c>
      <c r="N559" s="1051" t="s">
        <v>143</v>
      </c>
      <c r="O559" s="1051" t="s">
        <v>143</v>
      </c>
      <c r="P559" s="1051" t="s">
        <v>143</v>
      </c>
      <c r="Q559" s="1051" t="s">
        <v>143</v>
      </c>
    </row>
    <row r="560" spans="3:17" ht="14.5">
      <c r="C560" s="592" t="s">
        <v>143</v>
      </c>
      <c r="D560" s="592" t="s">
        <v>143</v>
      </c>
      <c r="E560" s="1313" t="s">
        <v>143</v>
      </c>
      <c r="F560" s="1051" t="s">
        <v>143</v>
      </c>
      <c r="G560" s="1051" t="s">
        <v>143</v>
      </c>
      <c r="H560" s="1051" t="s">
        <v>143</v>
      </c>
      <c r="I560" s="1051" t="s">
        <v>143</v>
      </c>
      <c r="J560" s="1051" t="s">
        <v>143</v>
      </c>
      <c r="K560" s="1051" t="s">
        <v>143</v>
      </c>
      <c r="L560" s="1051" t="s">
        <v>143</v>
      </c>
      <c r="M560" s="1051" t="s">
        <v>143</v>
      </c>
      <c r="N560" s="1051" t="s">
        <v>143</v>
      </c>
      <c r="O560" s="1051" t="s">
        <v>143</v>
      </c>
      <c r="P560" s="1051" t="s">
        <v>143</v>
      </c>
      <c r="Q560" s="1051" t="s">
        <v>143</v>
      </c>
    </row>
    <row r="561" spans="3:17" ht="14.5">
      <c r="C561" s="592" t="s">
        <v>143</v>
      </c>
      <c r="D561" s="592" t="s">
        <v>143</v>
      </c>
      <c r="E561" s="1313" t="s">
        <v>143</v>
      </c>
      <c r="F561" s="1051" t="s">
        <v>143</v>
      </c>
      <c r="G561" s="1051" t="s">
        <v>143</v>
      </c>
      <c r="H561" s="1051" t="s">
        <v>143</v>
      </c>
      <c r="I561" s="1051" t="s">
        <v>143</v>
      </c>
      <c r="J561" s="1051" t="s">
        <v>143</v>
      </c>
      <c r="K561" s="1051" t="s">
        <v>143</v>
      </c>
      <c r="L561" s="1051" t="s">
        <v>143</v>
      </c>
      <c r="M561" s="1051" t="s">
        <v>143</v>
      </c>
      <c r="N561" s="1051" t="s">
        <v>143</v>
      </c>
      <c r="O561" s="1051" t="s">
        <v>143</v>
      </c>
      <c r="P561" s="1051" t="s">
        <v>143</v>
      </c>
      <c r="Q561" s="1051" t="s">
        <v>143</v>
      </c>
    </row>
    <row r="562" spans="3:17" ht="14.5">
      <c r="C562" s="592" t="s">
        <v>143</v>
      </c>
      <c r="D562" s="592" t="s">
        <v>143</v>
      </c>
      <c r="E562" s="1313" t="s">
        <v>143</v>
      </c>
      <c r="F562" s="1051" t="s">
        <v>143</v>
      </c>
      <c r="G562" s="1051" t="s">
        <v>143</v>
      </c>
      <c r="H562" s="1051" t="s">
        <v>143</v>
      </c>
      <c r="I562" s="1051" t="s">
        <v>143</v>
      </c>
      <c r="J562" s="1051" t="s">
        <v>143</v>
      </c>
      <c r="K562" s="1051" t="s">
        <v>143</v>
      </c>
      <c r="L562" s="1051" t="s">
        <v>143</v>
      </c>
      <c r="M562" s="1051" t="s">
        <v>143</v>
      </c>
      <c r="N562" s="1051" t="s">
        <v>143</v>
      </c>
      <c r="O562" s="1051" t="s">
        <v>143</v>
      </c>
      <c r="P562" s="1051" t="s">
        <v>143</v>
      </c>
      <c r="Q562" s="1051" t="s">
        <v>143</v>
      </c>
    </row>
    <row r="563" spans="3:17" ht="14.5">
      <c r="C563" s="592" t="s">
        <v>143</v>
      </c>
      <c r="D563" s="592" t="s">
        <v>143</v>
      </c>
      <c r="E563" s="1313" t="s">
        <v>143</v>
      </c>
      <c r="F563" s="1051" t="s">
        <v>143</v>
      </c>
      <c r="G563" s="1051" t="s">
        <v>143</v>
      </c>
      <c r="H563" s="1051" t="s">
        <v>143</v>
      </c>
      <c r="I563" s="1051" t="s">
        <v>143</v>
      </c>
      <c r="J563" s="1051" t="s">
        <v>143</v>
      </c>
      <c r="K563" s="1051" t="s">
        <v>143</v>
      </c>
      <c r="L563" s="1051" t="s">
        <v>143</v>
      </c>
      <c r="M563" s="1051" t="s">
        <v>143</v>
      </c>
      <c r="N563" s="1051" t="s">
        <v>143</v>
      </c>
      <c r="O563" s="1051" t="s">
        <v>143</v>
      </c>
      <c r="P563" s="1051" t="s">
        <v>143</v>
      </c>
      <c r="Q563" s="1051" t="s">
        <v>143</v>
      </c>
    </row>
    <row r="564" spans="3:17" ht="14.5">
      <c r="C564" s="592" t="s">
        <v>143</v>
      </c>
      <c r="D564" s="592" t="s">
        <v>143</v>
      </c>
      <c r="E564" s="1313" t="s">
        <v>143</v>
      </c>
      <c r="F564" s="1051" t="s">
        <v>143</v>
      </c>
      <c r="G564" s="1051" t="s">
        <v>143</v>
      </c>
      <c r="H564" s="1051" t="s">
        <v>143</v>
      </c>
      <c r="I564" s="1051" t="s">
        <v>143</v>
      </c>
      <c r="J564" s="1051" t="s">
        <v>143</v>
      </c>
      <c r="K564" s="1051" t="s">
        <v>143</v>
      </c>
      <c r="L564" s="1051" t="s">
        <v>143</v>
      </c>
      <c r="M564" s="1051" t="s">
        <v>143</v>
      </c>
      <c r="N564" s="1051" t="s">
        <v>143</v>
      </c>
      <c r="O564" s="1051" t="s">
        <v>143</v>
      </c>
      <c r="P564" s="1051" t="s">
        <v>143</v>
      </c>
      <c r="Q564" s="1051" t="s">
        <v>143</v>
      </c>
    </row>
    <row r="565" spans="3:17" ht="14.5">
      <c r="C565" s="592" t="s">
        <v>143</v>
      </c>
      <c r="D565" s="592" t="s">
        <v>143</v>
      </c>
      <c r="E565" s="1313" t="s">
        <v>143</v>
      </c>
      <c r="F565" s="1051" t="s">
        <v>143</v>
      </c>
      <c r="G565" s="1051" t="s">
        <v>143</v>
      </c>
      <c r="H565" s="1051" t="s">
        <v>143</v>
      </c>
      <c r="I565" s="1051" t="s">
        <v>143</v>
      </c>
      <c r="J565" s="1051" t="s">
        <v>143</v>
      </c>
      <c r="K565" s="1051" t="s">
        <v>143</v>
      </c>
      <c r="L565" s="1051" t="s">
        <v>143</v>
      </c>
      <c r="M565" s="1051" t="s">
        <v>143</v>
      </c>
      <c r="N565" s="1051" t="s">
        <v>143</v>
      </c>
      <c r="O565" s="1051" t="s">
        <v>143</v>
      </c>
      <c r="P565" s="1051" t="s">
        <v>143</v>
      </c>
      <c r="Q565" s="1051" t="s">
        <v>143</v>
      </c>
    </row>
    <row r="566" spans="3:17" ht="14.5">
      <c r="C566" s="592" t="s">
        <v>143</v>
      </c>
      <c r="D566" s="592" t="s">
        <v>143</v>
      </c>
      <c r="E566" s="1313" t="s">
        <v>143</v>
      </c>
      <c r="F566" s="1051" t="s">
        <v>143</v>
      </c>
      <c r="G566" s="1051" t="s">
        <v>143</v>
      </c>
      <c r="H566" s="1051" t="s">
        <v>143</v>
      </c>
      <c r="I566" s="1051" t="s">
        <v>143</v>
      </c>
      <c r="J566" s="1051" t="s">
        <v>143</v>
      </c>
      <c r="K566" s="1051" t="s">
        <v>143</v>
      </c>
      <c r="L566" s="1051" t="s">
        <v>143</v>
      </c>
      <c r="M566" s="1051" t="s">
        <v>143</v>
      </c>
      <c r="N566" s="1051" t="s">
        <v>143</v>
      </c>
      <c r="O566" s="1051" t="s">
        <v>143</v>
      </c>
      <c r="P566" s="1051" t="s">
        <v>143</v>
      </c>
      <c r="Q566" s="1051" t="s">
        <v>143</v>
      </c>
    </row>
    <row r="567" spans="3:17" ht="14.5">
      <c r="C567" s="592" t="s">
        <v>143</v>
      </c>
      <c r="D567" s="592" t="s">
        <v>143</v>
      </c>
      <c r="E567" s="1313" t="s">
        <v>143</v>
      </c>
      <c r="F567" s="1051" t="s">
        <v>143</v>
      </c>
      <c r="G567" s="1051" t="s">
        <v>143</v>
      </c>
      <c r="H567" s="1051" t="s">
        <v>143</v>
      </c>
      <c r="I567" s="1051" t="s">
        <v>143</v>
      </c>
      <c r="J567" s="1051" t="s">
        <v>143</v>
      </c>
      <c r="K567" s="1051" t="s">
        <v>143</v>
      </c>
      <c r="L567" s="1051" t="s">
        <v>143</v>
      </c>
      <c r="M567" s="1051" t="s">
        <v>143</v>
      </c>
      <c r="N567" s="1051" t="s">
        <v>143</v>
      </c>
      <c r="O567" s="1051" t="s">
        <v>143</v>
      </c>
      <c r="P567" s="1051" t="s">
        <v>143</v>
      </c>
      <c r="Q567" s="1051" t="s">
        <v>143</v>
      </c>
    </row>
    <row r="568" spans="3:17" ht="14.5">
      <c r="C568" s="592" t="s">
        <v>143</v>
      </c>
      <c r="E568" s="1313" t="s">
        <v>143</v>
      </c>
      <c r="F568" s="1051" t="s">
        <v>143</v>
      </c>
      <c r="G568" s="1051" t="s">
        <v>143</v>
      </c>
      <c r="H568" s="1051" t="s">
        <v>143</v>
      </c>
      <c r="I568" s="1051" t="s">
        <v>143</v>
      </c>
      <c r="J568" s="1051" t="s">
        <v>143</v>
      </c>
      <c r="K568" s="1051" t="s">
        <v>143</v>
      </c>
      <c r="L568" s="1051" t="s">
        <v>143</v>
      </c>
      <c r="M568" s="1051" t="s">
        <v>143</v>
      </c>
      <c r="N568" s="1051" t="s">
        <v>143</v>
      </c>
      <c r="O568" s="1051" t="s">
        <v>143</v>
      </c>
      <c r="P568" s="1051" t="s">
        <v>143</v>
      </c>
      <c r="Q568" s="1051" t="s">
        <v>143</v>
      </c>
    </row>
    <row r="569" spans="3:17" ht="14.5">
      <c r="C569" s="592" t="s">
        <v>143</v>
      </c>
      <c r="E569" s="1313"/>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zoomScale="85" zoomScaleNormal="85" workbookViewId="0"/>
  </sheetViews>
  <sheetFormatPr defaultColWidth="11.453125" defaultRowHeight="12.5"/>
  <cols>
    <col min="1" max="1" width="2.7265625" style="592" customWidth="1"/>
    <col min="2" max="2" width="6.26953125" style="592" customWidth="1"/>
    <col min="3" max="7" width="21.1796875" style="592" customWidth="1"/>
    <col min="8" max="8" width="21.1796875" style="954" customWidth="1"/>
    <col min="9" max="12" width="21.1796875" style="592" customWidth="1"/>
    <col min="13" max="13" width="5.54296875" style="592" customWidth="1"/>
    <col min="14" max="14" width="6.81640625" style="592" customWidth="1"/>
    <col min="15" max="15" width="15.1796875" style="592" bestFit="1" customWidth="1"/>
    <col min="16" max="16384" width="11.453125" style="592"/>
  </cols>
  <sheetData>
    <row r="1" spans="2:15" ht="13" thickBot="1"/>
    <row r="2" spans="2:15" ht="28.5" thickTop="1">
      <c r="B2" s="1052"/>
      <c r="C2" s="810"/>
      <c r="D2" s="810"/>
      <c r="E2" s="811"/>
      <c r="F2" s="811"/>
      <c r="G2" s="811"/>
      <c r="H2" s="1321"/>
      <c r="I2" s="811"/>
      <c r="J2" s="811"/>
      <c r="K2" s="534" t="s">
        <v>232</v>
      </c>
      <c r="L2" s="618">
        <f>'Delinquencies Analysis'!Q2</f>
        <v>45991</v>
      </c>
      <c r="M2" s="1053"/>
    </row>
    <row r="3" spans="2:15" ht="14">
      <c r="B3" s="759"/>
      <c r="C3" s="596"/>
      <c r="D3" s="596"/>
      <c r="E3" s="596"/>
      <c r="F3" s="596"/>
      <c r="G3" s="596"/>
      <c r="H3" s="1322"/>
      <c r="I3" s="596"/>
      <c r="J3" s="596"/>
      <c r="K3" s="540" t="s">
        <v>233</v>
      </c>
      <c r="L3" s="621">
        <f>'Delinquencies Analysis'!Q3</f>
        <v>46003</v>
      </c>
      <c r="M3" s="766"/>
    </row>
    <row r="4" spans="2:15" ht="14">
      <c r="B4" s="2081"/>
      <c r="C4" s="2082"/>
      <c r="D4" s="2082"/>
      <c r="E4" s="2131" t="s">
        <v>589</v>
      </c>
      <c r="F4" s="2131"/>
      <c r="G4" s="2131"/>
      <c r="H4" s="2131"/>
      <c r="I4" s="2131"/>
      <c r="J4" s="2131"/>
      <c r="K4" s="540" t="s">
        <v>234</v>
      </c>
      <c r="L4" s="621">
        <f>'Delinquencies Analysis'!Q4</f>
        <v>46009</v>
      </c>
      <c r="M4" s="766"/>
    </row>
    <row r="5" spans="2:15" ht="14">
      <c r="B5" s="2081"/>
      <c r="C5" s="2082"/>
      <c r="D5" s="2082"/>
      <c r="E5" s="2131"/>
      <c r="F5" s="2131"/>
      <c r="G5" s="2131"/>
      <c r="H5" s="2131"/>
      <c r="I5" s="2131"/>
      <c r="J5" s="2131"/>
      <c r="K5" s="540" t="s">
        <v>235</v>
      </c>
      <c r="L5" s="621">
        <f>'Delinquencies Analysis'!Q5</f>
        <v>46020</v>
      </c>
      <c r="M5" s="766"/>
    </row>
    <row r="6" spans="2:15" ht="14">
      <c r="B6" s="759"/>
      <c r="C6" s="596"/>
      <c r="D6" s="596"/>
      <c r="E6" s="596"/>
      <c r="F6" s="596"/>
      <c r="G6" s="596"/>
      <c r="H6" s="1322"/>
      <c r="I6" s="596"/>
      <c r="J6" s="596"/>
      <c r="K6" s="540" t="s">
        <v>236</v>
      </c>
      <c r="L6" s="624">
        <f>'Delinquencies Analysis'!Q6</f>
        <v>14</v>
      </c>
      <c r="M6" s="766"/>
    </row>
    <row r="7" spans="2:15" ht="14">
      <c r="B7" s="759"/>
      <c r="C7" s="596"/>
      <c r="D7" s="596"/>
      <c r="E7" s="596"/>
      <c r="F7" s="596"/>
      <c r="G7" s="596"/>
      <c r="H7" s="1322"/>
      <c r="I7" s="596"/>
      <c r="J7" s="596"/>
      <c r="K7" s="540"/>
      <c r="L7" s="1054"/>
      <c r="M7" s="766"/>
    </row>
    <row r="8" spans="2:15" ht="14">
      <c r="B8" s="1055"/>
      <c r="C8" s="1056"/>
      <c r="D8" s="1056"/>
      <c r="E8" s="1056"/>
      <c r="F8" s="1056"/>
      <c r="G8" s="1056"/>
      <c r="H8" s="1323"/>
      <c r="I8" s="1056"/>
      <c r="J8" s="1056"/>
      <c r="K8" s="1057"/>
      <c r="L8" s="1058"/>
      <c r="M8" s="1059"/>
    </row>
    <row r="9" spans="2:15" ht="98.5" thickBot="1">
      <c r="B9" s="767"/>
      <c r="C9" s="1177" t="s">
        <v>574</v>
      </c>
      <c r="D9" s="1179" t="s">
        <v>590</v>
      </c>
      <c r="E9" s="1179" t="s">
        <v>591</v>
      </c>
      <c r="F9" s="1179" t="s">
        <v>592</v>
      </c>
      <c r="G9" s="1179" t="s">
        <v>593</v>
      </c>
      <c r="H9" s="1324" t="s">
        <v>594</v>
      </c>
      <c r="I9" s="1179" t="s">
        <v>595</v>
      </c>
      <c r="J9" s="1179" t="s">
        <v>596</v>
      </c>
      <c r="K9" s="1179" t="s">
        <v>597</v>
      </c>
      <c r="L9" s="1179" t="s">
        <v>598</v>
      </c>
      <c r="M9" s="772"/>
    </row>
    <row r="10" spans="2:15" ht="13">
      <c r="B10" s="767"/>
      <c r="C10" s="1304">
        <f>'08 - Default &amp; Recovery Stat'!B12</f>
        <v>45991</v>
      </c>
      <c r="D10" s="1060">
        <f>IF($C10=0,"",'02 - Monthly Asset Follow up'!C17)</f>
        <v>11501221849.950001</v>
      </c>
      <c r="E10" s="1061">
        <f>IF($C10=0,"",_xlfn.XLOOKUP($C10,INPUT_DATA!$CN:$CN,INPUT_DATA!DP:DP,""))</f>
        <v>7</v>
      </c>
      <c r="F10" s="1062">
        <f>'Key Figures'!F35</f>
        <v>563823.34</v>
      </c>
      <c r="G10" s="1063">
        <f>IF($C10=0,"",IF(G11="",E10,E10+G11))</f>
        <v>66</v>
      </c>
      <c r="H10" s="1325">
        <f>IF($C10=0,"",IF(H11="",F10,F10+H11))</f>
        <v>5917603.8900000006</v>
      </c>
      <c r="I10" s="1064">
        <f>IFERROR(IF($C10=0,"",H10/'08 - Default &amp; Recovery Stat'!D12),"")</f>
        <v>4.7612432423384818E-4</v>
      </c>
      <c r="J10" s="1062">
        <f>IF($C10=0,"",'08 - Default &amp; Recovery Stat'!G12)</f>
        <v>311624.19</v>
      </c>
      <c r="K10" s="1062">
        <f t="shared" ref="K10:K15" si="0">IF($C10=0,"",IF(K11="",J10,J10+K11))</f>
        <v>523568.14999999997</v>
      </c>
      <c r="L10" s="1065">
        <f>IFERROR(IF($C10=0,"",K10/H10),"")</f>
        <v>8.8476376542330537E-2</v>
      </c>
      <c r="M10" s="772"/>
      <c r="O10" s="954"/>
    </row>
    <row r="11" spans="2:15">
      <c r="B11" s="767"/>
      <c r="C11" s="1305">
        <f>'08 - Default &amp; Recovery Stat'!B13</f>
        <v>45961</v>
      </c>
      <c r="D11" s="1316">
        <f>IF($C11=0,"",'02 - Monthly Asset Follow up'!C18)</f>
        <v>11613993146.950001</v>
      </c>
      <c r="E11" s="1317">
        <f>IF($C11=0,"",_xlfn.XLOOKUP($C11,INPUT_DATA!$CN:$CN,INPUT_DATA!DP:DP,""))</f>
        <v>3</v>
      </c>
      <c r="F11" s="1316">
        <f>IF($C11=0,"",'02 - Monthly Asset Follow up'!K18)</f>
        <v>229091.41</v>
      </c>
      <c r="G11" s="1317">
        <f t="shared" ref="G11:G54" si="1">IF($C11=0,"",IF(G12="",E11,E11+G12))</f>
        <v>59</v>
      </c>
      <c r="H11" s="1326">
        <f t="shared" ref="H11:H55" si="2">IF($C11=0,"",IF(H12="",F11,F11+H12))</f>
        <v>5353780.5500000007</v>
      </c>
      <c r="I11" s="1318">
        <f>IFERROR(IF($C11=0,"",H11/'08 - Default &amp; Recovery Stat'!D13),"")</f>
        <v>4.3075967804683023E-4</v>
      </c>
      <c r="J11" s="1316">
        <f>IF($C11=0,"",'08 - Default &amp; Recovery Stat'!G13)</f>
        <v>1137.19</v>
      </c>
      <c r="K11" s="1316">
        <f t="shared" si="0"/>
        <v>211943.95999999996</v>
      </c>
      <c r="L11" s="1320">
        <f>IFERROR(IF($C11=0,"",K11/H11),"")</f>
        <v>3.9587718999800979E-2</v>
      </c>
      <c r="M11" s="772"/>
    </row>
    <row r="12" spans="2:15">
      <c r="B12" s="767"/>
      <c r="C12" s="1305">
        <f>'08 - Default &amp; Recovery Stat'!B14</f>
        <v>45930</v>
      </c>
      <c r="D12" s="1316">
        <f>IF($C12=0,"",'02 - Monthly Asset Follow up'!C19)</f>
        <v>7430770897.8500004</v>
      </c>
      <c r="E12" s="1317">
        <f>IF($C12=0,"",_xlfn.XLOOKUP($C12,INPUT_DATA!$CN:$CN,INPUT_DATA!DP:DP,""))</f>
        <v>6</v>
      </c>
      <c r="F12" s="1316">
        <f>IF($C12=0,"",'02 - Monthly Asset Follow up'!K19)</f>
        <v>414679.66</v>
      </c>
      <c r="G12" s="1317">
        <f t="shared" si="1"/>
        <v>56</v>
      </c>
      <c r="H12" s="1326">
        <f t="shared" si="2"/>
        <v>5124689.1400000006</v>
      </c>
      <c r="I12" s="1318">
        <f>IFERROR(IF($C12=0,"",H12/'08 - Default &amp; Recovery Stat'!D14),"")</f>
        <v>4.1232721876067319E-4</v>
      </c>
      <c r="J12" s="1316">
        <f>IF($C12=0,"",'08 - Default &amp; Recovery Stat'!G14)</f>
        <v>1788.58</v>
      </c>
      <c r="K12" s="1316">
        <f t="shared" si="0"/>
        <v>210806.76999999996</v>
      </c>
      <c r="L12" s="1320">
        <f t="shared" ref="L12:L55" si="3">IFERROR(IF($C12=0,"",K12/H12),"")</f>
        <v>4.1135523392936947E-2</v>
      </c>
      <c r="M12" s="772"/>
    </row>
    <row r="13" spans="2:15">
      <c r="B13" s="767"/>
      <c r="C13" s="1305">
        <f>'08 - Default &amp; Recovery Stat'!B15</f>
        <v>45900</v>
      </c>
      <c r="D13" s="1316">
        <f>IF($C13=0,"",'02 - Monthly Asset Follow up'!C20)</f>
        <v>7501402080.4799995</v>
      </c>
      <c r="E13" s="1317">
        <f>IF($C13=0,"",_xlfn.XLOOKUP($C13,INPUT_DATA!$CN:$CN,INPUT_DATA!DP:DP,""))</f>
        <v>4</v>
      </c>
      <c r="F13" s="1316">
        <f>IF($C13=0,"",'02 - Monthly Asset Follow up'!K20)</f>
        <v>325275.99</v>
      </c>
      <c r="G13" s="1317">
        <f t="shared" si="1"/>
        <v>50</v>
      </c>
      <c r="H13" s="1326">
        <f t="shared" si="2"/>
        <v>4710009.4800000004</v>
      </c>
      <c r="I13" s="1318">
        <f>IFERROR(IF($C13=0,"",H13/'08 - Default &amp; Recovery Stat'!D15),"")</f>
        <v>5.7562910897248395E-4</v>
      </c>
      <c r="J13" s="1316">
        <f>IF($C13=0,"",'08 - Default &amp; Recovery Stat'!G15)</f>
        <v>2472.34</v>
      </c>
      <c r="K13" s="1316">
        <f t="shared" si="0"/>
        <v>209018.18999999997</v>
      </c>
      <c r="L13" s="1320">
        <f t="shared" si="3"/>
        <v>4.4377445711637924E-2</v>
      </c>
      <c r="M13" s="772"/>
    </row>
    <row r="14" spans="2:15">
      <c r="B14" s="767"/>
      <c r="C14" s="1305">
        <f>'08 - Default &amp; Recovery Stat'!B16</f>
        <v>45869</v>
      </c>
      <c r="D14" s="1316">
        <f>IF($C14=0,"",'02 - Monthly Asset Follow up'!C21)</f>
        <v>7570005186.9899998</v>
      </c>
      <c r="E14" s="1317">
        <f>IF($C14=0,"",_xlfn.XLOOKUP($C14,INPUT_DATA!$CN:$CN,INPUT_DATA!DP:DP,""))</f>
        <v>5</v>
      </c>
      <c r="F14" s="1316">
        <f>IF($C14=0,"",'02 - Monthly Asset Follow up'!K21)</f>
        <v>619098.98</v>
      </c>
      <c r="G14" s="1317">
        <f t="shared" si="1"/>
        <v>46</v>
      </c>
      <c r="H14" s="1326">
        <f t="shared" si="2"/>
        <v>4384733.49</v>
      </c>
      <c r="I14" s="1318">
        <f>IFERROR(IF($C14=0,"",H14/'08 - Default &amp; Recovery Stat'!D16),"")</f>
        <v>5.358758284135152E-4</v>
      </c>
      <c r="J14" s="1316">
        <f>IF($C14=0,"",'08 - Default &amp; Recovery Stat'!G16)</f>
        <v>5836.2100000000009</v>
      </c>
      <c r="K14" s="1316">
        <f t="shared" si="0"/>
        <v>206545.84999999998</v>
      </c>
      <c r="L14" s="1320">
        <f t="shared" si="3"/>
        <v>4.7105679392158442E-2</v>
      </c>
      <c r="M14" s="772"/>
    </row>
    <row r="15" spans="2:15">
      <c r="B15" s="767"/>
      <c r="C15" s="1305">
        <f>'08 - Default &amp; Recovery Stat'!B17</f>
        <v>45838</v>
      </c>
      <c r="D15" s="1316">
        <f>IF($C15=0,"",'02 - Monthly Asset Follow up'!C22)</f>
        <v>7635175945.3199997</v>
      </c>
      <c r="E15" s="1317">
        <f>IF($C15=0,"",_xlfn.XLOOKUP($C15,INPUT_DATA!$CN:$CN,INPUT_DATA!DP:DP,""))</f>
        <v>3</v>
      </c>
      <c r="F15" s="1316">
        <f>IF($C15=0,"",'02 - Monthly Asset Follow up'!K22)</f>
        <v>183346.71</v>
      </c>
      <c r="G15" s="1317">
        <f t="shared" si="1"/>
        <v>41</v>
      </c>
      <c r="H15" s="1326">
        <f t="shared" si="2"/>
        <v>3765634.51</v>
      </c>
      <c r="I15" s="1318">
        <f>IFERROR(IF($C15=0,"",H15/'08 - Default &amp; Recovery Stat'!D17),"")</f>
        <v>4.602132643069194E-4</v>
      </c>
      <c r="J15" s="1319">
        <f>IF($C15=0,"",'08 - Default &amp; Recovery Stat'!G17)</f>
        <v>8765.27</v>
      </c>
      <c r="K15" s="1319">
        <f t="shared" si="0"/>
        <v>200709.63999999998</v>
      </c>
      <c r="L15" s="1320">
        <f t="shared" si="3"/>
        <v>5.3300350702384015E-2</v>
      </c>
      <c r="M15" s="772"/>
    </row>
    <row r="16" spans="2:15">
      <c r="B16" s="767"/>
      <c r="C16" s="1305">
        <f>'08 - Default &amp; Recovery Stat'!B18</f>
        <v>45808</v>
      </c>
      <c r="D16" s="1316">
        <f>IF($C16=0,"",'02 - Monthly Asset Follow up'!C23)</f>
        <v>7700874478.6099997</v>
      </c>
      <c r="E16" s="1317">
        <f>IF($C16=0,"",_xlfn.XLOOKUP($C16,INPUT_DATA!$CN:$CN,INPUT_DATA!DP:DP,""))</f>
        <v>10</v>
      </c>
      <c r="F16" s="1316">
        <f>IF($C16=0,"",'02 - Monthly Asset Follow up'!K23)</f>
        <v>723701.24</v>
      </c>
      <c r="G16" s="1317">
        <f t="shared" si="1"/>
        <v>38</v>
      </c>
      <c r="H16" s="1326">
        <f t="shared" si="2"/>
        <v>3582287.8</v>
      </c>
      <c r="I16" s="1318">
        <f>IFERROR(IF($C16=0,"",H16/'08 - Default &amp; Recovery Stat'!D18),"")</f>
        <v>4.3780572908677027E-4</v>
      </c>
      <c r="J16" s="1319">
        <f>IF($C16=0,"",'08 - Default &amp; Recovery Stat'!G18)</f>
        <v>14058.619999999999</v>
      </c>
      <c r="K16" s="1319">
        <f t="shared" ref="K16:K55" si="4">IF($C16=0,"",IF(K17="",J16,J16+K17))</f>
        <v>191944.37</v>
      </c>
      <c r="L16" s="1320">
        <f t="shared" si="3"/>
        <v>5.3581504534616117E-2</v>
      </c>
      <c r="M16" s="772"/>
    </row>
    <row r="17" spans="2:13">
      <c r="B17" s="767"/>
      <c r="C17" s="1305">
        <f>'08 - Default &amp; Recovery Stat'!B19</f>
        <v>45777</v>
      </c>
      <c r="D17" s="1316">
        <f>IF($C17=0,"",'02 - Monthly Asset Follow up'!C24)</f>
        <v>7762584280.3299999</v>
      </c>
      <c r="E17" s="1317">
        <f>IF($C17=0,"",_xlfn.XLOOKUP($C17,INPUT_DATA!$CN:$CN,INPUT_DATA!DP:DP,""))</f>
        <v>10</v>
      </c>
      <c r="F17" s="1316">
        <f>IF($C17=0,"",'02 - Monthly Asset Follow up'!K24)</f>
        <v>1236920.96</v>
      </c>
      <c r="G17" s="1317">
        <f t="shared" si="1"/>
        <v>28</v>
      </c>
      <c r="H17" s="1326">
        <f t="shared" si="2"/>
        <v>2858586.56</v>
      </c>
      <c r="I17" s="1318">
        <f>IFERROR(IF($C17=0,"",H17/'08 - Default &amp; Recovery Stat'!D19),"")</f>
        <v>3.4935930414592669E-4</v>
      </c>
      <c r="J17" s="1319">
        <f>IF($C17=0,"",'08 - Default &amp; Recovery Stat'!G19)</f>
        <v>5807.5</v>
      </c>
      <c r="K17" s="1319">
        <f t="shared" si="4"/>
        <v>177885.75</v>
      </c>
      <c r="L17" s="1320">
        <f t="shared" si="3"/>
        <v>6.2228568653173826E-2</v>
      </c>
      <c r="M17" s="772"/>
    </row>
    <row r="18" spans="2:13">
      <c r="B18" s="767"/>
      <c r="C18" s="1305">
        <f>'08 - Default &amp; Recovery Stat'!B20</f>
        <v>45747</v>
      </c>
      <c r="D18" s="1316">
        <f>IF($C18=0,"",'02 - Monthly Asset Follow up'!C25)</f>
        <v>7821840687.46</v>
      </c>
      <c r="E18" s="1317">
        <f>IF($C18=0,"",_xlfn.XLOOKUP($C18,INPUT_DATA!$CN:$CN,INPUT_DATA!DP:DP,""))</f>
        <v>4</v>
      </c>
      <c r="F18" s="1316">
        <f>IF($C18=0,"",'02 - Monthly Asset Follow up'!K25)</f>
        <v>394532.89</v>
      </c>
      <c r="G18" s="1317">
        <f t="shared" si="1"/>
        <v>18</v>
      </c>
      <c r="H18" s="1326">
        <f t="shared" si="2"/>
        <v>1621665.6</v>
      </c>
      <c r="I18" s="1318">
        <f>IFERROR(IF($C18=0,"",H18/'08 - Default &amp; Recovery Stat'!D20),"")</f>
        <v>1.9819024321355051E-4</v>
      </c>
      <c r="J18" s="1319">
        <f>IF($C18=0,"",'08 - Default &amp; Recovery Stat'!G20)</f>
        <v>115581.97</v>
      </c>
      <c r="K18" s="1319">
        <f t="shared" si="4"/>
        <v>172078.25</v>
      </c>
      <c r="L18" s="1320">
        <f t="shared" si="3"/>
        <v>0.10611204307472515</v>
      </c>
      <c r="M18" s="772"/>
    </row>
    <row r="19" spans="2:13">
      <c r="B19" s="767"/>
      <c r="C19" s="1305">
        <f>'08 - Default &amp; Recovery Stat'!B21</f>
        <v>45716</v>
      </c>
      <c r="D19" s="1316">
        <f>IF($C19=0,"",'02 - Monthly Asset Follow up'!C26)</f>
        <v>7882097726.96</v>
      </c>
      <c r="E19" s="1317">
        <f>IF($C19=0,"",_xlfn.XLOOKUP($C19,INPUT_DATA!$CN:$CN,INPUT_DATA!DP:DP,""))</f>
        <v>2</v>
      </c>
      <c r="F19" s="1316">
        <f>IF($C19=0,"",'02 - Monthly Asset Follow up'!K26)</f>
        <v>208258.58</v>
      </c>
      <c r="G19" s="1317">
        <f t="shared" si="1"/>
        <v>14</v>
      </c>
      <c r="H19" s="1326">
        <f t="shared" si="2"/>
        <v>1227132.71</v>
      </c>
      <c r="I19" s="1318">
        <f>IFERROR(IF($C19=0,"",H19/'08 - Default &amp; Recovery Stat'!D21),"")</f>
        <v>1.4997279972529684E-4</v>
      </c>
      <c r="J19" s="1319">
        <f>IF($C19=0,"",'08 - Default &amp; Recovery Stat'!G21)</f>
        <v>3590.35</v>
      </c>
      <c r="K19" s="1319">
        <f t="shared" si="4"/>
        <v>56496.279999999992</v>
      </c>
      <c r="L19" s="1320">
        <f t="shared" si="3"/>
        <v>4.6039258459665701E-2</v>
      </c>
      <c r="M19" s="772"/>
    </row>
    <row r="20" spans="2:13">
      <c r="B20" s="767"/>
      <c r="C20" s="1305">
        <f>'08 - Default &amp; Recovery Stat'!B22</f>
        <v>45688</v>
      </c>
      <c r="D20" s="1316">
        <f>IF($C20=0,"",'02 - Monthly Asset Follow up'!C27)</f>
        <v>7942231678.1999998</v>
      </c>
      <c r="E20" s="1317">
        <f>IF($C20=0,"",_xlfn.XLOOKUP($C20,INPUT_DATA!$CN:$CN,INPUT_DATA!DP:DP,""))</f>
        <v>6</v>
      </c>
      <c r="F20" s="1316">
        <f>IF($C20=0,"",'02 - Monthly Asset Follow up'!K27)</f>
        <v>411919.03</v>
      </c>
      <c r="G20" s="1317">
        <f t="shared" si="1"/>
        <v>12</v>
      </c>
      <c r="H20" s="1326">
        <f t="shared" si="2"/>
        <v>1018874.13</v>
      </c>
      <c r="I20" s="1318">
        <f>IFERROR(IF($C20=0,"",H20/'08 - Default &amp; Recovery Stat'!D22),"")</f>
        <v>1.2452068517004657E-4</v>
      </c>
      <c r="J20" s="1319">
        <f>IF($C20=0,"",'08 - Default &amp; Recovery Stat'!G22)</f>
        <v>1637.84</v>
      </c>
      <c r="K20" s="1319">
        <f t="shared" si="4"/>
        <v>52905.929999999993</v>
      </c>
      <c r="L20" s="1320">
        <f t="shared" si="3"/>
        <v>5.1925874298133362E-2</v>
      </c>
      <c r="M20" s="772"/>
    </row>
    <row r="21" spans="2:13">
      <c r="B21" s="767"/>
      <c r="C21" s="1305">
        <f>'08 - Default &amp; Recovery Stat'!B23</f>
        <v>45657</v>
      </c>
      <c r="D21" s="1316">
        <f>IF($C21=0,"",'02 - Monthly Asset Follow up'!C28)</f>
        <v>8062678431.4300003</v>
      </c>
      <c r="E21" s="1317">
        <f>IF($C21=0,"",_xlfn.XLOOKUP($C21,INPUT_DATA!$CN:$CN,INPUT_DATA!DP:DP,""))</f>
        <v>3</v>
      </c>
      <c r="F21" s="1316">
        <f>IF($C21=0,"",'02 - Monthly Asset Follow up'!K28)</f>
        <v>282412.90999999997</v>
      </c>
      <c r="G21" s="1317">
        <f t="shared" si="1"/>
        <v>6</v>
      </c>
      <c r="H21" s="1326">
        <f t="shared" si="2"/>
        <v>606955.1</v>
      </c>
      <c r="I21" s="1318">
        <f>IFERROR(IF($C21=0,"",H21/'08 - Default &amp; Recovery Stat'!D23),"")</f>
        <v>7.4178411929503143E-5</v>
      </c>
      <c r="J21" s="1319">
        <f>IF($C21=0,"",'08 - Default &amp; Recovery Stat'!G23)</f>
        <v>50914.85</v>
      </c>
      <c r="K21" s="1319">
        <f t="shared" si="4"/>
        <v>51268.09</v>
      </c>
      <c r="L21" s="1320">
        <f t="shared" si="3"/>
        <v>8.4467681382033033E-2</v>
      </c>
      <c r="M21" s="772"/>
    </row>
    <row r="22" spans="2:13">
      <c r="B22" s="767"/>
      <c r="C22" s="1305">
        <f>'08 - Default &amp; Recovery Stat'!B24</f>
        <v>45626</v>
      </c>
      <c r="D22" s="1316">
        <f>IF($C22=0,"",'02 - Monthly Asset Follow up'!C29)</f>
        <v>8120798931.6599998</v>
      </c>
      <c r="E22" s="1317">
        <f>IF($C22=0,"",_xlfn.XLOOKUP($C22,INPUT_DATA!$CN:$CN,INPUT_DATA!DP:DP,""))</f>
        <v>2</v>
      </c>
      <c r="F22" s="1316">
        <f>IF($C22=0,"",'02 - Monthly Asset Follow up'!K29)</f>
        <v>259157.33</v>
      </c>
      <c r="G22" s="1317">
        <f t="shared" si="1"/>
        <v>3</v>
      </c>
      <c r="H22" s="1326">
        <f t="shared" si="2"/>
        <v>324542.19</v>
      </c>
      <c r="I22" s="1318">
        <f>IFERROR(IF($C22=0,"",H22/'08 - Default &amp; Recovery Stat'!D24),"")</f>
        <v>3.9663599924151023E-5</v>
      </c>
      <c r="J22" s="1319">
        <f>IF($C22=0,"",'08 - Default &amp; Recovery Stat'!G24)</f>
        <v>-558.57000000000005</v>
      </c>
      <c r="K22" s="1319">
        <f t="shared" si="4"/>
        <v>353.2399999999999</v>
      </c>
      <c r="L22" s="1320">
        <f t="shared" si="3"/>
        <v>1.0884255141065016E-3</v>
      </c>
      <c r="M22" s="772"/>
    </row>
    <row r="23" spans="2:13">
      <c r="B23" s="767"/>
      <c r="C23" s="1305">
        <f>'08 - Default &amp; Recovery Stat'!B25</f>
        <v>45596</v>
      </c>
      <c r="D23" s="1316">
        <f>IF($C23=0,"",'02 - Monthly Asset Follow up'!C30)</f>
        <v>8182368484.4700003</v>
      </c>
      <c r="E23" s="1317">
        <f>IF($C23=0,"",_xlfn.XLOOKUP($C23,INPUT_DATA!$CN:$CN,INPUT_DATA!DP:DP,""))</f>
        <v>1</v>
      </c>
      <c r="F23" s="1316">
        <f>IF($C23=0,"",'02 - Monthly Asset Follow up'!K30)</f>
        <v>65384.86</v>
      </c>
      <c r="G23" s="1317">
        <f t="shared" si="1"/>
        <v>1</v>
      </c>
      <c r="H23" s="1326">
        <f t="shared" si="2"/>
        <v>65384.86</v>
      </c>
      <c r="I23" s="1318">
        <f>IFERROR(IF($C23=0,"",H23/'08 - Default &amp; Recovery Stat'!D25),"")</f>
        <v>7.9909454241885314E-6</v>
      </c>
      <c r="J23" s="1319">
        <f>IF($C23=0,"",'08 - Default &amp; Recovery Stat'!G25)</f>
        <v>911.81</v>
      </c>
      <c r="K23" s="1319">
        <f t="shared" si="4"/>
        <v>911.81</v>
      </c>
      <c r="L23" s="1320">
        <f t="shared" si="3"/>
        <v>1.3945277240021618E-2</v>
      </c>
      <c r="M23" s="772"/>
    </row>
    <row r="24" spans="2:13">
      <c r="B24" s="767"/>
      <c r="C24" s="1305">
        <f>'08 - Default &amp; Recovery Stat'!B26</f>
        <v>45565</v>
      </c>
      <c r="D24" s="1316">
        <f>IF($C24=0,"",'02 - Monthly Asset Follow up'!C31)</f>
        <v>0</v>
      </c>
      <c r="E24" s="1317">
        <f>IF($C24=0,"",_xlfn.XLOOKUP($C24,INPUT_DATA!$CN:$CN,INPUT_DATA!DP:DP,""))</f>
        <v>0</v>
      </c>
      <c r="F24" s="1316">
        <f>IF($C24=0,"",'02 - Monthly Asset Follow up'!K31)</f>
        <v>0</v>
      </c>
      <c r="G24" s="1317">
        <f t="shared" si="1"/>
        <v>0</v>
      </c>
      <c r="H24" s="1326">
        <f t="shared" si="2"/>
        <v>0</v>
      </c>
      <c r="I24" s="1318">
        <f>IFERROR(IF($C24=0,"",H24/'08 - Default &amp; Recovery Stat'!D26),"")</f>
        <v>0</v>
      </c>
      <c r="J24" s="1319">
        <f>IF($C24=0,"",'08 - Default &amp; Recovery Stat'!G26)</f>
        <v>0</v>
      </c>
      <c r="K24" s="1319">
        <f t="shared" si="4"/>
        <v>0</v>
      </c>
      <c r="L24" s="1320" t="str">
        <f t="shared" si="3"/>
        <v/>
      </c>
      <c r="M24" s="772"/>
    </row>
    <row r="25" spans="2:13">
      <c r="B25" s="767"/>
      <c r="C25" s="1305" t="str">
        <f>'08 - Default &amp; Recovery Stat'!B27</f>
        <v/>
      </c>
      <c r="D25" s="1316" t="str">
        <f>IF($C25=0,"",'02 - Monthly Asset Follow up'!C32)</f>
        <v/>
      </c>
      <c r="E25" s="1317" t="str">
        <f>IF($C25=0,"",_xlfn.XLOOKUP($C25,INPUT_DATA!$CN:$CN,INPUT_DATA!DP:DP,""))</f>
        <v/>
      </c>
      <c r="F25" s="1316" t="str">
        <f>IF($C25=0,"",'02 - Monthly Asset Follow up'!K32)</f>
        <v/>
      </c>
      <c r="G25" s="1317" t="str">
        <f t="shared" si="1"/>
        <v/>
      </c>
      <c r="H25" s="1326" t="str">
        <f t="shared" si="2"/>
        <v/>
      </c>
      <c r="I25" s="1318" t="str">
        <f>IFERROR(IF($C25=0,"",H25/'08 - Default &amp; Recovery Stat'!D27),"")</f>
        <v/>
      </c>
      <c r="J25" s="1319" t="str">
        <f>IF($C25=0,"",'08 - Default &amp; Recovery Stat'!G27)</f>
        <v/>
      </c>
      <c r="K25" s="1319" t="str">
        <f t="shared" si="4"/>
        <v/>
      </c>
      <c r="L25" s="1320" t="str">
        <f t="shared" si="3"/>
        <v/>
      </c>
      <c r="M25" s="772"/>
    </row>
    <row r="26" spans="2:13">
      <c r="B26" s="767"/>
      <c r="C26" s="1305" t="str">
        <f>'08 - Default &amp; Recovery Stat'!B28</f>
        <v/>
      </c>
      <c r="D26" s="1316" t="str">
        <f>IF($C26=0,"",'02 - Monthly Asset Follow up'!C33)</f>
        <v/>
      </c>
      <c r="E26" s="1317" t="str">
        <f>IF($C26=0,"",_xlfn.XLOOKUP($C26,INPUT_DATA!$CN:$CN,INPUT_DATA!DP:DP,""))</f>
        <v/>
      </c>
      <c r="F26" s="1316" t="str">
        <f>IF($C26=0,"",'02 - Monthly Asset Follow up'!K33)</f>
        <v/>
      </c>
      <c r="G26" s="1317" t="str">
        <f t="shared" si="1"/>
        <v/>
      </c>
      <c r="H26" s="1326" t="str">
        <f t="shared" si="2"/>
        <v/>
      </c>
      <c r="I26" s="1318" t="str">
        <f>IFERROR(IF($C26=0,"",H26/'08 - Default &amp; Recovery Stat'!D28),"")</f>
        <v/>
      </c>
      <c r="J26" s="1319" t="str">
        <f>IF($C26=0,"",'08 - Default &amp; Recovery Stat'!G28)</f>
        <v/>
      </c>
      <c r="K26" s="1319" t="str">
        <f t="shared" si="4"/>
        <v/>
      </c>
      <c r="L26" s="1320" t="str">
        <f t="shared" si="3"/>
        <v/>
      </c>
      <c r="M26" s="772"/>
    </row>
    <row r="27" spans="2:13">
      <c r="B27" s="767"/>
      <c r="C27" s="1305" t="str">
        <f>'08 - Default &amp; Recovery Stat'!B29</f>
        <v/>
      </c>
      <c r="D27" s="1316" t="str">
        <f>IF($C27=0,"",'02 - Monthly Asset Follow up'!C34)</f>
        <v/>
      </c>
      <c r="E27" s="1317" t="str">
        <f>IF($C27=0,"",_xlfn.XLOOKUP($C27,INPUT_DATA!$CN:$CN,INPUT_DATA!DP:DP,""))</f>
        <v/>
      </c>
      <c r="F27" s="1316" t="str">
        <f>IF($C27=0,"",'02 - Monthly Asset Follow up'!K34)</f>
        <v/>
      </c>
      <c r="G27" s="1317" t="str">
        <f t="shared" si="1"/>
        <v/>
      </c>
      <c r="H27" s="1326" t="str">
        <f t="shared" si="2"/>
        <v/>
      </c>
      <c r="I27" s="1318" t="str">
        <f>IFERROR(IF($C27=0,"",H27/'08 - Default &amp; Recovery Stat'!D29),"")</f>
        <v/>
      </c>
      <c r="J27" s="1319" t="str">
        <f>IF($C27=0,"",'08 - Default &amp; Recovery Stat'!G29)</f>
        <v/>
      </c>
      <c r="K27" s="1319" t="str">
        <f t="shared" si="4"/>
        <v/>
      </c>
      <c r="L27" s="1320" t="str">
        <f t="shared" si="3"/>
        <v/>
      </c>
      <c r="M27" s="772"/>
    </row>
    <row r="28" spans="2:13">
      <c r="B28" s="767"/>
      <c r="C28" s="1305" t="str">
        <f>'08 - Default &amp; Recovery Stat'!B30</f>
        <v/>
      </c>
      <c r="D28" s="1316" t="str">
        <f>IF($C28=0,"",'02 - Monthly Asset Follow up'!C35)</f>
        <v/>
      </c>
      <c r="E28" s="1317" t="str">
        <f>IF($C28=0,"",_xlfn.XLOOKUP($C28,INPUT_DATA!$CN:$CN,INPUT_DATA!DP:DP,""))</f>
        <v/>
      </c>
      <c r="F28" s="1316" t="str">
        <f>IF($C28=0,"",'02 - Monthly Asset Follow up'!K35)</f>
        <v/>
      </c>
      <c r="G28" s="1317" t="str">
        <f t="shared" si="1"/>
        <v/>
      </c>
      <c r="H28" s="1326" t="str">
        <f t="shared" si="2"/>
        <v/>
      </c>
      <c r="I28" s="1318" t="str">
        <f>IFERROR(IF($C28=0,"",H28/'08 - Default &amp; Recovery Stat'!D30),"")</f>
        <v/>
      </c>
      <c r="J28" s="1319" t="str">
        <f>IF($C28=0,"",'08 - Default &amp; Recovery Stat'!G30)</f>
        <v/>
      </c>
      <c r="K28" s="1319" t="str">
        <f t="shared" si="4"/>
        <v/>
      </c>
      <c r="L28" s="1320" t="str">
        <f t="shared" si="3"/>
        <v/>
      </c>
      <c r="M28" s="772"/>
    </row>
    <row r="29" spans="2:13">
      <c r="B29" s="767"/>
      <c r="C29" s="1305" t="str">
        <f>'08 - Default &amp; Recovery Stat'!B31</f>
        <v/>
      </c>
      <c r="D29" s="1316" t="str">
        <f>IF($C29=0,"",'02 - Monthly Asset Follow up'!C36)</f>
        <v/>
      </c>
      <c r="E29" s="1317" t="str">
        <f>IF($C29=0,"",_xlfn.XLOOKUP($C29,INPUT_DATA!$CN:$CN,INPUT_DATA!DP:DP,""))</f>
        <v/>
      </c>
      <c r="F29" s="1316" t="str">
        <f>IF($C29=0,"",'02 - Monthly Asset Follow up'!K36)</f>
        <v/>
      </c>
      <c r="G29" s="1317" t="str">
        <f t="shared" si="1"/>
        <v/>
      </c>
      <c r="H29" s="1326" t="str">
        <f t="shared" si="2"/>
        <v/>
      </c>
      <c r="I29" s="1318" t="str">
        <f>IFERROR(IF($C29=0,"",H29/'08 - Default &amp; Recovery Stat'!D31),"")</f>
        <v/>
      </c>
      <c r="J29" s="1319" t="str">
        <f>IF($C29=0,"",'08 - Default &amp; Recovery Stat'!G31)</f>
        <v/>
      </c>
      <c r="K29" s="1319" t="str">
        <f t="shared" si="4"/>
        <v/>
      </c>
      <c r="L29" s="1320" t="str">
        <f t="shared" si="3"/>
        <v/>
      </c>
      <c r="M29" s="772"/>
    </row>
    <row r="30" spans="2:13">
      <c r="B30" s="767"/>
      <c r="C30" s="1305" t="str">
        <f>'08 - Default &amp; Recovery Stat'!B32</f>
        <v/>
      </c>
      <c r="D30" s="1316" t="str">
        <f>IF($C30=0,"",'02 - Monthly Asset Follow up'!C37)</f>
        <v/>
      </c>
      <c r="E30" s="1317" t="str">
        <f>IF($C30=0,"",_xlfn.XLOOKUP($C30,INPUT_DATA!$CN:$CN,INPUT_DATA!DP:DP,""))</f>
        <v/>
      </c>
      <c r="F30" s="1316" t="str">
        <f>IF($C30=0,"",'02 - Monthly Asset Follow up'!K37)</f>
        <v/>
      </c>
      <c r="G30" s="1317" t="str">
        <f t="shared" si="1"/>
        <v/>
      </c>
      <c r="H30" s="1326" t="str">
        <f t="shared" si="2"/>
        <v/>
      </c>
      <c r="I30" s="1318" t="str">
        <f>IFERROR(IF($C30=0,"",H30/'08 - Default &amp; Recovery Stat'!D32),"")</f>
        <v/>
      </c>
      <c r="J30" s="1319" t="str">
        <f>IF($C30=0,"",'08 - Default &amp; Recovery Stat'!G32)</f>
        <v/>
      </c>
      <c r="K30" s="1319" t="str">
        <f t="shared" si="4"/>
        <v/>
      </c>
      <c r="L30" s="1320" t="str">
        <f t="shared" si="3"/>
        <v/>
      </c>
      <c r="M30" s="772"/>
    </row>
    <row r="31" spans="2:13">
      <c r="B31" s="767"/>
      <c r="C31" s="1305" t="str">
        <f>'08 - Default &amp; Recovery Stat'!B33</f>
        <v/>
      </c>
      <c r="D31" s="1316" t="str">
        <f>IF($C31=0,"",'02 - Monthly Asset Follow up'!C38)</f>
        <v/>
      </c>
      <c r="E31" s="1317" t="str">
        <f>IF($C31=0,"",_xlfn.XLOOKUP($C31,INPUT_DATA!$CN:$CN,INPUT_DATA!DP:DP,""))</f>
        <v/>
      </c>
      <c r="F31" s="1316" t="str">
        <f>IF($C31=0,"",'02 - Monthly Asset Follow up'!K38)</f>
        <v/>
      </c>
      <c r="G31" s="1317" t="str">
        <f t="shared" si="1"/>
        <v/>
      </c>
      <c r="H31" s="1326" t="str">
        <f t="shared" si="2"/>
        <v/>
      </c>
      <c r="I31" s="1318" t="str">
        <f>IFERROR(IF($C31=0,"",H31/'08 - Default &amp; Recovery Stat'!D33),"")</f>
        <v/>
      </c>
      <c r="J31" s="1319" t="str">
        <f>IF($C31=0,"",'08 - Default &amp; Recovery Stat'!G33)</f>
        <v/>
      </c>
      <c r="K31" s="1319" t="str">
        <f t="shared" si="4"/>
        <v/>
      </c>
      <c r="L31" s="1320" t="str">
        <f t="shared" si="3"/>
        <v/>
      </c>
      <c r="M31" s="772"/>
    </row>
    <row r="32" spans="2:13">
      <c r="B32" s="767"/>
      <c r="C32" s="1305" t="str">
        <f>'08 - Default &amp; Recovery Stat'!B34</f>
        <v/>
      </c>
      <c r="D32" s="1316" t="str">
        <f>IF($C32=0,"",'02 - Monthly Asset Follow up'!C39)</f>
        <v/>
      </c>
      <c r="E32" s="1317" t="str">
        <f>IF($C32=0,"",_xlfn.XLOOKUP($C32,INPUT_DATA!$CN:$CN,INPUT_DATA!DP:DP,""))</f>
        <v/>
      </c>
      <c r="F32" s="1316" t="str">
        <f>IF($C32=0,"",'02 - Monthly Asset Follow up'!K39)</f>
        <v/>
      </c>
      <c r="G32" s="1317" t="str">
        <f t="shared" si="1"/>
        <v/>
      </c>
      <c r="H32" s="1326" t="str">
        <f t="shared" si="2"/>
        <v/>
      </c>
      <c r="I32" s="1318" t="str">
        <f>IFERROR(IF($C32=0,"",H32/'08 - Default &amp; Recovery Stat'!D34),"")</f>
        <v/>
      </c>
      <c r="J32" s="1319" t="str">
        <f>IF($C32=0,"",'08 - Default &amp; Recovery Stat'!G34)</f>
        <v/>
      </c>
      <c r="K32" s="1319" t="str">
        <f t="shared" si="4"/>
        <v/>
      </c>
      <c r="L32" s="1320" t="str">
        <f t="shared" si="3"/>
        <v/>
      </c>
      <c r="M32" s="772"/>
    </row>
    <row r="33" spans="2:13">
      <c r="B33" s="767"/>
      <c r="C33" s="1305" t="str">
        <f>'08 - Default &amp; Recovery Stat'!B35</f>
        <v/>
      </c>
      <c r="D33" s="1316" t="str">
        <f>IF($C33=0,"",'02 - Monthly Asset Follow up'!C40)</f>
        <v/>
      </c>
      <c r="E33" s="1317" t="str">
        <f>IF($C33=0,"",_xlfn.XLOOKUP($C33,INPUT_DATA!$CN:$CN,INPUT_DATA!DP:DP,""))</f>
        <v/>
      </c>
      <c r="F33" s="1316" t="str">
        <f>IF($C33=0,"",'02 - Monthly Asset Follow up'!K40)</f>
        <v/>
      </c>
      <c r="G33" s="1317" t="str">
        <f t="shared" si="1"/>
        <v/>
      </c>
      <c r="H33" s="1326" t="str">
        <f t="shared" si="2"/>
        <v/>
      </c>
      <c r="I33" s="1318" t="str">
        <f>IFERROR(IF($C33=0,"",H33/'08 - Default &amp; Recovery Stat'!D35),"")</f>
        <v/>
      </c>
      <c r="J33" s="1319" t="str">
        <f>IF($C33=0,"",'08 - Default &amp; Recovery Stat'!G35)</f>
        <v/>
      </c>
      <c r="K33" s="1319" t="str">
        <f t="shared" si="4"/>
        <v/>
      </c>
      <c r="L33" s="1320" t="str">
        <f t="shared" si="3"/>
        <v/>
      </c>
      <c r="M33" s="772"/>
    </row>
    <row r="34" spans="2:13">
      <c r="B34" s="767"/>
      <c r="C34" s="1305" t="str">
        <f>'08 - Default &amp; Recovery Stat'!B36</f>
        <v/>
      </c>
      <c r="D34" s="1316" t="str">
        <f>IF($C34=0,"",'02 - Monthly Asset Follow up'!C41)</f>
        <v/>
      </c>
      <c r="E34" s="1317" t="str">
        <f>IF($C34=0,"",_xlfn.XLOOKUP($C34,INPUT_DATA!$CN:$CN,INPUT_DATA!DP:DP,""))</f>
        <v/>
      </c>
      <c r="F34" s="1316" t="str">
        <f>IF($C34=0,"",'02 - Monthly Asset Follow up'!K41)</f>
        <v/>
      </c>
      <c r="G34" s="1317" t="str">
        <f t="shared" si="1"/>
        <v/>
      </c>
      <c r="H34" s="1326" t="str">
        <f t="shared" si="2"/>
        <v/>
      </c>
      <c r="I34" s="1318" t="str">
        <f>IFERROR(IF($C34=0,"",H34/'08 - Default &amp; Recovery Stat'!D36),"")</f>
        <v/>
      </c>
      <c r="J34" s="1319" t="str">
        <f>IF($C34=0,"",'08 - Default &amp; Recovery Stat'!G36)</f>
        <v/>
      </c>
      <c r="K34" s="1319" t="str">
        <f t="shared" si="4"/>
        <v/>
      </c>
      <c r="L34" s="1320" t="str">
        <f t="shared" si="3"/>
        <v/>
      </c>
      <c r="M34" s="772"/>
    </row>
    <row r="35" spans="2:13">
      <c r="B35" s="767"/>
      <c r="C35" s="1305" t="str">
        <f>'08 - Default &amp; Recovery Stat'!B37</f>
        <v/>
      </c>
      <c r="D35" s="1316" t="str">
        <f>IF($C35=0,"",'02 - Monthly Asset Follow up'!C42)</f>
        <v/>
      </c>
      <c r="E35" s="1317" t="str">
        <f>IF($C35=0,"",_xlfn.XLOOKUP($C35,INPUT_DATA!$CN:$CN,INPUT_DATA!DP:DP,""))</f>
        <v/>
      </c>
      <c r="F35" s="1316" t="str">
        <f>IF($C35=0,"",'02 - Monthly Asset Follow up'!K42)</f>
        <v/>
      </c>
      <c r="G35" s="1317" t="str">
        <f t="shared" si="1"/>
        <v/>
      </c>
      <c r="H35" s="1326" t="str">
        <f t="shared" si="2"/>
        <v/>
      </c>
      <c r="I35" s="1318" t="str">
        <f>IFERROR(IF($C35=0,"",H35/'08 - Default &amp; Recovery Stat'!D37),"")</f>
        <v/>
      </c>
      <c r="J35" s="1319" t="str">
        <f>IF($C35=0,"",'08 - Default &amp; Recovery Stat'!G37)</f>
        <v/>
      </c>
      <c r="K35" s="1319" t="str">
        <f t="shared" si="4"/>
        <v/>
      </c>
      <c r="L35" s="1320" t="str">
        <f t="shared" si="3"/>
        <v/>
      </c>
      <c r="M35" s="772"/>
    </row>
    <row r="36" spans="2:13">
      <c r="B36" s="767"/>
      <c r="C36" s="1305" t="str">
        <f>'08 - Default &amp; Recovery Stat'!B38</f>
        <v/>
      </c>
      <c r="D36" s="1316" t="str">
        <f>IF($C36=0,"",'02 - Monthly Asset Follow up'!C43)</f>
        <v/>
      </c>
      <c r="E36" s="1317" t="str">
        <f>IF($C36=0,"",_xlfn.XLOOKUP($C36,INPUT_DATA!$CN:$CN,INPUT_DATA!DP:DP,""))</f>
        <v/>
      </c>
      <c r="F36" s="1316" t="str">
        <f>IF($C36=0,"",'02 - Monthly Asset Follow up'!K43)</f>
        <v/>
      </c>
      <c r="G36" s="1317" t="str">
        <f t="shared" si="1"/>
        <v/>
      </c>
      <c r="H36" s="1326" t="str">
        <f t="shared" si="2"/>
        <v/>
      </c>
      <c r="I36" s="1318" t="str">
        <f>IFERROR(IF($C36=0,"",H36/'08 - Default &amp; Recovery Stat'!D38),"")</f>
        <v/>
      </c>
      <c r="J36" s="1319" t="str">
        <f>IF($C36=0,"",'08 - Default &amp; Recovery Stat'!G38)</f>
        <v/>
      </c>
      <c r="K36" s="1319" t="str">
        <f t="shared" si="4"/>
        <v/>
      </c>
      <c r="L36" s="1320" t="str">
        <f t="shared" si="3"/>
        <v/>
      </c>
      <c r="M36" s="772"/>
    </row>
    <row r="37" spans="2:13">
      <c r="B37" s="767"/>
      <c r="C37" s="1305" t="str">
        <f>'08 - Default &amp; Recovery Stat'!B39</f>
        <v/>
      </c>
      <c r="D37" s="1316" t="str">
        <f>IF($C37=0,"",'02 - Monthly Asset Follow up'!C44)</f>
        <v/>
      </c>
      <c r="E37" s="1317" t="str">
        <f>IF($C37=0,"",_xlfn.XLOOKUP($C37,INPUT_DATA!$CN:$CN,INPUT_DATA!DP:DP,""))</f>
        <v/>
      </c>
      <c r="F37" s="1316" t="str">
        <f>IF($C37=0,"",'02 - Monthly Asset Follow up'!K44)</f>
        <v/>
      </c>
      <c r="G37" s="1317" t="str">
        <f t="shared" si="1"/>
        <v/>
      </c>
      <c r="H37" s="1326" t="str">
        <f t="shared" si="2"/>
        <v/>
      </c>
      <c r="I37" s="1318" t="str">
        <f>IFERROR(IF($C37=0,"",H37/'08 - Default &amp; Recovery Stat'!D39),"")</f>
        <v/>
      </c>
      <c r="J37" s="1319" t="str">
        <f>IF($C37=0,"",'08 - Default &amp; Recovery Stat'!G39)</f>
        <v/>
      </c>
      <c r="K37" s="1319" t="str">
        <f t="shared" si="4"/>
        <v/>
      </c>
      <c r="L37" s="1320" t="str">
        <f t="shared" si="3"/>
        <v/>
      </c>
      <c r="M37" s="772"/>
    </row>
    <row r="38" spans="2:13">
      <c r="B38" s="767"/>
      <c r="C38" s="1305" t="str">
        <f>'08 - Default &amp; Recovery Stat'!B40</f>
        <v/>
      </c>
      <c r="D38" s="1316" t="str">
        <f>IF($C38=0,"",'02 - Monthly Asset Follow up'!C45)</f>
        <v/>
      </c>
      <c r="E38" s="1317" t="str">
        <f>IF($C38=0,"",_xlfn.XLOOKUP($C38,INPUT_DATA!$CN:$CN,INPUT_DATA!DP:DP,""))</f>
        <v/>
      </c>
      <c r="F38" s="1316" t="str">
        <f>IF($C38=0,"",'02 - Monthly Asset Follow up'!K45)</f>
        <v/>
      </c>
      <c r="G38" s="1317" t="str">
        <f t="shared" si="1"/>
        <v/>
      </c>
      <c r="H38" s="1326" t="str">
        <f t="shared" si="2"/>
        <v/>
      </c>
      <c r="I38" s="1318" t="str">
        <f>IFERROR(IF($C38=0,"",H38/'08 - Default &amp; Recovery Stat'!D40),"")</f>
        <v/>
      </c>
      <c r="J38" s="1319" t="str">
        <f>IF($C38=0,"",'08 - Default &amp; Recovery Stat'!G40)</f>
        <v/>
      </c>
      <c r="K38" s="1319" t="str">
        <f t="shared" si="4"/>
        <v/>
      </c>
      <c r="L38" s="1320" t="str">
        <f t="shared" si="3"/>
        <v/>
      </c>
      <c r="M38" s="772"/>
    </row>
    <row r="39" spans="2:13">
      <c r="B39" s="767"/>
      <c r="C39" s="1305" t="str">
        <f>'08 - Default &amp; Recovery Stat'!B41</f>
        <v/>
      </c>
      <c r="D39" s="1316" t="str">
        <f>IF($C39=0,"",'02 - Monthly Asset Follow up'!C46)</f>
        <v/>
      </c>
      <c r="E39" s="1317" t="str">
        <f>IF($C39=0,"",_xlfn.XLOOKUP($C39,INPUT_DATA!$CN:$CN,INPUT_DATA!DP:DP,""))</f>
        <v/>
      </c>
      <c r="F39" s="1316" t="str">
        <f>IF($C39=0,"",'02 - Monthly Asset Follow up'!K46)</f>
        <v/>
      </c>
      <c r="G39" s="1317" t="str">
        <f t="shared" si="1"/>
        <v/>
      </c>
      <c r="H39" s="1326" t="str">
        <f t="shared" si="2"/>
        <v/>
      </c>
      <c r="I39" s="1318" t="str">
        <f>IFERROR(IF($C39=0,"",H39/'08 - Default &amp; Recovery Stat'!D41),"")</f>
        <v/>
      </c>
      <c r="J39" s="1319" t="str">
        <f>IF($C39=0,"",'08 - Default &amp; Recovery Stat'!G41)</f>
        <v/>
      </c>
      <c r="K39" s="1319" t="str">
        <f t="shared" si="4"/>
        <v/>
      </c>
      <c r="L39" s="1320" t="str">
        <f t="shared" si="3"/>
        <v/>
      </c>
      <c r="M39" s="772"/>
    </row>
    <row r="40" spans="2:13">
      <c r="B40" s="767"/>
      <c r="C40" s="1305" t="str">
        <f>'08 - Default &amp; Recovery Stat'!B42</f>
        <v/>
      </c>
      <c r="D40" s="1316" t="str">
        <f>IF($C40=0,"",'02 - Monthly Asset Follow up'!C47)</f>
        <v/>
      </c>
      <c r="E40" s="1317" t="str">
        <f>IF($C40=0,"",_xlfn.XLOOKUP($C40,INPUT_DATA!$CN:$CN,INPUT_DATA!DP:DP,""))</f>
        <v/>
      </c>
      <c r="F40" s="1316" t="str">
        <f>IF($C40=0,"",'02 - Monthly Asset Follow up'!K47)</f>
        <v/>
      </c>
      <c r="G40" s="1317" t="str">
        <f t="shared" si="1"/>
        <v/>
      </c>
      <c r="H40" s="1326" t="str">
        <f t="shared" si="2"/>
        <v/>
      </c>
      <c r="I40" s="1318" t="str">
        <f>IFERROR(IF($C40=0,"",H40/'08 - Default &amp; Recovery Stat'!D42),"")</f>
        <v/>
      </c>
      <c r="J40" s="1319" t="str">
        <f>IF($C40=0,"",'08 - Default &amp; Recovery Stat'!G42)</f>
        <v/>
      </c>
      <c r="K40" s="1319" t="str">
        <f t="shared" si="4"/>
        <v/>
      </c>
      <c r="L40" s="1320" t="str">
        <f t="shared" si="3"/>
        <v/>
      </c>
      <c r="M40" s="772"/>
    </row>
    <row r="41" spans="2:13">
      <c r="B41" s="767"/>
      <c r="C41" s="1305" t="str">
        <f>'08 - Default &amp; Recovery Stat'!B43</f>
        <v/>
      </c>
      <c r="D41" s="1316" t="str">
        <f>IF($C41=0,"",'02 - Monthly Asset Follow up'!C48)</f>
        <v/>
      </c>
      <c r="E41" s="1317" t="str">
        <f>IF($C41=0,"",_xlfn.XLOOKUP($C41,INPUT_DATA!$CN:$CN,INPUT_DATA!DP:DP,""))</f>
        <v/>
      </c>
      <c r="F41" s="1316" t="str">
        <f>IF($C41=0,"",'02 - Monthly Asset Follow up'!K48)</f>
        <v/>
      </c>
      <c r="G41" s="1317" t="str">
        <f t="shared" si="1"/>
        <v/>
      </c>
      <c r="H41" s="1326" t="str">
        <f t="shared" si="2"/>
        <v/>
      </c>
      <c r="I41" s="1318" t="str">
        <f>IFERROR(IF($C41=0,"",H41/'08 - Default &amp; Recovery Stat'!D43),"")</f>
        <v/>
      </c>
      <c r="J41" s="1319" t="str">
        <f>IF($C41=0,"",'08 - Default &amp; Recovery Stat'!G43)</f>
        <v/>
      </c>
      <c r="K41" s="1319" t="str">
        <f t="shared" si="4"/>
        <v/>
      </c>
      <c r="L41" s="1320" t="str">
        <f t="shared" si="3"/>
        <v/>
      </c>
      <c r="M41" s="772"/>
    </row>
    <row r="42" spans="2:13">
      <c r="B42" s="767"/>
      <c r="C42" s="1305" t="str">
        <f>'08 - Default &amp; Recovery Stat'!B44</f>
        <v/>
      </c>
      <c r="D42" s="1316" t="str">
        <f>IF($C42=0,"",'02 - Monthly Asset Follow up'!C49)</f>
        <v/>
      </c>
      <c r="E42" s="1317" t="str">
        <f>IF($C42=0,"",_xlfn.XLOOKUP($C42,INPUT_DATA!$CN:$CN,INPUT_DATA!DP:DP,""))</f>
        <v/>
      </c>
      <c r="F42" s="1316" t="str">
        <f>IF($C42=0,"",'02 - Monthly Asset Follow up'!K49)</f>
        <v/>
      </c>
      <c r="G42" s="1317" t="str">
        <f t="shared" si="1"/>
        <v/>
      </c>
      <c r="H42" s="1326" t="str">
        <f t="shared" si="2"/>
        <v/>
      </c>
      <c r="I42" s="1318" t="str">
        <f>IFERROR(IF($C42=0,"",H42/'08 - Default &amp; Recovery Stat'!D44),"")</f>
        <v/>
      </c>
      <c r="J42" s="1319" t="str">
        <f>IF($C42=0,"",'08 - Default &amp; Recovery Stat'!G44)</f>
        <v/>
      </c>
      <c r="K42" s="1319" t="str">
        <f t="shared" si="4"/>
        <v/>
      </c>
      <c r="L42" s="1320" t="str">
        <f t="shared" si="3"/>
        <v/>
      </c>
      <c r="M42" s="772"/>
    </row>
    <row r="43" spans="2:13">
      <c r="B43" s="767"/>
      <c r="C43" s="1305" t="str">
        <f>'08 - Default &amp; Recovery Stat'!B45</f>
        <v/>
      </c>
      <c r="D43" s="1316" t="str">
        <f>IF($C43=0,"",'02 - Monthly Asset Follow up'!C50)</f>
        <v/>
      </c>
      <c r="E43" s="1317" t="str">
        <f>IF($C43=0,"",_xlfn.XLOOKUP($C43,INPUT_DATA!$CN:$CN,INPUT_DATA!DP:DP,""))</f>
        <v/>
      </c>
      <c r="F43" s="1316" t="str">
        <f>IF($C43=0,"",'02 - Monthly Asset Follow up'!K50)</f>
        <v/>
      </c>
      <c r="G43" s="1317" t="str">
        <f t="shared" si="1"/>
        <v/>
      </c>
      <c r="H43" s="1326" t="str">
        <f t="shared" si="2"/>
        <v/>
      </c>
      <c r="I43" s="1318" t="str">
        <f>IFERROR(IF($C43=0,"",H43/'08 - Default &amp; Recovery Stat'!D45),"")</f>
        <v/>
      </c>
      <c r="J43" s="1319" t="str">
        <f>IF($C43=0,"",'08 - Default &amp; Recovery Stat'!G45)</f>
        <v/>
      </c>
      <c r="K43" s="1319" t="str">
        <f t="shared" si="4"/>
        <v/>
      </c>
      <c r="L43" s="1320" t="str">
        <f t="shared" si="3"/>
        <v/>
      </c>
      <c r="M43" s="772"/>
    </row>
    <row r="44" spans="2:13">
      <c r="B44" s="767"/>
      <c r="C44" s="1305" t="str">
        <f>'08 - Default &amp; Recovery Stat'!B46</f>
        <v/>
      </c>
      <c r="D44" s="1316" t="str">
        <f>IF($C44=0,"",'02 - Monthly Asset Follow up'!C51)</f>
        <v/>
      </c>
      <c r="E44" s="1317" t="str">
        <f>IF($C44=0,"",_xlfn.XLOOKUP($C44,INPUT_DATA!$CN:$CN,INPUT_DATA!DP:DP,""))</f>
        <v/>
      </c>
      <c r="F44" s="1316" t="str">
        <f>IF($C44=0,"",'02 - Monthly Asset Follow up'!K51)</f>
        <v/>
      </c>
      <c r="G44" s="1317" t="str">
        <f t="shared" si="1"/>
        <v/>
      </c>
      <c r="H44" s="1326" t="str">
        <f t="shared" si="2"/>
        <v/>
      </c>
      <c r="I44" s="1318" t="str">
        <f>IFERROR(IF($C44=0,"",H44/'08 - Default &amp; Recovery Stat'!D46),"")</f>
        <v/>
      </c>
      <c r="J44" s="1319" t="str">
        <f>IF($C44=0,"",'08 - Default &amp; Recovery Stat'!G46)</f>
        <v/>
      </c>
      <c r="K44" s="1319" t="str">
        <f t="shared" si="4"/>
        <v/>
      </c>
      <c r="L44" s="1320" t="str">
        <f t="shared" si="3"/>
        <v/>
      </c>
      <c r="M44" s="772"/>
    </row>
    <row r="45" spans="2:13">
      <c r="B45" s="767"/>
      <c r="C45" s="1305" t="str">
        <f>'08 - Default &amp; Recovery Stat'!B47</f>
        <v/>
      </c>
      <c r="D45" s="1316" t="str">
        <f>IF($C45=0,"",'02 - Monthly Asset Follow up'!C52)</f>
        <v/>
      </c>
      <c r="E45" s="1317" t="str">
        <f>IF($C45=0,"",_xlfn.XLOOKUP($C45,INPUT_DATA!$CN:$CN,INPUT_DATA!DP:DP,""))</f>
        <v/>
      </c>
      <c r="F45" s="1316" t="str">
        <f>IF($C45=0,"",'02 - Monthly Asset Follow up'!K52)</f>
        <v/>
      </c>
      <c r="G45" s="1317" t="str">
        <f t="shared" si="1"/>
        <v/>
      </c>
      <c r="H45" s="1326" t="str">
        <f t="shared" si="2"/>
        <v/>
      </c>
      <c r="I45" s="1318" t="str">
        <f>IFERROR(IF($C45=0,"",H45/'08 - Default &amp; Recovery Stat'!D47),"")</f>
        <v/>
      </c>
      <c r="J45" s="1319" t="str">
        <f>IF($C45=0,"",'08 - Default &amp; Recovery Stat'!G47)</f>
        <v/>
      </c>
      <c r="K45" s="1319" t="str">
        <f t="shared" si="4"/>
        <v/>
      </c>
      <c r="L45" s="1320" t="str">
        <f t="shared" si="3"/>
        <v/>
      </c>
      <c r="M45" s="772"/>
    </row>
    <row r="46" spans="2:13">
      <c r="B46" s="767"/>
      <c r="C46" s="1305" t="str">
        <f>'08 - Default &amp; Recovery Stat'!B48</f>
        <v/>
      </c>
      <c r="D46" s="1316" t="str">
        <f>IF($C46=0,"",'02 - Monthly Asset Follow up'!C53)</f>
        <v/>
      </c>
      <c r="E46" s="1317" t="str">
        <f>IF($C46=0,"",_xlfn.XLOOKUP($C46,INPUT_DATA!$CN:$CN,INPUT_DATA!DP:DP,""))</f>
        <v/>
      </c>
      <c r="F46" s="1316" t="str">
        <f>IF($C46=0,"",'02 - Monthly Asset Follow up'!K53)</f>
        <v/>
      </c>
      <c r="G46" s="1317" t="str">
        <f t="shared" si="1"/>
        <v/>
      </c>
      <c r="H46" s="1326" t="str">
        <f t="shared" si="2"/>
        <v/>
      </c>
      <c r="I46" s="1318" t="str">
        <f>IFERROR(IF($C46=0,"",H46/'08 - Default &amp; Recovery Stat'!D48),"")</f>
        <v/>
      </c>
      <c r="J46" s="1319" t="str">
        <f>IF($C46=0,"",'08 - Default &amp; Recovery Stat'!G48)</f>
        <v/>
      </c>
      <c r="K46" s="1319" t="str">
        <f t="shared" si="4"/>
        <v/>
      </c>
      <c r="L46" s="1320" t="str">
        <f t="shared" si="3"/>
        <v/>
      </c>
      <c r="M46" s="772"/>
    </row>
    <row r="47" spans="2:13">
      <c r="B47" s="767"/>
      <c r="C47" s="1305" t="str">
        <f>'08 - Default &amp; Recovery Stat'!B49</f>
        <v/>
      </c>
      <c r="D47" s="1316" t="str">
        <f>IF($C47=0,"",'02 - Monthly Asset Follow up'!C54)</f>
        <v/>
      </c>
      <c r="E47" s="1317" t="str">
        <f>IF($C47=0,"",_xlfn.XLOOKUP($C47,INPUT_DATA!$CN:$CN,INPUT_DATA!DP:DP,""))</f>
        <v/>
      </c>
      <c r="F47" s="1316" t="str">
        <f>IF($C47=0,"",'02 - Monthly Asset Follow up'!K54)</f>
        <v/>
      </c>
      <c r="G47" s="1317" t="str">
        <f t="shared" si="1"/>
        <v/>
      </c>
      <c r="H47" s="1326" t="str">
        <f t="shared" si="2"/>
        <v/>
      </c>
      <c r="I47" s="1318" t="str">
        <f>IFERROR(IF($C47=0,"",H47/'08 - Default &amp; Recovery Stat'!D49),"")</f>
        <v/>
      </c>
      <c r="J47" s="1319" t="str">
        <f>IF($C47=0,"",'08 - Default &amp; Recovery Stat'!G49)</f>
        <v/>
      </c>
      <c r="K47" s="1319" t="str">
        <f t="shared" si="4"/>
        <v/>
      </c>
      <c r="L47" s="1320" t="str">
        <f t="shared" si="3"/>
        <v/>
      </c>
      <c r="M47" s="772"/>
    </row>
    <row r="48" spans="2:13">
      <c r="B48" s="767"/>
      <c r="C48" s="1305" t="str">
        <f>'08 - Default &amp; Recovery Stat'!B50</f>
        <v/>
      </c>
      <c r="D48" s="1316" t="str">
        <f>IF($C48=0,"",'02 - Monthly Asset Follow up'!C55)</f>
        <v/>
      </c>
      <c r="E48" s="1317" t="str">
        <f>IF($C48=0,"",_xlfn.XLOOKUP($C48,INPUT_DATA!$CN:$CN,INPUT_DATA!DP:DP,""))</f>
        <v/>
      </c>
      <c r="F48" s="1316" t="str">
        <f>IF($C48=0,"",'02 - Monthly Asset Follow up'!K55)</f>
        <v/>
      </c>
      <c r="G48" s="1317" t="str">
        <f t="shared" si="1"/>
        <v/>
      </c>
      <c r="H48" s="1326" t="str">
        <f t="shared" si="2"/>
        <v/>
      </c>
      <c r="I48" s="1318" t="str">
        <f>IFERROR(IF($C48=0,"",H48/'08 - Default &amp; Recovery Stat'!D50),"")</f>
        <v/>
      </c>
      <c r="J48" s="1319" t="str">
        <f>IF($C48=0,"",'08 - Default &amp; Recovery Stat'!G50)</f>
        <v/>
      </c>
      <c r="K48" s="1319" t="str">
        <f t="shared" si="4"/>
        <v/>
      </c>
      <c r="L48" s="1320" t="str">
        <f t="shared" si="3"/>
        <v/>
      </c>
      <c r="M48" s="772"/>
    </row>
    <row r="49" spans="2:13">
      <c r="B49" s="767"/>
      <c r="C49" s="1305" t="str">
        <f>'08 - Default &amp; Recovery Stat'!B51</f>
        <v/>
      </c>
      <c r="D49" s="1316" t="str">
        <f>IF($C49=0,"",'02 - Monthly Asset Follow up'!C56)</f>
        <v/>
      </c>
      <c r="E49" s="1317" t="str">
        <f>IF($C49=0,"",_xlfn.XLOOKUP($C49,INPUT_DATA!$CN:$CN,INPUT_DATA!DP:DP,""))</f>
        <v/>
      </c>
      <c r="F49" s="1316" t="str">
        <f>IF($C49=0,"",'02 - Monthly Asset Follow up'!K56)</f>
        <v/>
      </c>
      <c r="G49" s="1317" t="str">
        <f t="shared" si="1"/>
        <v/>
      </c>
      <c r="H49" s="1326" t="str">
        <f t="shared" si="2"/>
        <v/>
      </c>
      <c r="I49" s="1318" t="str">
        <f>IFERROR(IF($C49=0,"",H49/'08 - Default &amp; Recovery Stat'!D51),"")</f>
        <v/>
      </c>
      <c r="J49" s="1319" t="str">
        <f>IF($C49=0,"",'08 - Default &amp; Recovery Stat'!G51)</f>
        <v/>
      </c>
      <c r="K49" s="1319" t="str">
        <f t="shared" si="4"/>
        <v/>
      </c>
      <c r="L49" s="1320" t="str">
        <f t="shared" si="3"/>
        <v/>
      </c>
      <c r="M49" s="772"/>
    </row>
    <row r="50" spans="2:13">
      <c r="B50" s="767"/>
      <c r="C50" s="1305" t="str">
        <f>'08 - Default &amp; Recovery Stat'!B52</f>
        <v/>
      </c>
      <c r="D50" s="1316" t="str">
        <f>IF($C50=0,"",'02 - Monthly Asset Follow up'!C57)</f>
        <v/>
      </c>
      <c r="E50" s="1317" t="str">
        <f>IF($C50=0,"",_xlfn.XLOOKUP($C50,INPUT_DATA!$CN:$CN,INPUT_DATA!DP:DP,""))</f>
        <v/>
      </c>
      <c r="F50" s="1316" t="str">
        <f>IF($C50=0,"",'02 - Monthly Asset Follow up'!K57)</f>
        <v/>
      </c>
      <c r="G50" s="1317" t="str">
        <f t="shared" si="1"/>
        <v/>
      </c>
      <c r="H50" s="1326" t="str">
        <f t="shared" si="2"/>
        <v/>
      </c>
      <c r="I50" s="1318" t="str">
        <f>IFERROR(IF($C50=0,"",H50/'08 - Default &amp; Recovery Stat'!D52),"")</f>
        <v/>
      </c>
      <c r="J50" s="1319" t="str">
        <f>IF($C50=0,"",'08 - Default &amp; Recovery Stat'!G52)</f>
        <v/>
      </c>
      <c r="K50" s="1319" t="str">
        <f t="shared" si="4"/>
        <v/>
      </c>
      <c r="L50" s="1320" t="str">
        <f t="shared" si="3"/>
        <v/>
      </c>
      <c r="M50" s="772"/>
    </row>
    <row r="51" spans="2:13">
      <c r="B51" s="767"/>
      <c r="C51" s="1305" t="str">
        <f>'08 - Default &amp; Recovery Stat'!B53</f>
        <v/>
      </c>
      <c r="D51" s="1316" t="str">
        <f>IF($C51=0,"",'02 - Monthly Asset Follow up'!C58)</f>
        <v/>
      </c>
      <c r="E51" s="1317" t="str">
        <f>IF($C51=0,"",_xlfn.XLOOKUP($C51,INPUT_DATA!$CN:$CN,INPUT_DATA!DP:DP,""))</f>
        <v/>
      </c>
      <c r="F51" s="1316" t="str">
        <f>IF($C51=0,"",'02 - Monthly Asset Follow up'!K58)</f>
        <v/>
      </c>
      <c r="G51" s="1317" t="str">
        <f t="shared" si="1"/>
        <v/>
      </c>
      <c r="H51" s="1326" t="str">
        <f t="shared" si="2"/>
        <v/>
      </c>
      <c r="I51" s="1318" t="str">
        <f>IFERROR(IF($C51=0,"",H51/'08 - Default &amp; Recovery Stat'!D53),"")</f>
        <v/>
      </c>
      <c r="J51" s="1319" t="str">
        <f>IF($C51=0,"",'08 - Default &amp; Recovery Stat'!G53)</f>
        <v/>
      </c>
      <c r="K51" s="1319" t="str">
        <f t="shared" si="4"/>
        <v/>
      </c>
      <c r="L51" s="1320" t="str">
        <f t="shared" si="3"/>
        <v/>
      </c>
      <c r="M51" s="772"/>
    </row>
    <row r="52" spans="2:13">
      <c r="B52" s="767"/>
      <c r="C52" s="1305" t="str">
        <f>'08 - Default &amp; Recovery Stat'!B54</f>
        <v/>
      </c>
      <c r="D52" s="1316" t="str">
        <f>IF($C52=0,"",'02 - Monthly Asset Follow up'!C59)</f>
        <v/>
      </c>
      <c r="E52" s="1317" t="str">
        <f>IF($C52=0,"",_xlfn.XLOOKUP($C52,INPUT_DATA!$CN:$CN,INPUT_DATA!DP:DP,""))</f>
        <v/>
      </c>
      <c r="F52" s="1316" t="str">
        <f>IF($C52=0,"",'02 - Monthly Asset Follow up'!K59)</f>
        <v/>
      </c>
      <c r="G52" s="1317" t="str">
        <f t="shared" si="1"/>
        <v/>
      </c>
      <c r="H52" s="1326" t="str">
        <f t="shared" si="2"/>
        <v/>
      </c>
      <c r="I52" s="1318" t="str">
        <f>IFERROR(IF($C52=0,"",H52/'08 - Default &amp; Recovery Stat'!D54),"")</f>
        <v/>
      </c>
      <c r="J52" s="1319" t="str">
        <f>IF($C52=0,"",'08 - Default &amp; Recovery Stat'!G54)</f>
        <v/>
      </c>
      <c r="K52" s="1319" t="str">
        <f t="shared" si="4"/>
        <v/>
      </c>
      <c r="L52" s="1320" t="str">
        <f t="shared" si="3"/>
        <v/>
      </c>
      <c r="M52" s="772"/>
    </row>
    <row r="53" spans="2:13">
      <c r="B53" s="767"/>
      <c r="C53" s="1305" t="str">
        <f>'08 - Default &amp; Recovery Stat'!B55</f>
        <v/>
      </c>
      <c r="D53" s="1316" t="str">
        <f>IF($C53=0,"",'02 - Monthly Asset Follow up'!C60)</f>
        <v/>
      </c>
      <c r="E53" s="1317" t="str">
        <f>IF($C53=0,"",_xlfn.XLOOKUP($C53,INPUT_DATA!$CN:$CN,INPUT_DATA!DP:DP,""))</f>
        <v/>
      </c>
      <c r="F53" s="1316" t="str">
        <f>IF($C53=0,"",'02 - Monthly Asset Follow up'!K60)</f>
        <v/>
      </c>
      <c r="G53" s="1317" t="str">
        <f t="shared" si="1"/>
        <v/>
      </c>
      <c r="H53" s="1326" t="str">
        <f t="shared" si="2"/>
        <v/>
      </c>
      <c r="I53" s="1318" t="str">
        <f>IFERROR(IF($C53=0,"",H53/'08 - Default &amp; Recovery Stat'!D55),"")</f>
        <v/>
      </c>
      <c r="J53" s="1319" t="str">
        <f>IF($C53=0,"",'08 - Default &amp; Recovery Stat'!G55)</f>
        <v/>
      </c>
      <c r="K53" s="1319" t="str">
        <f t="shared" si="4"/>
        <v/>
      </c>
      <c r="L53" s="1320" t="str">
        <f t="shared" si="3"/>
        <v/>
      </c>
      <c r="M53" s="772"/>
    </row>
    <row r="54" spans="2:13">
      <c r="B54" s="767"/>
      <c r="C54" s="1305" t="str">
        <f>'08 - Default &amp; Recovery Stat'!B56</f>
        <v/>
      </c>
      <c r="D54" s="1316" t="str">
        <f>IF($C54=0,"",'02 - Monthly Asset Follow up'!C61)</f>
        <v/>
      </c>
      <c r="E54" s="1317" t="str">
        <f>IF($C54=0,"",_xlfn.XLOOKUP($C54,INPUT_DATA!$CN:$CN,INPUT_DATA!DP:DP,""))</f>
        <v/>
      </c>
      <c r="F54" s="1316" t="str">
        <f>IF($C54=0,"",'02 - Monthly Asset Follow up'!K61)</f>
        <v/>
      </c>
      <c r="G54" s="1317" t="str">
        <f t="shared" si="1"/>
        <v/>
      </c>
      <c r="H54" s="1326" t="str">
        <f t="shared" si="2"/>
        <v/>
      </c>
      <c r="I54" s="1318" t="str">
        <f>IFERROR(IF($C54=0,"",H54/'08 - Default &amp; Recovery Stat'!D56),"")</f>
        <v/>
      </c>
      <c r="J54" s="1319" t="str">
        <f>IF($C54=0,"",'08 - Default &amp; Recovery Stat'!G56)</f>
        <v/>
      </c>
      <c r="K54" s="1319" t="str">
        <f t="shared" si="4"/>
        <v/>
      </c>
      <c r="L54" s="1320" t="str">
        <f t="shared" si="3"/>
        <v/>
      </c>
      <c r="M54" s="772"/>
    </row>
    <row r="55" spans="2:13">
      <c r="B55" s="767"/>
      <c r="C55" s="1752" t="str">
        <f>'08 - Default &amp; Recovery Stat'!B57</f>
        <v/>
      </c>
      <c r="D55" s="1753" t="str">
        <f>IF($C55=0,"",'02 - Monthly Asset Follow up'!C62)</f>
        <v/>
      </c>
      <c r="E55" s="1754" t="str">
        <f>IF($C55=0,"",_xlfn.XLOOKUP($C55,INPUT_DATA!$CN:$CN,INPUT_DATA!DP:DP,""))</f>
        <v/>
      </c>
      <c r="F55" s="1753" t="str">
        <f>IF($C55=0,"",'02 - Monthly Asset Follow up'!K62)</f>
        <v/>
      </c>
      <c r="G55" s="1754" t="str">
        <f>IF($C55=0,"",IF(G56="",E55,E55+G56))</f>
        <v/>
      </c>
      <c r="H55" s="1755" t="str">
        <f t="shared" si="2"/>
        <v/>
      </c>
      <c r="I55" s="1756" t="str">
        <f>IFERROR(IF($C55=0,"",H55/'08 - Default &amp; Recovery Stat'!D57),"")</f>
        <v/>
      </c>
      <c r="J55" s="1757" t="str">
        <f>IF($C55=0,"",'08 - Default &amp; Recovery Stat'!G57)</f>
        <v/>
      </c>
      <c r="K55" s="1757" t="str">
        <f t="shared" si="4"/>
        <v/>
      </c>
      <c r="L55" s="1758" t="str">
        <f t="shared" si="3"/>
        <v/>
      </c>
      <c r="M55" s="772"/>
    </row>
    <row r="56" spans="2:13">
      <c r="B56" s="767"/>
      <c r="C56" s="592" t="s">
        <v>143</v>
      </c>
      <c r="D56" s="592" t="s">
        <v>143</v>
      </c>
      <c r="E56" s="592" t="s">
        <v>143</v>
      </c>
      <c r="F56" s="592" t="s">
        <v>143</v>
      </c>
      <c r="G56" s="592" t="s">
        <v>143</v>
      </c>
      <c r="H56" s="954" t="s">
        <v>143</v>
      </c>
      <c r="I56" s="592" t="s">
        <v>143</v>
      </c>
      <c r="J56" s="592" t="s">
        <v>143</v>
      </c>
      <c r="K56" s="592" t="s">
        <v>143</v>
      </c>
      <c r="L56" s="592" t="s">
        <v>143</v>
      </c>
      <c r="M56" s="772"/>
    </row>
    <row r="57" spans="2:13">
      <c r="B57" s="767"/>
      <c r="C57" s="592" t="s">
        <v>143</v>
      </c>
      <c r="D57" s="592" t="s">
        <v>143</v>
      </c>
      <c r="E57" s="592" t="s">
        <v>143</v>
      </c>
      <c r="F57" s="592" t="s">
        <v>143</v>
      </c>
      <c r="G57" s="592" t="s">
        <v>143</v>
      </c>
      <c r="H57" s="954" t="s">
        <v>143</v>
      </c>
      <c r="I57" s="592" t="s">
        <v>143</v>
      </c>
      <c r="J57" s="592" t="s">
        <v>143</v>
      </c>
      <c r="K57" s="592" t="s">
        <v>143</v>
      </c>
      <c r="L57" s="592" t="s">
        <v>143</v>
      </c>
      <c r="M57" s="772"/>
    </row>
    <row r="58" spans="2:13">
      <c r="B58" s="767"/>
      <c r="C58" s="592" t="s">
        <v>143</v>
      </c>
      <c r="D58" s="592" t="s">
        <v>143</v>
      </c>
      <c r="E58" s="592" t="s">
        <v>143</v>
      </c>
      <c r="F58" s="592" t="s">
        <v>143</v>
      </c>
      <c r="G58" s="592" t="s">
        <v>143</v>
      </c>
      <c r="H58" s="954" t="s">
        <v>143</v>
      </c>
      <c r="I58" s="592" t="s">
        <v>143</v>
      </c>
      <c r="J58" s="592" t="s">
        <v>143</v>
      </c>
      <c r="K58" s="592" t="s">
        <v>143</v>
      </c>
      <c r="L58" s="592" t="s">
        <v>143</v>
      </c>
      <c r="M58" s="772"/>
    </row>
    <row r="59" spans="2:13">
      <c r="B59" s="767"/>
      <c r="C59" s="592" t="s">
        <v>143</v>
      </c>
      <c r="D59" s="592" t="s">
        <v>143</v>
      </c>
      <c r="E59" s="592" t="s">
        <v>143</v>
      </c>
      <c r="F59" s="592" t="s">
        <v>143</v>
      </c>
      <c r="G59" s="592" t="s">
        <v>143</v>
      </c>
      <c r="H59" s="954" t="s">
        <v>143</v>
      </c>
      <c r="I59" s="592" t="s">
        <v>143</v>
      </c>
      <c r="J59" s="592" t="s">
        <v>143</v>
      </c>
      <c r="K59" s="592" t="s">
        <v>143</v>
      </c>
      <c r="L59" s="592" t="s">
        <v>143</v>
      </c>
      <c r="M59" s="772"/>
    </row>
    <row r="60" spans="2:13">
      <c r="B60" s="767"/>
      <c r="C60" s="592" t="s">
        <v>143</v>
      </c>
      <c r="D60" s="592" t="s">
        <v>143</v>
      </c>
      <c r="E60" s="592" t="s">
        <v>143</v>
      </c>
      <c r="F60" s="592" t="s">
        <v>143</v>
      </c>
      <c r="G60" s="592" t="s">
        <v>143</v>
      </c>
      <c r="H60" s="954" t="s">
        <v>143</v>
      </c>
      <c r="I60" s="592" t="s">
        <v>143</v>
      </c>
      <c r="J60" s="592" t="s">
        <v>143</v>
      </c>
      <c r="K60" s="592" t="s">
        <v>143</v>
      </c>
      <c r="L60" s="592" t="s">
        <v>143</v>
      </c>
      <c r="M60" s="772"/>
    </row>
    <row r="61" spans="2:13" ht="13" thickBot="1">
      <c r="B61" s="780"/>
      <c r="C61" s="613" t="s">
        <v>143</v>
      </c>
      <c r="D61" s="613" t="s">
        <v>143</v>
      </c>
      <c r="E61" s="613" t="s">
        <v>143</v>
      </c>
      <c r="F61" s="613" t="s">
        <v>143</v>
      </c>
      <c r="G61" s="613" t="s">
        <v>143</v>
      </c>
      <c r="H61" s="1751" t="s">
        <v>143</v>
      </c>
      <c r="I61" s="613" t="s">
        <v>143</v>
      </c>
      <c r="J61" s="613" t="s">
        <v>143</v>
      </c>
      <c r="K61" s="613" t="s">
        <v>143</v>
      </c>
      <c r="L61" s="613" t="s">
        <v>143</v>
      </c>
      <c r="M61" s="784"/>
    </row>
    <row r="62" spans="2:13" ht="13" thickTop="1">
      <c r="C62" s="592" t="s">
        <v>143</v>
      </c>
      <c r="D62" s="592" t="s">
        <v>143</v>
      </c>
      <c r="E62" s="592" t="s">
        <v>143</v>
      </c>
      <c r="F62" s="592" t="s">
        <v>143</v>
      </c>
      <c r="G62" s="592" t="s">
        <v>143</v>
      </c>
      <c r="H62" s="954" t="s">
        <v>143</v>
      </c>
      <c r="I62" s="592" t="s">
        <v>143</v>
      </c>
      <c r="J62" s="592" t="s">
        <v>143</v>
      </c>
      <c r="K62" s="592" t="s">
        <v>143</v>
      </c>
      <c r="L62" s="592" t="s">
        <v>143</v>
      </c>
    </row>
    <row r="63" spans="2:13">
      <c r="C63" s="592" t="s">
        <v>143</v>
      </c>
      <c r="D63" s="592" t="s">
        <v>143</v>
      </c>
      <c r="E63" s="592" t="s">
        <v>143</v>
      </c>
      <c r="F63" s="592" t="s">
        <v>143</v>
      </c>
      <c r="G63" s="592" t="s">
        <v>143</v>
      </c>
      <c r="H63" s="954" t="s">
        <v>143</v>
      </c>
      <c r="I63" s="592" t="s">
        <v>143</v>
      </c>
      <c r="J63" s="592" t="s">
        <v>143</v>
      </c>
      <c r="K63" s="592" t="s">
        <v>143</v>
      </c>
      <c r="L63" s="592" t="s">
        <v>143</v>
      </c>
    </row>
    <row r="64" spans="2:13">
      <c r="C64" s="592" t="s">
        <v>143</v>
      </c>
      <c r="D64" s="592" t="s">
        <v>143</v>
      </c>
      <c r="E64" s="592" t="s">
        <v>143</v>
      </c>
      <c r="F64" s="592" t="s">
        <v>143</v>
      </c>
      <c r="G64" s="592" t="s">
        <v>143</v>
      </c>
      <c r="H64" s="954" t="s">
        <v>143</v>
      </c>
      <c r="I64" s="592" t="s">
        <v>143</v>
      </c>
      <c r="J64" s="592" t="s">
        <v>143</v>
      </c>
      <c r="K64" s="592" t="s">
        <v>143</v>
      </c>
      <c r="L64" s="592" t="s">
        <v>143</v>
      </c>
    </row>
    <row r="65" spans="3:12">
      <c r="C65" s="592" t="s">
        <v>143</v>
      </c>
      <c r="D65" s="592" t="s">
        <v>143</v>
      </c>
      <c r="E65" s="592" t="s">
        <v>143</v>
      </c>
      <c r="F65" s="592" t="s">
        <v>143</v>
      </c>
      <c r="G65" s="592" t="s">
        <v>143</v>
      </c>
      <c r="H65" s="954" t="s">
        <v>143</v>
      </c>
      <c r="I65" s="592" t="s">
        <v>143</v>
      </c>
      <c r="J65" s="592" t="s">
        <v>143</v>
      </c>
      <c r="K65" s="592" t="s">
        <v>143</v>
      </c>
      <c r="L65" s="592" t="s">
        <v>143</v>
      </c>
    </row>
    <row r="66" spans="3:12">
      <c r="C66" s="592" t="s">
        <v>143</v>
      </c>
      <c r="D66" s="592" t="s">
        <v>143</v>
      </c>
      <c r="E66" s="592" t="s">
        <v>143</v>
      </c>
      <c r="F66" s="592" t="s">
        <v>143</v>
      </c>
      <c r="G66" s="592" t="s">
        <v>143</v>
      </c>
      <c r="H66" s="954" t="s">
        <v>143</v>
      </c>
      <c r="I66" s="592" t="s">
        <v>143</v>
      </c>
      <c r="J66" s="592" t="s">
        <v>143</v>
      </c>
      <c r="K66" s="592" t="s">
        <v>143</v>
      </c>
      <c r="L66" s="592" t="s">
        <v>143</v>
      </c>
    </row>
    <row r="67" spans="3:12">
      <c r="C67" s="592" t="s">
        <v>143</v>
      </c>
      <c r="D67" s="592" t="s">
        <v>143</v>
      </c>
      <c r="E67" s="592" t="s">
        <v>143</v>
      </c>
      <c r="F67" s="592" t="s">
        <v>143</v>
      </c>
      <c r="G67" s="592" t="s">
        <v>143</v>
      </c>
      <c r="H67" s="954" t="s">
        <v>143</v>
      </c>
      <c r="I67" s="592" t="s">
        <v>143</v>
      </c>
      <c r="J67" s="592" t="s">
        <v>143</v>
      </c>
      <c r="K67" s="592" t="s">
        <v>143</v>
      </c>
      <c r="L67" s="592" t="s">
        <v>143</v>
      </c>
    </row>
    <row r="68" spans="3:12">
      <c r="C68" s="592" t="s">
        <v>143</v>
      </c>
      <c r="D68" s="592" t="s">
        <v>143</v>
      </c>
      <c r="E68" s="592" t="s">
        <v>143</v>
      </c>
      <c r="F68" s="592" t="s">
        <v>143</v>
      </c>
      <c r="G68" s="592" t="s">
        <v>143</v>
      </c>
      <c r="H68" s="954" t="s">
        <v>143</v>
      </c>
      <c r="I68" s="592" t="s">
        <v>143</v>
      </c>
      <c r="J68" s="592" t="s">
        <v>143</v>
      </c>
      <c r="K68" s="592" t="s">
        <v>143</v>
      </c>
      <c r="L68" s="592" t="s">
        <v>143</v>
      </c>
    </row>
    <row r="69" spans="3:12">
      <c r="C69" s="592" t="s">
        <v>143</v>
      </c>
      <c r="D69" s="592" t="s">
        <v>143</v>
      </c>
      <c r="E69" s="592" t="s">
        <v>143</v>
      </c>
      <c r="F69" s="592" t="s">
        <v>143</v>
      </c>
      <c r="G69" s="592" t="s">
        <v>143</v>
      </c>
      <c r="H69" s="954" t="s">
        <v>143</v>
      </c>
      <c r="I69" s="592" t="s">
        <v>143</v>
      </c>
      <c r="J69" s="592" t="s">
        <v>143</v>
      </c>
      <c r="K69" s="592" t="s">
        <v>143</v>
      </c>
      <c r="L69" s="592" t="s">
        <v>143</v>
      </c>
    </row>
    <row r="70" spans="3:12">
      <c r="C70" s="592" t="s">
        <v>143</v>
      </c>
      <c r="D70" s="592" t="s">
        <v>143</v>
      </c>
      <c r="E70" s="592" t="s">
        <v>143</v>
      </c>
      <c r="F70" s="592" t="s">
        <v>143</v>
      </c>
      <c r="G70" s="592" t="s">
        <v>143</v>
      </c>
      <c r="H70" s="954" t="s">
        <v>143</v>
      </c>
      <c r="I70" s="592" t="s">
        <v>143</v>
      </c>
      <c r="J70" s="592" t="s">
        <v>143</v>
      </c>
      <c r="K70" s="592" t="s">
        <v>143</v>
      </c>
      <c r="L70" s="592" t="s">
        <v>143</v>
      </c>
    </row>
    <row r="71" spans="3:12">
      <c r="C71" s="592" t="s">
        <v>143</v>
      </c>
      <c r="D71" s="592" t="s">
        <v>143</v>
      </c>
      <c r="E71" s="592" t="s">
        <v>143</v>
      </c>
      <c r="F71" s="592" t="s">
        <v>143</v>
      </c>
      <c r="G71" s="592" t="s">
        <v>143</v>
      </c>
      <c r="H71" s="954" t="s">
        <v>143</v>
      </c>
      <c r="I71" s="592" t="s">
        <v>143</v>
      </c>
      <c r="J71" s="592" t="s">
        <v>143</v>
      </c>
      <c r="K71" s="592" t="s">
        <v>143</v>
      </c>
      <c r="L71" s="592" t="s">
        <v>143</v>
      </c>
    </row>
    <row r="72" spans="3:12">
      <c r="C72" s="592" t="s">
        <v>143</v>
      </c>
      <c r="D72" s="592" t="s">
        <v>143</v>
      </c>
      <c r="E72" s="592" t="s">
        <v>143</v>
      </c>
      <c r="F72" s="592" t="s">
        <v>143</v>
      </c>
      <c r="G72" s="592" t="s">
        <v>143</v>
      </c>
      <c r="H72" s="954" t="s">
        <v>143</v>
      </c>
      <c r="I72" s="592" t="s">
        <v>143</v>
      </c>
      <c r="J72" s="592" t="s">
        <v>143</v>
      </c>
      <c r="K72" s="592" t="s">
        <v>143</v>
      </c>
      <c r="L72" s="592" t="s">
        <v>143</v>
      </c>
    </row>
    <row r="73" spans="3:12">
      <c r="C73" s="592" t="s">
        <v>143</v>
      </c>
      <c r="D73" s="592" t="s">
        <v>143</v>
      </c>
      <c r="E73" s="592" t="s">
        <v>143</v>
      </c>
      <c r="F73" s="592" t="s">
        <v>143</v>
      </c>
      <c r="G73" s="592" t="s">
        <v>143</v>
      </c>
      <c r="H73" s="954" t="s">
        <v>143</v>
      </c>
      <c r="I73" s="592" t="s">
        <v>143</v>
      </c>
      <c r="J73" s="592" t="s">
        <v>143</v>
      </c>
      <c r="K73" s="592" t="s">
        <v>143</v>
      </c>
      <c r="L73" s="592" t="s">
        <v>143</v>
      </c>
    </row>
    <row r="74" spans="3:12">
      <c r="C74" s="592" t="s">
        <v>143</v>
      </c>
      <c r="D74" s="592" t="s">
        <v>143</v>
      </c>
      <c r="E74" s="592" t="s">
        <v>143</v>
      </c>
      <c r="F74" s="592" t="s">
        <v>143</v>
      </c>
      <c r="G74" s="592" t="s">
        <v>143</v>
      </c>
      <c r="H74" s="954" t="s">
        <v>143</v>
      </c>
      <c r="I74" s="592" t="s">
        <v>143</v>
      </c>
      <c r="J74" s="592" t="s">
        <v>143</v>
      </c>
      <c r="K74" s="592" t="s">
        <v>143</v>
      </c>
      <c r="L74" s="592" t="s">
        <v>143</v>
      </c>
    </row>
    <row r="75" spans="3:12">
      <c r="C75" s="592" t="s">
        <v>143</v>
      </c>
      <c r="D75" s="592" t="s">
        <v>143</v>
      </c>
      <c r="E75" s="592" t="s">
        <v>143</v>
      </c>
      <c r="F75" s="592" t="s">
        <v>143</v>
      </c>
      <c r="G75" s="592" t="s">
        <v>143</v>
      </c>
      <c r="H75" s="954" t="s">
        <v>143</v>
      </c>
      <c r="I75" s="592" t="s">
        <v>143</v>
      </c>
      <c r="J75" s="592" t="s">
        <v>143</v>
      </c>
      <c r="K75" s="592" t="s">
        <v>143</v>
      </c>
      <c r="L75" s="592" t="s">
        <v>143</v>
      </c>
    </row>
    <row r="76" spans="3:12">
      <c r="C76" s="592" t="s">
        <v>143</v>
      </c>
      <c r="D76" s="592" t="s">
        <v>143</v>
      </c>
      <c r="E76" s="592" t="s">
        <v>143</v>
      </c>
      <c r="F76" s="592" t="s">
        <v>143</v>
      </c>
      <c r="G76" s="592" t="s">
        <v>143</v>
      </c>
      <c r="H76" s="954" t="s">
        <v>143</v>
      </c>
      <c r="I76" s="592" t="s">
        <v>143</v>
      </c>
      <c r="J76" s="592" t="s">
        <v>143</v>
      </c>
      <c r="K76" s="592" t="s">
        <v>143</v>
      </c>
      <c r="L76" s="592" t="s">
        <v>143</v>
      </c>
    </row>
    <row r="77" spans="3:12">
      <c r="C77" s="592" t="s">
        <v>143</v>
      </c>
      <c r="D77" s="592" t="s">
        <v>143</v>
      </c>
      <c r="E77" s="592" t="s">
        <v>143</v>
      </c>
      <c r="F77" s="592" t="s">
        <v>143</v>
      </c>
      <c r="G77" s="592" t="s">
        <v>143</v>
      </c>
      <c r="H77" s="954" t="s">
        <v>143</v>
      </c>
      <c r="I77" s="592" t="s">
        <v>143</v>
      </c>
      <c r="J77" s="592" t="s">
        <v>143</v>
      </c>
      <c r="K77" s="592" t="s">
        <v>143</v>
      </c>
      <c r="L77" s="592" t="s">
        <v>143</v>
      </c>
    </row>
    <row r="78" spans="3:12">
      <c r="C78" s="592" t="s">
        <v>143</v>
      </c>
      <c r="D78" s="592" t="s">
        <v>143</v>
      </c>
      <c r="E78" s="592" t="s">
        <v>143</v>
      </c>
      <c r="F78" s="592" t="s">
        <v>143</v>
      </c>
      <c r="G78" s="592" t="s">
        <v>143</v>
      </c>
      <c r="H78" s="954" t="s">
        <v>143</v>
      </c>
      <c r="I78" s="592" t="s">
        <v>143</v>
      </c>
      <c r="J78" s="592" t="s">
        <v>143</v>
      </c>
      <c r="K78" s="592" t="s">
        <v>143</v>
      </c>
      <c r="L78" s="592" t="s">
        <v>143</v>
      </c>
    </row>
    <row r="79" spans="3:12">
      <c r="C79" s="592" t="s">
        <v>143</v>
      </c>
      <c r="D79" s="592" t="s">
        <v>143</v>
      </c>
      <c r="E79" s="592" t="s">
        <v>143</v>
      </c>
      <c r="F79" s="592" t="s">
        <v>143</v>
      </c>
      <c r="G79" s="592" t="s">
        <v>143</v>
      </c>
      <c r="H79" s="954" t="s">
        <v>143</v>
      </c>
      <c r="I79" s="592" t="s">
        <v>143</v>
      </c>
      <c r="J79" s="592" t="s">
        <v>143</v>
      </c>
      <c r="K79" s="592" t="s">
        <v>143</v>
      </c>
      <c r="L79" s="592" t="s">
        <v>143</v>
      </c>
    </row>
    <row r="80" spans="3:12">
      <c r="C80" s="592" t="s">
        <v>143</v>
      </c>
      <c r="D80" s="592" t="s">
        <v>143</v>
      </c>
      <c r="E80" s="592" t="s">
        <v>143</v>
      </c>
      <c r="F80" s="592" t="s">
        <v>143</v>
      </c>
      <c r="G80" s="592" t="s">
        <v>143</v>
      </c>
      <c r="H80" s="954" t="s">
        <v>143</v>
      </c>
      <c r="I80" s="592" t="s">
        <v>143</v>
      </c>
      <c r="J80" s="592" t="s">
        <v>143</v>
      </c>
      <c r="K80" s="592" t="s">
        <v>143</v>
      </c>
      <c r="L80" s="592" t="s">
        <v>143</v>
      </c>
    </row>
    <row r="81" spans="3:12">
      <c r="C81" s="592" t="s">
        <v>143</v>
      </c>
      <c r="D81" s="592" t="s">
        <v>143</v>
      </c>
      <c r="E81" s="592" t="s">
        <v>143</v>
      </c>
      <c r="F81" s="592" t="s">
        <v>143</v>
      </c>
      <c r="G81" s="592" t="s">
        <v>143</v>
      </c>
      <c r="H81" s="954" t="s">
        <v>143</v>
      </c>
      <c r="I81" s="592" t="s">
        <v>143</v>
      </c>
      <c r="J81" s="592" t="s">
        <v>143</v>
      </c>
      <c r="K81" s="592" t="s">
        <v>143</v>
      </c>
      <c r="L81" s="592" t="s">
        <v>143</v>
      </c>
    </row>
    <row r="82" spans="3:12">
      <c r="C82" s="592" t="s">
        <v>143</v>
      </c>
      <c r="D82" s="592" t="s">
        <v>143</v>
      </c>
      <c r="E82" s="592" t="s">
        <v>143</v>
      </c>
      <c r="F82" s="592" t="s">
        <v>143</v>
      </c>
      <c r="G82" s="592" t="s">
        <v>143</v>
      </c>
      <c r="H82" s="954" t="s">
        <v>143</v>
      </c>
      <c r="I82" s="592" t="s">
        <v>143</v>
      </c>
      <c r="J82" s="592" t="s">
        <v>143</v>
      </c>
      <c r="K82" s="592" t="s">
        <v>143</v>
      </c>
      <c r="L82" s="592" t="s">
        <v>143</v>
      </c>
    </row>
    <row r="83" spans="3:12">
      <c r="C83" s="592" t="s">
        <v>143</v>
      </c>
      <c r="D83" s="592" t="s">
        <v>143</v>
      </c>
      <c r="E83" s="592" t="s">
        <v>143</v>
      </c>
      <c r="F83" s="592" t="s">
        <v>143</v>
      </c>
      <c r="G83" s="592" t="s">
        <v>143</v>
      </c>
      <c r="H83" s="954" t="s">
        <v>143</v>
      </c>
      <c r="I83" s="592" t="s">
        <v>143</v>
      </c>
      <c r="J83" s="592" t="s">
        <v>143</v>
      </c>
      <c r="K83" s="592" t="s">
        <v>143</v>
      </c>
      <c r="L83" s="592" t="s">
        <v>143</v>
      </c>
    </row>
    <row r="84" spans="3:12">
      <c r="C84" s="592" t="s">
        <v>143</v>
      </c>
      <c r="D84" s="592" t="s">
        <v>143</v>
      </c>
      <c r="E84" s="592" t="s">
        <v>143</v>
      </c>
      <c r="F84" s="592" t="s">
        <v>143</v>
      </c>
      <c r="G84" s="592" t="s">
        <v>143</v>
      </c>
      <c r="H84" s="954" t="s">
        <v>143</v>
      </c>
      <c r="I84" s="592" t="s">
        <v>143</v>
      </c>
      <c r="J84" s="592" t="s">
        <v>143</v>
      </c>
      <c r="K84" s="592" t="s">
        <v>143</v>
      </c>
      <c r="L84" s="592" t="s">
        <v>143</v>
      </c>
    </row>
    <row r="85" spans="3:12">
      <c r="C85" s="592" t="s">
        <v>143</v>
      </c>
      <c r="D85" s="592" t="s">
        <v>143</v>
      </c>
      <c r="E85" s="592" t="s">
        <v>143</v>
      </c>
      <c r="F85" s="592" t="s">
        <v>143</v>
      </c>
      <c r="G85" s="592" t="s">
        <v>143</v>
      </c>
      <c r="H85" s="954" t="s">
        <v>143</v>
      </c>
      <c r="I85" s="592" t="s">
        <v>143</v>
      </c>
      <c r="J85" s="592" t="s">
        <v>143</v>
      </c>
      <c r="K85" s="592" t="s">
        <v>143</v>
      </c>
      <c r="L85" s="592" t="s">
        <v>143</v>
      </c>
    </row>
    <row r="86" spans="3:12">
      <c r="C86" s="592" t="s">
        <v>143</v>
      </c>
      <c r="D86" s="592" t="s">
        <v>143</v>
      </c>
      <c r="E86" s="592" t="s">
        <v>143</v>
      </c>
      <c r="F86" s="592" t="s">
        <v>143</v>
      </c>
      <c r="G86" s="592" t="s">
        <v>143</v>
      </c>
      <c r="H86" s="954" t="s">
        <v>143</v>
      </c>
      <c r="I86" s="592" t="s">
        <v>143</v>
      </c>
      <c r="J86" s="592" t="s">
        <v>143</v>
      </c>
      <c r="K86" s="592" t="s">
        <v>143</v>
      </c>
      <c r="L86" s="592" t="s">
        <v>143</v>
      </c>
    </row>
    <row r="87" spans="3:12">
      <c r="C87" s="592" t="s">
        <v>143</v>
      </c>
      <c r="D87" s="592" t="s">
        <v>143</v>
      </c>
      <c r="E87" s="592" t="s">
        <v>143</v>
      </c>
      <c r="F87" s="592" t="s">
        <v>143</v>
      </c>
      <c r="G87" s="592" t="s">
        <v>143</v>
      </c>
      <c r="H87" s="954" t="s">
        <v>143</v>
      </c>
      <c r="I87" s="592" t="s">
        <v>143</v>
      </c>
      <c r="J87" s="592" t="s">
        <v>143</v>
      </c>
      <c r="K87" s="592" t="s">
        <v>143</v>
      </c>
      <c r="L87" s="592" t="s">
        <v>143</v>
      </c>
    </row>
    <row r="88" spans="3:12">
      <c r="C88" s="592" t="s">
        <v>143</v>
      </c>
      <c r="D88" s="592" t="s">
        <v>143</v>
      </c>
      <c r="E88" s="592" t="s">
        <v>143</v>
      </c>
      <c r="F88" s="592" t="s">
        <v>143</v>
      </c>
      <c r="G88" s="592" t="s">
        <v>143</v>
      </c>
      <c r="H88" s="954" t="s">
        <v>143</v>
      </c>
      <c r="I88" s="592" t="s">
        <v>143</v>
      </c>
      <c r="J88" s="592" t="s">
        <v>143</v>
      </c>
      <c r="K88" s="592" t="s">
        <v>143</v>
      </c>
      <c r="L88" s="592" t="s">
        <v>143</v>
      </c>
    </row>
    <row r="89" spans="3:12">
      <c r="C89" s="592" t="s">
        <v>143</v>
      </c>
      <c r="D89" s="592" t="s">
        <v>143</v>
      </c>
      <c r="E89" s="592" t="s">
        <v>143</v>
      </c>
      <c r="F89" s="592" t="s">
        <v>143</v>
      </c>
      <c r="G89" s="592" t="s">
        <v>143</v>
      </c>
      <c r="H89" s="954" t="s">
        <v>143</v>
      </c>
      <c r="I89" s="592" t="s">
        <v>143</v>
      </c>
      <c r="J89" s="592" t="s">
        <v>143</v>
      </c>
      <c r="K89" s="592" t="s">
        <v>143</v>
      </c>
      <c r="L89" s="592" t="s">
        <v>143</v>
      </c>
    </row>
    <row r="90" spans="3:12">
      <c r="C90" s="592" t="s">
        <v>143</v>
      </c>
      <c r="D90" s="592" t="s">
        <v>143</v>
      </c>
      <c r="E90" s="592" t="s">
        <v>143</v>
      </c>
      <c r="F90" s="592" t="s">
        <v>143</v>
      </c>
      <c r="G90" s="592" t="s">
        <v>143</v>
      </c>
      <c r="H90" s="954" t="s">
        <v>143</v>
      </c>
      <c r="I90" s="592" t="s">
        <v>143</v>
      </c>
      <c r="J90" s="592" t="s">
        <v>143</v>
      </c>
      <c r="K90" s="592" t="s">
        <v>143</v>
      </c>
      <c r="L90" s="592" t="s">
        <v>143</v>
      </c>
    </row>
    <row r="91" spans="3:12">
      <c r="C91" s="592" t="s">
        <v>143</v>
      </c>
      <c r="D91" s="592" t="s">
        <v>143</v>
      </c>
      <c r="E91" s="592" t="s">
        <v>143</v>
      </c>
      <c r="F91" s="592" t="s">
        <v>143</v>
      </c>
      <c r="G91" s="592" t="s">
        <v>143</v>
      </c>
      <c r="H91" s="954" t="s">
        <v>143</v>
      </c>
      <c r="I91" s="592" t="s">
        <v>143</v>
      </c>
      <c r="J91" s="592" t="s">
        <v>143</v>
      </c>
      <c r="K91" s="592" t="s">
        <v>143</v>
      </c>
      <c r="L91" s="592" t="s">
        <v>143</v>
      </c>
    </row>
    <row r="92" spans="3:12">
      <c r="C92" s="592" t="s">
        <v>143</v>
      </c>
      <c r="D92" s="592" t="s">
        <v>143</v>
      </c>
      <c r="E92" s="592" t="s">
        <v>143</v>
      </c>
      <c r="F92" s="592" t="s">
        <v>143</v>
      </c>
      <c r="G92" s="592" t="s">
        <v>143</v>
      </c>
      <c r="H92" s="954" t="s">
        <v>143</v>
      </c>
      <c r="I92" s="592" t="s">
        <v>143</v>
      </c>
      <c r="J92" s="592" t="s">
        <v>143</v>
      </c>
      <c r="K92" s="592" t="s">
        <v>143</v>
      </c>
      <c r="L92" s="592" t="s">
        <v>143</v>
      </c>
    </row>
    <row r="93" spans="3:12">
      <c r="C93" s="592" t="s">
        <v>143</v>
      </c>
      <c r="D93" s="592" t="s">
        <v>143</v>
      </c>
      <c r="E93" s="592" t="s">
        <v>143</v>
      </c>
      <c r="F93" s="592" t="s">
        <v>143</v>
      </c>
      <c r="G93" s="592" t="s">
        <v>143</v>
      </c>
      <c r="H93" s="954" t="s">
        <v>143</v>
      </c>
      <c r="I93" s="592" t="s">
        <v>143</v>
      </c>
      <c r="J93" s="592" t="s">
        <v>143</v>
      </c>
      <c r="K93" s="592" t="s">
        <v>143</v>
      </c>
      <c r="L93" s="592" t="s">
        <v>143</v>
      </c>
    </row>
    <row r="94" spans="3:12">
      <c r="C94" s="592" t="s">
        <v>143</v>
      </c>
      <c r="D94" s="592" t="s">
        <v>143</v>
      </c>
      <c r="E94" s="592" t="s">
        <v>143</v>
      </c>
      <c r="F94" s="592" t="s">
        <v>143</v>
      </c>
      <c r="G94" s="592" t="s">
        <v>143</v>
      </c>
      <c r="H94" s="954" t="s">
        <v>143</v>
      </c>
      <c r="I94" s="592" t="s">
        <v>143</v>
      </c>
      <c r="J94" s="592" t="s">
        <v>143</v>
      </c>
      <c r="K94" s="592" t="s">
        <v>143</v>
      </c>
      <c r="L94" s="592" t="s">
        <v>143</v>
      </c>
    </row>
    <row r="95" spans="3:12">
      <c r="C95" s="592" t="s">
        <v>143</v>
      </c>
      <c r="D95" s="592" t="s">
        <v>143</v>
      </c>
      <c r="E95" s="592" t="s">
        <v>143</v>
      </c>
      <c r="F95" s="592" t="s">
        <v>143</v>
      </c>
      <c r="G95" s="592" t="s">
        <v>143</v>
      </c>
      <c r="H95" s="954" t="s">
        <v>143</v>
      </c>
      <c r="I95" s="592" t="s">
        <v>143</v>
      </c>
      <c r="J95" s="592" t="s">
        <v>143</v>
      </c>
      <c r="K95" s="592" t="s">
        <v>143</v>
      </c>
      <c r="L95" s="592" t="s">
        <v>143</v>
      </c>
    </row>
    <row r="96" spans="3:12">
      <c r="C96" s="592" t="s">
        <v>143</v>
      </c>
      <c r="D96" s="592" t="s">
        <v>143</v>
      </c>
      <c r="E96" s="592" t="s">
        <v>143</v>
      </c>
      <c r="F96" s="592" t="s">
        <v>143</v>
      </c>
      <c r="G96" s="592" t="s">
        <v>143</v>
      </c>
      <c r="H96" s="954" t="s">
        <v>143</v>
      </c>
      <c r="I96" s="592" t="s">
        <v>143</v>
      </c>
      <c r="J96" s="592" t="s">
        <v>143</v>
      </c>
      <c r="K96" s="592" t="s">
        <v>143</v>
      </c>
      <c r="L96" s="592" t="s">
        <v>143</v>
      </c>
    </row>
    <row r="97" spans="3:12">
      <c r="C97" s="592" t="s">
        <v>143</v>
      </c>
      <c r="D97" s="592" t="s">
        <v>143</v>
      </c>
      <c r="E97" s="592" t="s">
        <v>143</v>
      </c>
      <c r="F97" s="592" t="s">
        <v>143</v>
      </c>
      <c r="G97" s="592" t="s">
        <v>143</v>
      </c>
      <c r="H97" s="954" t="s">
        <v>143</v>
      </c>
      <c r="I97" s="592" t="s">
        <v>143</v>
      </c>
      <c r="J97" s="592" t="s">
        <v>143</v>
      </c>
      <c r="K97" s="592" t="s">
        <v>143</v>
      </c>
      <c r="L97" s="592" t="s">
        <v>143</v>
      </c>
    </row>
    <row r="98" spans="3:12">
      <c r="C98" s="592" t="s">
        <v>143</v>
      </c>
      <c r="D98" s="592" t="s">
        <v>143</v>
      </c>
      <c r="E98" s="592" t="s">
        <v>143</v>
      </c>
      <c r="F98" s="592" t="s">
        <v>143</v>
      </c>
      <c r="G98" s="592" t="s">
        <v>143</v>
      </c>
      <c r="H98" s="954" t="s">
        <v>143</v>
      </c>
      <c r="I98" s="592" t="s">
        <v>143</v>
      </c>
      <c r="J98" s="592" t="s">
        <v>143</v>
      </c>
      <c r="K98" s="592" t="s">
        <v>143</v>
      </c>
      <c r="L98" s="592" t="s">
        <v>143</v>
      </c>
    </row>
    <row r="99" spans="3:12">
      <c r="C99" s="592" t="s">
        <v>143</v>
      </c>
      <c r="D99" s="592" t="s">
        <v>143</v>
      </c>
      <c r="E99" s="592" t="s">
        <v>143</v>
      </c>
      <c r="F99" s="592" t="s">
        <v>143</v>
      </c>
      <c r="G99" s="592" t="s">
        <v>143</v>
      </c>
      <c r="H99" s="954" t="s">
        <v>143</v>
      </c>
      <c r="I99" s="592" t="s">
        <v>143</v>
      </c>
      <c r="J99" s="592" t="s">
        <v>143</v>
      </c>
      <c r="K99" s="592" t="s">
        <v>143</v>
      </c>
      <c r="L99" s="592" t="s">
        <v>143</v>
      </c>
    </row>
    <row r="100" spans="3:12">
      <c r="C100" s="592" t="s">
        <v>143</v>
      </c>
      <c r="D100" s="592" t="s">
        <v>143</v>
      </c>
      <c r="E100" s="592" t="s">
        <v>143</v>
      </c>
      <c r="F100" s="592" t="s">
        <v>143</v>
      </c>
      <c r="G100" s="592" t="s">
        <v>143</v>
      </c>
      <c r="H100" s="954" t="s">
        <v>143</v>
      </c>
      <c r="I100" s="592" t="s">
        <v>143</v>
      </c>
      <c r="J100" s="592" t="s">
        <v>143</v>
      </c>
      <c r="K100" s="592" t="s">
        <v>143</v>
      </c>
      <c r="L100" s="592" t="s">
        <v>143</v>
      </c>
    </row>
    <row r="101" spans="3:12">
      <c r="C101" s="592" t="s">
        <v>143</v>
      </c>
      <c r="D101" s="592" t="s">
        <v>143</v>
      </c>
      <c r="E101" s="592" t="s">
        <v>143</v>
      </c>
      <c r="F101" s="592" t="s">
        <v>143</v>
      </c>
      <c r="G101" s="592" t="s">
        <v>143</v>
      </c>
      <c r="H101" s="954" t="s">
        <v>143</v>
      </c>
      <c r="I101" s="592" t="s">
        <v>143</v>
      </c>
      <c r="J101" s="592" t="s">
        <v>143</v>
      </c>
      <c r="K101" s="592" t="s">
        <v>143</v>
      </c>
      <c r="L101" s="592" t="s">
        <v>143</v>
      </c>
    </row>
    <row r="102" spans="3:12">
      <c r="C102" s="592" t="s">
        <v>143</v>
      </c>
      <c r="D102" s="592" t="s">
        <v>143</v>
      </c>
      <c r="E102" s="592" t="s">
        <v>143</v>
      </c>
      <c r="F102" s="592" t="s">
        <v>143</v>
      </c>
      <c r="G102" s="592" t="s">
        <v>143</v>
      </c>
      <c r="H102" s="954" t="s">
        <v>143</v>
      </c>
      <c r="I102" s="592" t="s">
        <v>143</v>
      </c>
      <c r="J102" s="592" t="s">
        <v>143</v>
      </c>
      <c r="K102" s="592" t="s">
        <v>143</v>
      </c>
      <c r="L102" s="592" t="s">
        <v>143</v>
      </c>
    </row>
    <row r="103" spans="3:12">
      <c r="C103" s="592" t="s">
        <v>143</v>
      </c>
      <c r="D103" s="592" t="s">
        <v>143</v>
      </c>
      <c r="E103" s="592" t="s">
        <v>143</v>
      </c>
      <c r="F103" s="592" t="s">
        <v>143</v>
      </c>
      <c r="G103" s="592" t="s">
        <v>143</v>
      </c>
      <c r="H103" s="954" t="s">
        <v>143</v>
      </c>
      <c r="I103" s="592" t="s">
        <v>143</v>
      </c>
      <c r="J103" s="592" t="s">
        <v>143</v>
      </c>
      <c r="K103" s="592" t="s">
        <v>143</v>
      </c>
      <c r="L103" s="592" t="s">
        <v>143</v>
      </c>
    </row>
    <row r="104" spans="3:12">
      <c r="C104" s="592" t="s">
        <v>143</v>
      </c>
      <c r="D104" s="592" t="s">
        <v>143</v>
      </c>
      <c r="E104" s="592" t="s">
        <v>143</v>
      </c>
      <c r="F104" s="592" t="s">
        <v>143</v>
      </c>
      <c r="G104" s="592" t="s">
        <v>143</v>
      </c>
      <c r="H104" s="954" t="s">
        <v>143</v>
      </c>
      <c r="I104" s="592" t="s">
        <v>143</v>
      </c>
      <c r="J104" s="592" t="s">
        <v>143</v>
      </c>
      <c r="K104" s="592" t="s">
        <v>143</v>
      </c>
      <c r="L104" s="592" t="s">
        <v>143</v>
      </c>
    </row>
    <row r="105" spans="3:12">
      <c r="C105" s="592" t="s">
        <v>143</v>
      </c>
      <c r="D105" s="592" t="s">
        <v>143</v>
      </c>
      <c r="E105" s="592" t="s">
        <v>143</v>
      </c>
      <c r="F105" s="592" t="s">
        <v>143</v>
      </c>
      <c r="G105" s="592" t="s">
        <v>143</v>
      </c>
      <c r="H105" s="954" t="s">
        <v>143</v>
      </c>
      <c r="I105" s="592" t="s">
        <v>143</v>
      </c>
      <c r="J105" s="592" t="s">
        <v>143</v>
      </c>
      <c r="K105" s="592" t="s">
        <v>143</v>
      </c>
      <c r="L105" s="592" t="s">
        <v>143</v>
      </c>
    </row>
    <row r="106" spans="3:12">
      <c r="C106" s="592" t="s">
        <v>143</v>
      </c>
      <c r="D106" s="592" t="s">
        <v>143</v>
      </c>
      <c r="E106" s="592" t="s">
        <v>143</v>
      </c>
      <c r="F106" s="592" t="s">
        <v>143</v>
      </c>
      <c r="G106" s="592" t="s">
        <v>143</v>
      </c>
      <c r="H106" s="954" t="s">
        <v>143</v>
      </c>
      <c r="I106" s="592" t="s">
        <v>143</v>
      </c>
      <c r="J106" s="592" t="s">
        <v>143</v>
      </c>
      <c r="K106" s="592" t="s">
        <v>143</v>
      </c>
      <c r="L106" s="592" t="s">
        <v>143</v>
      </c>
    </row>
    <row r="107" spans="3:12">
      <c r="C107" s="592" t="s">
        <v>143</v>
      </c>
      <c r="D107" s="592" t="s">
        <v>143</v>
      </c>
      <c r="E107" s="592" t="s">
        <v>143</v>
      </c>
      <c r="F107" s="592" t="s">
        <v>143</v>
      </c>
      <c r="G107" s="592" t="s">
        <v>143</v>
      </c>
      <c r="H107" s="954" t="s">
        <v>143</v>
      </c>
      <c r="I107" s="592" t="s">
        <v>143</v>
      </c>
      <c r="J107" s="592" t="s">
        <v>143</v>
      </c>
      <c r="K107" s="592" t="s">
        <v>143</v>
      </c>
      <c r="L107" s="592" t="s">
        <v>143</v>
      </c>
    </row>
    <row r="108" spans="3:12">
      <c r="C108" s="592" t="s">
        <v>143</v>
      </c>
      <c r="D108" s="592" t="s">
        <v>143</v>
      </c>
      <c r="E108" s="592" t="s">
        <v>143</v>
      </c>
      <c r="F108" s="592" t="s">
        <v>143</v>
      </c>
      <c r="G108" s="592" t="s">
        <v>143</v>
      </c>
      <c r="H108" s="954" t="s">
        <v>143</v>
      </c>
      <c r="I108" s="592" t="s">
        <v>143</v>
      </c>
      <c r="J108" s="592" t="s">
        <v>143</v>
      </c>
      <c r="K108" s="592" t="s">
        <v>143</v>
      </c>
      <c r="L108" s="592" t="s">
        <v>143</v>
      </c>
    </row>
    <row r="109" spans="3:12">
      <c r="C109" s="592" t="s">
        <v>143</v>
      </c>
      <c r="D109" s="592" t="s">
        <v>143</v>
      </c>
      <c r="E109" s="592" t="s">
        <v>143</v>
      </c>
      <c r="F109" s="592" t="s">
        <v>143</v>
      </c>
      <c r="G109" s="592" t="s">
        <v>143</v>
      </c>
      <c r="H109" s="954" t="s">
        <v>143</v>
      </c>
      <c r="I109" s="592" t="s">
        <v>143</v>
      </c>
      <c r="J109" s="592" t="s">
        <v>143</v>
      </c>
      <c r="K109" s="592" t="s">
        <v>143</v>
      </c>
      <c r="L109" s="592" t="s">
        <v>143</v>
      </c>
    </row>
    <row r="110" spans="3:12">
      <c r="C110" s="592" t="s">
        <v>143</v>
      </c>
      <c r="D110" s="592" t="s">
        <v>143</v>
      </c>
      <c r="E110" s="592" t="s">
        <v>143</v>
      </c>
      <c r="F110" s="592" t="s">
        <v>143</v>
      </c>
      <c r="G110" s="592" t="s">
        <v>143</v>
      </c>
      <c r="H110" s="954" t="s">
        <v>143</v>
      </c>
      <c r="I110" s="592" t="s">
        <v>143</v>
      </c>
      <c r="J110" s="592" t="s">
        <v>143</v>
      </c>
      <c r="K110" s="592" t="s">
        <v>143</v>
      </c>
      <c r="L110" s="592" t="s">
        <v>143</v>
      </c>
    </row>
    <row r="111" spans="3:12">
      <c r="C111" s="592" t="s">
        <v>143</v>
      </c>
      <c r="D111" s="592" t="s">
        <v>143</v>
      </c>
      <c r="E111" s="592" t="s">
        <v>143</v>
      </c>
      <c r="F111" s="592" t="s">
        <v>143</v>
      </c>
      <c r="G111" s="592" t="s">
        <v>143</v>
      </c>
      <c r="H111" s="954" t="s">
        <v>143</v>
      </c>
      <c r="I111" s="592" t="s">
        <v>143</v>
      </c>
      <c r="J111" s="592" t="s">
        <v>143</v>
      </c>
      <c r="K111" s="592" t="s">
        <v>143</v>
      </c>
      <c r="L111" s="592" t="s">
        <v>143</v>
      </c>
    </row>
    <row r="112" spans="3:12">
      <c r="C112" s="592" t="s">
        <v>143</v>
      </c>
      <c r="D112" s="592" t="s">
        <v>143</v>
      </c>
      <c r="E112" s="592" t="s">
        <v>143</v>
      </c>
      <c r="F112" s="592" t="s">
        <v>143</v>
      </c>
      <c r="G112" s="592" t="s">
        <v>143</v>
      </c>
      <c r="H112" s="954" t="s">
        <v>143</v>
      </c>
      <c r="I112" s="592" t="s">
        <v>143</v>
      </c>
      <c r="J112" s="592" t="s">
        <v>143</v>
      </c>
      <c r="K112" s="592" t="s">
        <v>143</v>
      </c>
      <c r="L112" s="592" t="s">
        <v>143</v>
      </c>
    </row>
    <row r="113" spans="3:12">
      <c r="C113" s="592" t="s">
        <v>143</v>
      </c>
      <c r="D113" s="592" t="s">
        <v>143</v>
      </c>
      <c r="E113" s="592" t="s">
        <v>143</v>
      </c>
      <c r="F113" s="592" t="s">
        <v>143</v>
      </c>
      <c r="G113" s="592" t="s">
        <v>143</v>
      </c>
      <c r="H113" s="954" t="s">
        <v>143</v>
      </c>
      <c r="I113" s="592" t="s">
        <v>143</v>
      </c>
      <c r="J113" s="592" t="s">
        <v>143</v>
      </c>
      <c r="K113" s="592" t="s">
        <v>143</v>
      </c>
      <c r="L113" s="592" t="s">
        <v>143</v>
      </c>
    </row>
    <row r="114" spans="3:12">
      <c r="C114" s="592" t="s">
        <v>143</v>
      </c>
      <c r="D114" s="592" t="s">
        <v>143</v>
      </c>
      <c r="E114" s="592" t="s">
        <v>143</v>
      </c>
      <c r="F114" s="592" t="s">
        <v>143</v>
      </c>
      <c r="G114" s="592" t="s">
        <v>143</v>
      </c>
      <c r="H114" s="954" t="s">
        <v>143</v>
      </c>
      <c r="I114" s="592" t="s">
        <v>143</v>
      </c>
      <c r="J114" s="592" t="s">
        <v>143</v>
      </c>
      <c r="K114" s="592" t="s">
        <v>143</v>
      </c>
      <c r="L114" s="592" t="s">
        <v>143</v>
      </c>
    </row>
    <row r="115" spans="3:12">
      <c r="C115" s="592" t="s">
        <v>143</v>
      </c>
      <c r="D115" s="592" t="s">
        <v>143</v>
      </c>
      <c r="E115" s="592" t="s">
        <v>143</v>
      </c>
      <c r="F115" s="592" t="s">
        <v>143</v>
      </c>
      <c r="G115" s="592" t="s">
        <v>143</v>
      </c>
      <c r="H115" s="954" t="s">
        <v>143</v>
      </c>
      <c r="I115" s="592" t="s">
        <v>143</v>
      </c>
      <c r="J115" s="592" t="s">
        <v>143</v>
      </c>
      <c r="K115" s="592" t="s">
        <v>143</v>
      </c>
      <c r="L115" s="592" t="s">
        <v>143</v>
      </c>
    </row>
    <row r="116" spans="3:12">
      <c r="C116" s="592" t="s">
        <v>143</v>
      </c>
      <c r="D116" s="592" t="s">
        <v>143</v>
      </c>
      <c r="E116" s="592" t="s">
        <v>143</v>
      </c>
      <c r="F116" s="592" t="s">
        <v>143</v>
      </c>
      <c r="G116" s="592" t="s">
        <v>143</v>
      </c>
      <c r="H116" s="954" t="s">
        <v>143</v>
      </c>
      <c r="I116" s="592" t="s">
        <v>143</v>
      </c>
      <c r="J116" s="592" t="s">
        <v>143</v>
      </c>
      <c r="K116" s="592" t="s">
        <v>143</v>
      </c>
      <c r="L116" s="592" t="s">
        <v>143</v>
      </c>
    </row>
    <row r="117" spans="3:12">
      <c r="C117" s="592" t="s">
        <v>143</v>
      </c>
      <c r="D117" s="592" t="s">
        <v>143</v>
      </c>
      <c r="E117" s="592" t="s">
        <v>143</v>
      </c>
      <c r="F117" s="592" t="s">
        <v>143</v>
      </c>
      <c r="G117" s="592" t="s">
        <v>143</v>
      </c>
      <c r="H117" s="954" t="s">
        <v>143</v>
      </c>
      <c r="I117" s="592" t="s">
        <v>143</v>
      </c>
      <c r="J117" s="592" t="s">
        <v>143</v>
      </c>
      <c r="K117" s="592" t="s">
        <v>143</v>
      </c>
      <c r="L117" s="592" t="s">
        <v>143</v>
      </c>
    </row>
    <row r="118" spans="3:12">
      <c r="C118" s="592" t="s">
        <v>143</v>
      </c>
      <c r="D118" s="592" t="s">
        <v>143</v>
      </c>
      <c r="E118" s="592" t="s">
        <v>143</v>
      </c>
      <c r="F118" s="592" t="s">
        <v>143</v>
      </c>
      <c r="G118" s="592" t="s">
        <v>143</v>
      </c>
      <c r="H118" s="954" t="s">
        <v>143</v>
      </c>
      <c r="I118" s="592" t="s">
        <v>143</v>
      </c>
      <c r="J118" s="592" t="s">
        <v>143</v>
      </c>
      <c r="K118" s="592" t="s">
        <v>143</v>
      </c>
      <c r="L118" s="592" t="s">
        <v>143</v>
      </c>
    </row>
    <row r="119" spans="3:12">
      <c r="C119" s="592" t="s">
        <v>143</v>
      </c>
      <c r="D119" s="592" t="s">
        <v>143</v>
      </c>
      <c r="E119" s="592" t="s">
        <v>143</v>
      </c>
      <c r="F119" s="592" t="s">
        <v>143</v>
      </c>
      <c r="G119" s="592" t="s">
        <v>143</v>
      </c>
      <c r="H119" s="954" t="s">
        <v>143</v>
      </c>
      <c r="I119" s="592" t="s">
        <v>143</v>
      </c>
      <c r="J119" s="592" t="s">
        <v>143</v>
      </c>
      <c r="K119" s="592" t="s">
        <v>143</v>
      </c>
      <c r="L119" s="592" t="s">
        <v>143</v>
      </c>
    </row>
    <row r="120" spans="3:12">
      <c r="C120" s="592" t="s">
        <v>143</v>
      </c>
      <c r="D120" s="592" t="s">
        <v>143</v>
      </c>
      <c r="E120" s="592" t="s">
        <v>143</v>
      </c>
      <c r="F120" s="592" t="s">
        <v>143</v>
      </c>
      <c r="G120" s="592" t="s">
        <v>143</v>
      </c>
      <c r="H120" s="954" t="s">
        <v>143</v>
      </c>
      <c r="I120" s="592" t="s">
        <v>143</v>
      </c>
      <c r="J120" s="592" t="s">
        <v>143</v>
      </c>
      <c r="K120" s="592" t="s">
        <v>143</v>
      </c>
      <c r="L120" s="592" t="s">
        <v>143</v>
      </c>
    </row>
    <row r="121" spans="3:12">
      <c r="C121" s="592" t="s">
        <v>143</v>
      </c>
      <c r="D121" s="592" t="s">
        <v>143</v>
      </c>
      <c r="E121" s="592" t="s">
        <v>143</v>
      </c>
      <c r="F121" s="592" t="s">
        <v>143</v>
      </c>
      <c r="G121" s="592" t="s">
        <v>143</v>
      </c>
      <c r="H121" s="954" t="s">
        <v>143</v>
      </c>
      <c r="I121" s="592" t="s">
        <v>143</v>
      </c>
      <c r="J121" s="592" t="s">
        <v>143</v>
      </c>
      <c r="K121" s="592" t="s">
        <v>143</v>
      </c>
      <c r="L121" s="592" t="s">
        <v>143</v>
      </c>
    </row>
    <row r="122" spans="3:12">
      <c r="C122" s="592" t="s">
        <v>143</v>
      </c>
      <c r="D122" s="592" t="s">
        <v>143</v>
      </c>
      <c r="E122" s="592" t="s">
        <v>143</v>
      </c>
      <c r="F122" s="592" t="s">
        <v>143</v>
      </c>
      <c r="G122" s="592" t="s">
        <v>143</v>
      </c>
      <c r="H122" s="954" t="s">
        <v>143</v>
      </c>
      <c r="I122" s="592" t="s">
        <v>143</v>
      </c>
      <c r="J122" s="592" t="s">
        <v>143</v>
      </c>
      <c r="K122" s="592" t="s">
        <v>143</v>
      </c>
      <c r="L122" s="592" t="s">
        <v>143</v>
      </c>
    </row>
    <row r="123" spans="3:12">
      <c r="C123" s="592" t="s">
        <v>143</v>
      </c>
      <c r="D123" s="592" t="s">
        <v>143</v>
      </c>
      <c r="E123" s="592" t="s">
        <v>143</v>
      </c>
      <c r="F123" s="592" t="s">
        <v>143</v>
      </c>
      <c r="G123" s="592" t="s">
        <v>143</v>
      </c>
      <c r="H123" s="954" t="s">
        <v>143</v>
      </c>
      <c r="I123" s="592" t="s">
        <v>143</v>
      </c>
      <c r="J123" s="592" t="s">
        <v>143</v>
      </c>
      <c r="K123" s="592" t="s">
        <v>143</v>
      </c>
      <c r="L123" s="592" t="s">
        <v>143</v>
      </c>
    </row>
    <row r="124" spans="3:12">
      <c r="C124" s="592" t="s">
        <v>143</v>
      </c>
      <c r="D124" s="592" t="s">
        <v>143</v>
      </c>
      <c r="E124" s="592" t="s">
        <v>143</v>
      </c>
      <c r="F124" s="592" t="s">
        <v>143</v>
      </c>
      <c r="G124" s="592" t="s">
        <v>143</v>
      </c>
      <c r="H124" s="954" t="s">
        <v>143</v>
      </c>
      <c r="I124" s="592" t="s">
        <v>143</v>
      </c>
      <c r="J124" s="592" t="s">
        <v>143</v>
      </c>
      <c r="K124" s="592" t="s">
        <v>143</v>
      </c>
      <c r="L124" s="592" t="s">
        <v>143</v>
      </c>
    </row>
    <row r="125" spans="3:12">
      <c r="C125" s="592" t="s">
        <v>143</v>
      </c>
      <c r="D125" s="592" t="s">
        <v>143</v>
      </c>
      <c r="E125" s="592" t="s">
        <v>143</v>
      </c>
      <c r="F125" s="592" t="s">
        <v>143</v>
      </c>
      <c r="G125" s="592" t="s">
        <v>143</v>
      </c>
      <c r="H125" s="954" t="s">
        <v>143</v>
      </c>
      <c r="I125" s="592" t="s">
        <v>143</v>
      </c>
      <c r="J125" s="592" t="s">
        <v>143</v>
      </c>
      <c r="K125" s="592" t="s">
        <v>143</v>
      </c>
      <c r="L125" s="592" t="s">
        <v>143</v>
      </c>
    </row>
    <row r="126" spans="3:12">
      <c r="C126" s="592" t="s">
        <v>143</v>
      </c>
      <c r="D126" s="592" t="s">
        <v>143</v>
      </c>
      <c r="E126" s="592" t="s">
        <v>143</v>
      </c>
      <c r="F126" s="592" t="s">
        <v>143</v>
      </c>
      <c r="G126" s="592" t="s">
        <v>143</v>
      </c>
      <c r="H126" s="954" t="s">
        <v>143</v>
      </c>
      <c r="I126" s="592" t="s">
        <v>143</v>
      </c>
      <c r="J126" s="592" t="s">
        <v>143</v>
      </c>
      <c r="K126" s="592" t="s">
        <v>143</v>
      </c>
      <c r="L126" s="592" t="s">
        <v>143</v>
      </c>
    </row>
    <row r="127" spans="3:12">
      <c r="C127" s="592" t="s">
        <v>143</v>
      </c>
      <c r="D127" s="592" t="s">
        <v>143</v>
      </c>
      <c r="E127" s="592" t="s">
        <v>143</v>
      </c>
      <c r="F127" s="592" t="s">
        <v>143</v>
      </c>
      <c r="G127" s="592" t="s">
        <v>143</v>
      </c>
      <c r="H127" s="954" t="s">
        <v>143</v>
      </c>
      <c r="I127" s="592" t="s">
        <v>143</v>
      </c>
      <c r="J127" s="592" t="s">
        <v>143</v>
      </c>
      <c r="K127" s="592" t="s">
        <v>143</v>
      </c>
      <c r="L127" s="592" t="s">
        <v>143</v>
      </c>
    </row>
    <row r="128" spans="3:12">
      <c r="C128" s="592" t="s">
        <v>143</v>
      </c>
      <c r="D128" s="592" t="s">
        <v>143</v>
      </c>
      <c r="E128" s="592" t="s">
        <v>143</v>
      </c>
      <c r="F128" s="592" t="s">
        <v>143</v>
      </c>
      <c r="G128" s="592" t="s">
        <v>143</v>
      </c>
      <c r="H128" s="954" t="s">
        <v>143</v>
      </c>
      <c r="I128" s="592" t="s">
        <v>143</v>
      </c>
      <c r="J128" s="592" t="s">
        <v>143</v>
      </c>
      <c r="K128" s="592" t="s">
        <v>143</v>
      </c>
      <c r="L128" s="592" t="s">
        <v>143</v>
      </c>
    </row>
    <row r="129" spans="3:12">
      <c r="C129" s="592" t="s">
        <v>143</v>
      </c>
      <c r="D129" s="592" t="s">
        <v>143</v>
      </c>
      <c r="E129" s="592" t="s">
        <v>143</v>
      </c>
      <c r="F129" s="592" t="s">
        <v>143</v>
      </c>
      <c r="G129" s="592" t="s">
        <v>143</v>
      </c>
      <c r="H129" s="954" t="s">
        <v>143</v>
      </c>
      <c r="I129" s="592" t="s">
        <v>143</v>
      </c>
      <c r="J129" s="592" t="s">
        <v>143</v>
      </c>
      <c r="K129" s="592" t="s">
        <v>143</v>
      </c>
      <c r="L129" s="592" t="s">
        <v>143</v>
      </c>
    </row>
    <row r="130" spans="3:12">
      <c r="C130" s="592" t="s">
        <v>143</v>
      </c>
      <c r="D130" s="592" t="s">
        <v>143</v>
      </c>
      <c r="E130" s="592" t="s">
        <v>143</v>
      </c>
      <c r="F130" s="592" t="s">
        <v>143</v>
      </c>
      <c r="G130" s="592" t="s">
        <v>143</v>
      </c>
      <c r="H130" s="954" t="s">
        <v>143</v>
      </c>
      <c r="I130" s="592" t="s">
        <v>143</v>
      </c>
      <c r="J130" s="592" t="s">
        <v>143</v>
      </c>
      <c r="K130" s="592" t="s">
        <v>143</v>
      </c>
      <c r="L130" s="592" t="s">
        <v>143</v>
      </c>
    </row>
    <row r="131" spans="3:12">
      <c r="C131" s="592" t="s">
        <v>143</v>
      </c>
      <c r="D131" s="592" t="s">
        <v>143</v>
      </c>
      <c r="E131" s="592" t="s">
        <v>143</v>
      </c>
      <c r="F131" s="592" t="s">
        <v>143</v>
      </c>
      <c r="G131" s="592" t="s">
        <v>143</v>
      </c>
      <c r="H131" s="954" t="s">
        <v>143</v>
      </c>
      <c r="I131" s="592" t="s">
        <v>143</v>
      </c>
      <c r="J131" s="592" t="s">
        <v>143</v>
      </c>
      <c r="K131" s="592" t="s">
        <v>143</v>
      </c>
      <c r="L131" s="592" t="s">
        <v>143</v>
      </c>
    </row>
    <row r="132" spans="3:12">
      <c r="C132" s="592" t="s">
        <v>143</v>
      </c>
      <c r="D132" s="592" t="s">
        <v>143</v>
      </c>
      <c r="E132" s="592" t="s">
        <v>143</v>
      </c>
      <c r="F132" s="592" t="s">
        <v>143</v>
      </c>
      <c r="G132" s="592" t="s">
        <v>143</v>
      </c>
      <c r="H132" s="954" t="s">
        <v>143</v>
      </c>
      <c r="I132" s="592" t="s">
        <v>143</v>
      </c>
      <c r="J132" s="592" t="s">
        <v>143</v>
      </c>
      <c r="K132" s="592" t="s">
        <v>143</v>
      </c>
      <c r="L132" s="592" t="s">
        <v>143</v>
      </c>
    </row>
    <row r="133" spans="3:12">
      <c r="C133" s="592" t="s">
        <v>143</v>
      </c>
      <c r="D133" s="592" t="s">
        <v>143</v>
      </c>
      <c r="E133" s="592" t="s">
        <v>143</v>
      </c>
      <c r="F133" s="592" t="s">
        <v>143</v>
      </c>
      <c r="G133" s="592" t="s">
        <v>143</v>
      </c>
      <c r="H133" s="954" t="s">
        <v>143</v>
      </c>
      <c r="I133" s="592" t="s">
        <v>143</v>
      </c>
      <c r="J133" s="592" t="s">
        <v>143</v>
      </c>
      <c r="K133" s="592" t="s">
        <v>143</v>
      </c>
      <c r="L133" s="592" t="s">
        <v>143</v>
      </c>
    </row>
    <row r="134" spans="3:12">
      <c r="C134" s="592" t="s">
        <v>143</v>
      </c>
      <c r="D134" s="592" t="s">
        <v>143</v>
      </c>
      <c r="E134" s="592" t="s">
        <v>143</v>
      </c>
      <c r="F134" s="592" t="s">
        <v>143</v>
      </c>
      <c r="G134" s="592" t="s">
        <v>143</v>
      </c>
      <c r="H134" s="954" t="s">
        <v>143</v>
      </c>
      <c r="I134" s="592" t="s">
        <v>143</v>
      </c>
      <c r="J134" s="592" t="s">
        <v>143</v>
      </c>
      <c r="K134" s="592" t="s">
        <v>143</v>
      </c>
      <c r="L134" s="592" t="s">
        <v>143</v>
      </c>
    </row>
    <row r="135" spans="3:12">
      <c r="C135" s="592" t="s">
        <v>143</v>
      </c>
      <c r="D135" s="592" t="s">
        <v>143</v>
      </c>
      <c r="E135" s="592" t="s">
        <v>143</v>
      </c>
      <c r="F135" s="592" t="s">
        <v>143</v>
      </c>
      <c r="G135" s="592" t="s">
        <v>143</v>
      </c>
      <c r="H135" s="954" t="s">
        <v>143</v>
      </c>
      <c r="I135" s="592" t="s">
        <v>143</v>
      </c>
      <c r="J135" s="592" t="s">
        <v>143</v>
      </c>
      <c r="K135" s="592" t="s">
        <v>143</v>
      </c>
      <c r="L135" s="592" t="s">
        <v>143</v>
      </c>
    </row>
    <row r="136" spans="3:12">
      <c r="C136" s="592" t="s">
        <v>143</v>
      </c>
      <c r="D136" s="592" t="s">
        <v>143</v>
      </c>
      <c r="E136" s="592" t="s">
        <v>143</v>
      </c>
      <c r="F136" s="592" t="s">
        <v>143</v>
      </c>
      <c r="G136" s="592" t="s">
        <v>143</v>
      </c>
      <c r="H136" s="954" t="s">
        <v>143</v>
      </c>
      <c r="I136" s="592" t="s">
        <v>143</v>
      </c>
      <c r="J136" s="592" t="s">
        <v>143</v>
      </c>
      <c r="K136" s="592" t="s">
        <v>143</v>
      </c>
      <c r="L136" s="592" t="s">
        <v>143</v>
      </c>
    </row>
    <row r="137" spans="3:12">
      <c r="C137" s="592" t="s">
        <v>143</v>
      </c>
      <c r="D137" s="592" t="s">
        <v>143</v>
      </c>
      <c r="E137" s="592" t="s">
        <v>143</v>
      </c>
      <c r="F137" s="592" t="s">
        <v>143</v>
      </c>
      <c r="G137" s="592" t="s">
        <v>143</v>
      </c>
      <c r="H137" s="954" t="s">
        <v>143</v>
      </c>
      <c r="I137" s="592" t="s">
        <v>143</v>
      </c>
      <c r="J137" s="592" t="s">
        <v>143</v>
      </c>
      <c r="K137" s="592" t="s">
        <v>143</v>
      </c>
      <c r="L137" s="592" t="s">
        <v>143</v>
      </c>
    </row>
    <row r="138" spans="3:12">
      <c r="C138" s="592" t="s">
        <v>143</v>
      </c>
      <c r="D138" s="592" t="s">
        <v>143</v>
      </c>
      <c r="E138" s="592" t="s">
        <v>143</v>
      </c>
      <c r="F138" s="592" t="s">
        <v>143</v>
      </c>
      <c r="G138" s="592" t="s">
        <v>143</v>
      </c>
      <c r="H138" s="954" t="s">
        <v>143</v>
      </c>
      <c r="I138" s="592" t="s">
        <v>143</v>
      </c>
      <c r="J138" s="592" t="s">
        <v>143</v>
      </c>
      <c r="K138" s="592" t="s">
        <v>143</v>
      </c>
      <c r="L138" s="592" t="s">
        <v>143</v>
      </c>
    </row>
    <row r="139" spans="3:12">
      <c r="C139" s="592" t="s">
        <v>143</v>
      </c>
      <c r="D139" s="592" t="s">
        <v>143</v>
      </c>
      <c r="E139" s="592" t="s">
        <v>143</v>
      </c>
      <c r="F139" s="592" t="s">
        <v>143</v>
      </c>
      <c r="G139" s="592" t="s">
        <v>143</v>
      </c>
      <c r="H139" s="954" t="s">
        <v>143</v>
      </c>
      <c r="I139" s="592" t="s">
        <v>143</v>
      </c>
      <c r="J139" s="592" t="s">
        <v>143</v>
      </c>
      <c r="K139" s="592" t="s">
        <v>143</v>
      </c>
      <c r="L139" s="592" t="s">
        <v>143</v>
      </c>
    </row>
    <row r="140" spans="3:12">
      <c r="C140" s="592" t="s">
        <v>143</v>
      </c>
      <c r="D140" s="592" t="s">
        <v>143</v>
      </c>
      <c r="E140" s="592" t="s">
        <v>143</v>
      </c>
      <c r="F140" s="592" t="s">
        <v>143</v>
      </c>
      <c r="G140" s="592" t="s">
        <v>143</v>
      </c>
      <c r="H140" s="954" t="s">
        <v>143</v>
      </c>
      <c r="I140" s="592" t="s">
        <v>143</v>
      </c>
      <c r="J140" s="592" t="s">
        <v>143</v>
      </c>
      <c r="K140" s="592" t="s">
        <v>143</v>
      </c>
      <c r="L140" s="592" t="s">
        <v>143</v>
      </c>
    </row>
    <row r="141" spans="3:12">
      <c r="C141" s="592" t="s">
        <v>143</v>
      </c>
      <c r="D141" s="592" t="s">
        <v>143</v>
      </c>
      <c r="E141" s="592" t="s">
        <v>143</v>
      </c>
      <c r="F141" s="592" t="s">
        <v>143</v>
      </c>
      <c r="G141" s="592" t="s">
        <v>143</v>
      </c>
      <c r="H141" s="954" t="s">
        <v>143</v>
      </c>
      <c r="I141" s="592" t="s">
        <v>143</v>
      </c>
      <c r="J141" s="592" t="s">
        <v>143</v>
      </c>
      <c r="K141" s="592" t="s">
        <v>143</v>
      </c>
      <c r="L141" s="592" t="s">
        <v>143</v>
      </c>
    </row>
    <row r="142" spans="3:12">
      <c r="C142" s="592" t="s">
        <v>143</v>
      </c>
      <c r="D142" s="592" t="s">
        <v>143</v>
      </c>
      <c r="E142" s="592" t="s">
        <v>143</v>
      </c>
      <c r="F142" s="592" t="s">
        <v>143</v>
      </c>
      <c r="G142" s="592" t="s">
        <v>143</v>
      </c>
      <c r="H142" s="954" t="s">
        <v>143</v>
      </c>
      <c r="I142" s="592" t="s">
        <v>143</v>
      </c>
      <c r="J142" s="592" t="s">
        <v>143</v>
      </c>
      <c r="K142" s="592" t="s">
        <v>143</v>
      </c>
      <c r="L142" s="592" t="s">
        <v>143</v>
      </c>
    </row>
    <row r="143" spans="3:12">
      <c r="C143" s="592" t="s">
        <v>143</v>
      </c>
      <c r="D143" s="592" t="s">
        <v>143</v>
      </c>
      <c r="E143" s="592" t="s">
        <v>143</v>
      </c>
      <c r="F143" s="592" t="s">
        <v>143</v>
      </c>
      <c r="G143" s="592" t="s">
        <v>143</v>
      </c>
      <c r="H143" s="954" t="s">
        <v>143</v>
      </c>
      <c r="I143" s="592" t="s">
        <v>143</v>
      </c>
      <c r="J143" s="592" t="s">
        <v>143</v>
      </c>
      <c r="K143" s="592" t="s">
        <v>143</v>
      </c>
      <c r="L143" s="592" t="s">
        <v>143</v>
      </c>
    </row>
    <row r="144" spans="3:12">
      <c r="C144" s="592" t="s">
        <v>143</v>
      </c>
      <c r="D144" s="592" t="s">
        <v>143</v>
      </c>
      <c r="E144" s="592" t="s">
        <v>143</v>
      </c>
      <c r="F144" s="592" t="s">
        <v>143</v>
      </c>
      <c r="G144" s="592" t="s">
        <v>143</v>
      </c>
      <c r="H144" s="954" t="s">
        <v>143</v>
      </c>
      <c r="I144" s="592" t="s">
        <v>143</v>
      </c>
      <c r="J144" s="592" t="s">
        <v>143</v>
      </c>
      <c r="K144" s="592" t="s">
        <v>143</v>
      </c>
      <c r="L144" s="592" t="s">
        <v>143</v>
      </c>
    </row>
    <row r="145" spans="3:12">
      <c r="C145" s="592" t="s">
        <v>143</v>
      </c>
      <c r="D145" s="592" t="s">
        <v>143</v>
      </c>
      <c r="E145" s="592" t="s">
        <v>143</v>
      </c>
      <c r="F145" s="592" t="s">
        <v>143</v>
      </c>
      <c r="G145" s="592" t="s">
        <v>143</v>
      </c>
      <c r="H145" s="954" t="s">
        <v>143</v>
      </c>
      <c r="I145" s="592" t="s">
        <v>143</v>
      </c>
      <c r="J145" s="592" t="s">
        <v>143</v>
      </c>
      <c r="K145" s="592" t="s">
        <v>143</v>
      </c>
      <c r="L145" s="592" t="s">
        <v>143</v>
      </c>
    </row>
    <row r="146" spans="3:12">
      <c r="C146" s="592" t="s">
        <v>143</v>
      </c>
      <c r="D146" s="592" t="s">
        <v>143</v>
      </c>
      <c r="E146" s="592" t="s">
        <v>143</v>
      </c>
      <c r="F146" s="592" t="s">
        <v>143</v>
      </c>
      <c r="G146" s="592" t="s">
        <v>143</v>
      </c>
      <c r="H146" s="954" t="s">
        <v>143</v>
      </c>
      <c r="I146" s="592" t="s">
        <v>143</v>
      </c>
      <c r="J146" s="592" t="s">
        <v>143</v>
      </c>
      <c r="K146" s="592" t="s">
        <v>143</v>
      </c>
      <c r="L146" s="592" t="s">
        <v>143</v>
      </c>
    </row>
    <row r="147" spans="3:12">
      <c r="C147" s="592" t="s">
        <v>143</v>
      </c>
      <c r="D147" s="592" t="s">
        <v>143</v>
      </c>
      <c r="E147" s="592" t="s">
        <v>143</v>
      </c>
      <c r="F147" s="592" t="s">
        <v>143</v>
      </c>
      <c r="G147" s="592" t="s">
        <v>143</v>
      </c>
      <c r="H147" s="954" t="s">
        <v>143</v>
      </c>
      <c r="I147" s="592" t="s">
        <v>143</v>
      </c>
      <c r="J147" s="592" t="s">
        <v>143</v>
      </c>
      <c r="K147" s="592" t="s">
        <v>143</v>
      </c>
      <c r="L147" s="592" t="s">
        <v>143</v>
      </c>
    </row>
    <row r="148" spans="3:12">
      <c r="C148" s="592" t="s">
        <v>143</v>
      </c>
      <c r="D148" s="592" t="s">
        <v>143</v>
      </c>
      <c r="E148" s="592" t="s">
        <v>143</v>
      </c>
      <c r="F148" s="592" t="s">
        <v>143</v>
      </c>
      <c r="G148" s="592" t="s">
        <v>143</v>
      </c>
      <c r="H148" s="954" t="s">
        <v>143</v>
      </c>
      <c r="I148" s="592" t="s">
        <v>143</v>
      </c>
      <c r="J148" s="592" t="s">
        <v>143</v>
      </c>
      <c r="K148" s="592" t="s">
        <v>143</v>
      </c>
      <c r="L148" s="592" t="s">
        <v>143</v>
      </c>
    </row>
    <row r="149" spans="3:12">
      <c r="C149" s="592" t="s">
        <v>143</v>
      </c>
      <c r="D149" s="592" t="s">
        <v>143</v>
      </c>
      <c r="E149" s="592" t="s">
        <v>143</v>
      </c>
      <c r="F149" s="592" t="s">
        <v>143</v>
      </c>
      <c r="G149" s="592" t="s">
        <v>143</v>
      </c>
      <c r="H149" s="954" t="s">
        <v>143</v>
      </c>
      <c r="I149" s="592" t="s">
        <v>143</v>
      </c>
      <c r="J149" s="592" t="s">
        <v>143</v>
      </c>
      <c r="K149" s="592" t="s">
        <v>143</v>
      </c>
      <c r="L149" s="592" t="s">
        <v>143</v>
      </c>
    </row>
    <row r="150" spans="3:12">
      <c r="C150" s="592" t="s">
        <v>143</v>
      </c>
      <c r="D150" s="592" t="s">
        <v>143</v>
      </c>
      <c r="E150" s="592" t="s">
        <v>143</v>
      </c>
      <c r="F150" s="592" t="s">
        <v>143</v>
      </c>
      <c r="G150" s="592" t="s">
        <v>143</v>
      </c>
      <c r="H150" s="954" t="s">
        <v>143</v>
      </c>
      <c r="I150" s="592" t="s">
        <v>143</v>
      </c>
      <c r="J150" s="592" t="s">
        <v>143</v>
      </c>
      <c r="K150" s="592" t="s">
        <v>143</v>
      </c>
      <c r="L150" s="592" t="s">
        <v>143</v>
      </c>
    </row>
    <row r="151" spans="3:12">
      <c r="C151" s="592" t="s">
        <v>143</v>
      </c>
      <c r="D151" s="592" t="s">
        <v>143</v>
      </c>
      <c r="E151" s="592" t="s">
        <v>143</v>
      </c>
      <c r="F151" s="592" t="s">
        <v>143</v>
      </c>
      <c r="G151" s="592" t="s">
        <v>143</v>
      </c>
      <c r="H151" s="954" t="s">
        <v>143</v>
      </c>
      <c r="I151" s="592" t="s">
        <v>143</v>
      </c>
      <c r="J151" s="592" t="s">
        <v>143</v>
      </c>
      <c r="K151" s="592" t="s">
        <v>143</v>
      </c>
      <c r="L151" s="592" t="s">
        <v>143</v>
      </c>
    </row>
    <row r="152" spans="3:12">
      <c r="C152" s="592" t="s">
        <v>143</v>
      </c>
      <c r="D152" s="592" t="s">
        <v>143</v>
      </c>
      <c r="E152" s="592" t="s">
        <v>143</v>
      </c>
      <c r="F152" s="592" t="s">
        <v>143</v>
      </c>
      <c r="G152" s="592" t="s">
        <v>143</v>
      </c>
      <c r="H152" s="954" t="s">
        <v>143</v>
      </c>
      <c r="I152" s="592" t="s">
        <v>143</v>
      </c>
      <c r="J152" s="592" t="s">
        <v>143</v>
      </c>
      <c r="K152" s="592" t="s">
        <v>143</v>
      </c>
      <c r="L152" s="592" t="s">
        <v>143</v>
      </c>
    </row>
    <row r="153" spans="3:12">
      <c r="C153" s="592" t="s">
        <v>143</v>
      </c>
      <c r="D153" s="592" t="s">
        <v>143</v>
      </c>
      <c r="E153" s="592" t="s">
        <v>143</v>
      </c>
      <c r="F153" s="592" t="s">
        <v>143</v>
      </c>
      <c r="G153" s="592" t="s">
        <v>143</v>
      </c>
      <c r="H153" s="954" t="s">
        <v>143</v>
      </c>
      <c r="I153" s="592" t="s">
        <v>143</v>
      </c>
      <c r="J153" s="592" t="s">
        <v>143</v>
      </c>
      <c r="K153" s="592" t="s">
        <v>143</v>
      </c>
      <c r="L153" s="592" t="s">
        <v>143</v>
      </c>
    </row>
    <row r="154" spans="3:12">
      <c r="C154" s="592" t="s">
        <v>143</v>
      </c>
      <c r="D154" s="592" t="s">
        <v>143</v>
      </c>
      <c r="E154" s="592" t="s">
        <v>143</v>
      </c>
      <c r="F154" s="592" t="s">
        <v>143</v>
      </c>
      <c r="G154" s="592" t="s">
        <v>143</v>
      </c>
      <c r="H154" s="954" t="s">
        <v>143</v>
      </c>
      <c r="I154" s="592" t="s">
        <v>143</v>
      </c>
      <c r="J154" s="592" t="s">
        <v>143</v>
      </c>
      <c r="K154" s="592" t="s">
        <v>143</v>
      </c>
      <c r="L154" s="592" t="s">
        <v>143</v>
      </c>
    </row>
    <row r="155" spans="3:12">
      <c r="C155" s="592" t="s">
        <v>143</v>
      </c>
      <c r="D155" s="592" t="s">
        <v>143</v>
      </c>
      <c r="E155" s="592" t="s">
        <v>143</v>
      </c>
      <c r="F155" s="592" t="s">
        <v>143</v>
      </c>
      <c r="G155" s="592" t="s">
        <v>143</v>
      </c>
      <c r="H155" s="954" t="s">
        <v>143</v>
      </c>
      <c r="I155" s="592" t="s">
        <v>143</v>
      </c>
      <c r="J155" s="592" t="s">
        <v>143</v>
      </c>
      <c r="K155" s="592" t="s">
        <v>143</v>
      </c>
      <c r="L155" s="592" t="s">
        <v>143</v>
      </c>
    </row>
    <row r="156" spans="3:12">
      <c r="C156" s="592" t="s">
        <v>143</v>
      </c>
      <c r="D156" s="592" t="s">
        <v>143</v>
      </c>
      <c r="E156" s="592" t="s">
        <v>143</v>
      </c>
      <c r="F156" s="592" t="s">
        <v>143</v>
      </c>
      <c r="G156" s="592" t="s">
        <v>143</v>
      </c>
      <c r="H156" s="954" t="s">
        <v>143</v>
      </c>
      <c r="I156" s="592" t="s">
        <v>143</v>
      </c>
      <c r="J156" s="592" t="s">
        <v>143</v>
      </c>
      <c r="K156" s="592" t="s">
        <v>143</v>
      </c>
      <c r="L156" s="592" t="s">
        <v>143</v>
      </c>
    </row>
    <row r="157" spans="3:12">
      <c r="C157" s="592" t="s">
        <v>143</v>
      </c>
      <c r="D157" s="592" t="s">
        <v>143</v>
      </c>
      <c r="E157" s="592" t="s">
        <v>143</v>
      </c>
      <c r="F157" s="592" t="s">
        <v>143</v>
      </c>
      <c r="G157" s="592" t="s">
        <v>143</v>
      </c>
      <c r="H157" s="954" t="s">
        <v>143</v>
      </c>
      <c r="I157" s="592" t="s">
        <v>143</v>
      </c>
      <c r="J157" s="592" t="s">
        <v>143</v>
      </c>
      <c r="K157" s="592" t="s">
        <v>143</v>
      </c>
      <c r="L157" s="592" t="s">
        <v>143</v>
      </c>
    </row>
    <row r="158" spans="3:12">
      <c r="C158" s="592" t="s">
        <v>143</v>
      </c>
      <c r="D158" s="592" t="s">
        <v>143</v>
      </c>
      <c r="E158" s="592" t="s">
        <v>143</v>
      </c>
      <c r="F158" s="592" t="s">
        <v>143</v>
      </c>
      <c r="G158" s="592" t="s">
        <v>143</v>
      </c>
      <c r="H158" s="954" t="s">
        <v>143</v>
      </c>
      <c r="I158" s="592" t="s">
        <v>143</v>
      </c>
      <c r="J158" s="592" t="s">
        <v>143</v>
      </c>
      <c r="K158" s="592" t="s">
        <v>143</v>
      </c>
      <c r="L158" s="592" t="s">
        <v>143</v>
      </c>
    </row>
    <row r="159" spans="3:12">
      <c r="C159" s="592" t="s">
        <v>143</v>
      </c>
      <c r="D159" s="592" t="s">
        <v>143</v>
      </c>
      <c r="E159" s="592" t="s">
        <v>143</v>
      </c>
      <c r="F159" s="592" t="s">
        <v>143</v>
      </c>
      <c r="G159" s="592" t="s">
        <v>143</v>
      </c>
      <c r="H159" s="954" t="s">
        <v>143</v>
      </c>
      <c r="I159" s="592" t="s">
        <v>143</v>
      </c>
      <c r="J159" s="592" t="s">
        <v>143</v>
      </c>
      <c r="K159" s="592" t="s">
        <v>143</v>
      </c>
      <c r="L159" s="592" t="s">
        <v>143</v>
      </c>
    </row>
    <row r="160" spans="3:12">
      <c r="C160" s="592" t="s">
        <v>143</v>
      </c>
      <c r="D160" s="592" t="s">
        <v>143</v>
      </c>
      <c r="E160" s="592" t="s">
        <v>143</v>
      </c>
      <c r="F160" s="592" t="s">
        <v>143</v>
      </c>
      <c r="G160" s="592" t="s">
        <v>143</v>
      </c>
      <c r="H160" s="954" t="s">
        <v>143</v>
      </c>
      <c r="I160" s="592" t="s">
        <v>143</v>
      </c>
      <c r="J160" s="592" t="s">
        <v>143</v>
      </c>
      <c r="K160" s="592" t="s">
        <v>143</v>
      </c>
      <c r="L160" s="592" t="s">
        <v>143</v>
      </c>
    </row>
    <row r="161" spans="3:12">
      <c r="C161" s="592" t="s">
        <v>143</v>
      </c>
      <c r="D161" s="592" t="s">
        <v>143</v>
      </c>
      <c r="E161" s="592" t="s">
        <v>143</v>
      </c>
      <c r="F161" s="592" t="s">
        <v>143</v>
      </c>
      <c r="G161" s="592" t="s">
        <v>143</v>
      </c>
      <c r="H161" s="954" t="s">
        <v>143</v>
      </c>
      <c r="I161" s="592" t="s">
        <v>143</v>
      </c>
      <c r="J161" s="592" t="s">
        <v>143</v>
      </c>
      <c r="K161" s="592" t="s">
        <v>143</v>
      </c>
      <c r="L161" s="592" t="s">
        <v>143</v>
      </c>
    </row>
    <row r="162" spans="3:12">
      <c r="C162" s="592" t="s">
        <v>143</v>
      </c>
      <c r="D162" s="592" t="s">
        <v>143</v>
      </c>
      <c r="E162" s="592" t="s">
        <v>143</v>
      </c>
      <c r="F162" s="592" t="s">
        <v>143</v>
      </c>
      <c r="G162" s="592" t="s">
        <v>143</v>
      </c>
      <c r="H162" s="954" t="s">
        <v>143</v>
      </c>
      <c r="I162" s="592" t="s">
        <v>143</v>
      </c>
      <c r="J162" s="592" t="s">
        <v>143</v>
      </c>
      <c r="K162" s="592" t="s">
        <v>143</v>
      </c>
      <c r="L162" s="592" t="s">
        <v>143</v>
      </c>
    </row>
    <row r="163" spans="3:12">
      <c r="C163" s="592" t="s">
        <v>143</v>
      </c>
      <c r="D163" s="592" t="s">
        <v>143</v>
      </c>
      <c r="E163" s="592" t="s">
        <v>143</v>
      </c>
      <c r="F163" s="592" t="s">
        <v>143</v>
      </c>
      <c r="G163" s="592" t="s">
        <v>143</v>
      </c>
      <c r="H163" s="954" t="s">
        <v>143</v>
      </c>
      <c r="I163" s="592" t="s">
        <v>143</v>
      </c>
      <c r="J163" s="592" t="s">
        <v>143</v>
      </c>
      <c r="K163" s="592" t="s">
        <v>143</v>
      </c>
      <c r="L163" s="592" t="s">
        <v>143</v>
      </c>
    </row>
    <row r="164" spans="3:12">
      <c r="C164" s="592" t="s">
        <v>143</v>
      </c>
      <c r="D164" s="592" t="s">
        <v>143</v>
      </c>
      <c r="E164" s="592" t="s">
        <v>143</v>
      </c>
      <c r="F164" s="592" t="s">
        <v>143</v>
      </c>
      <c r="G164" s="592" t="s">
        <v>143</v>
      </c>
      <c r="H164" s="954" t="s">
        <v>143</v>
      </c>
      <c r="I164" s="592" t="s">
        <v>143</v>
      </c>
      <c r="J164" s="592" t="s">
        <v>143</v>
      </c>
      <c r="K164" s="592" t="s">
        <v>143</v>
      </c>
      <c r="L164" s="592" t="s">
        <v>143</v>
      </c>
    </row>
    <row r="165" spans="3:12">
      <c r="C165" s="592" t="s">
        <v>143</v>
      </c>
      <c r="D165" s="592" t="s">
        <v>143</v>
      </c>
      <c r="E165" s="592" t="s">
        <v>143</v>
      </c>
      <c r="F165" s="592" t="s">
        <v>143</v>
      </c>
      <c r="G165" s="592" t="s">
        <v>143</v>
      </c>
      <c r="H165" s="954" t="s">
        <v>143</v>
      </c>
      <c r="I165" s="592" t="s">
        <v>143</v>
      </c>
      <c r="J165" s="592" t="s">
        <v>143</v>
      </c>
      <c r="K165" s="592" t="s">
        <v>143</v>
      </c>
      <c r="L165" s="592" t="s">
        <v>143</v>
      </c>
    </row>
    <row r="166" spans="3:12">
      <c r="C166" s="592" t="s">
        <v>143</v>
      </c>
      <c r="D166" s="592" t="s">
        <v>143</v>
      </c>
      <c r="E166" s="592" t="s">
        <v>143</v>
      </c>
      <c r="F166" s="592" t="s">
        <v>143</v>
      </c>
      <c r="G166" s="592" t="s">
        <v>143</v>
      </c>
      <c r="H166" s="954" t="s">
        <v>143</v>
      </c>
      <c r="I166" s="592" t="s">
        <v>143</v>
      </c>
      <c r="J166" s="592" t="s">
        <v>143</v>
      </c>
      <c r="K166" s="592" t="s">
        <v>143</v>
      </c>
      <c r="L166" s="592" t="s">
        <v>143</v>
      </c>
    </row>
    <row r="167" spans="3:12">
      <c r="C167" s="592" t="s">
        <v>143</v>
      </c>
      <c r="D167" s="592" t="s">
        <v>143</v>
      </c>
      <c r="E167" s="592" t="s">
        <v>143</v>
      </c>
      <c r="F167" s="592" t="s">
        <v>143</v>
      </c>
      <c r="G167" s="592" t="s">
        <v>143</v>
      </c>
      <c r="H167" s="954" t="s">
        <v>143</v>
      </c>
      <c r="I167" s="592" t="s">
        <v>143</v>
      </c>
      <c r="J167" s="592" t="s">
        <v>143</v>
      </c>
      <c r="K167" s="592" t="s">
        <v>143</v>
      </c>
      <c r="L167" s="592" t="s">
        <v>143</v>
      </c>
    </row>
    <row r="168" spans="3:12">
      <c r="C168" s="592" t="s">
        <v>143</v>
      </c>
      <c r="D168" s="592" t="s">
        <v>143</v>
      </c>
      <c r="E168" s="592" t="s">
        <v>143</v>
      </c>
      <c r="F168" s="592" t="s">
        <v>143</v>
      </c>
      <c r="G168" s="592" t="s">
        <v>143</v>
      </c>
      <c r="H168" s="954" t="s">
        <v>143</v>
      </c>
      <c r="I168" s="592" t="s">
        <v>143</v>
      </c>
      <c r="J168" s="592" t="s">
        <v>143</v>
      </c>
      <c r="K168" s="592" t="s">
        <v>143</v>
      </c>
      <c r="L168" s="592" t="s">
        <v>143</v>
      </c>
    </row>
    <row r="169" spans="3:12">
      <c r="C169" s="592" t="s">
        <v>143</v>
      </c>
      <c r="D169" s="592" t="s">
        <v>143</v>
      </c>
      <c r="E169" s="592" t="s">
        <v>143</v>
      </c>
      <c r="F169" s="592" t="s">
        <v>143</v>
      </c>
      <c r="G169" s="592" t="s">
        <v>143</v>
      </c>
      <c r="H169" s="954" t="s">
        <v>143</v>
      </c>
      <c r="I169" s="592" t="s">
        <v>143</v>
      </c>
      <c r="J169" s="592" t="s">
        <v>143</v>
      </c>
      <c r="K169" s="592" t="s">
        <v>143</v>
      </c>
      <c r="L169" s="592" t="s">
        <v>143</v>
      </c>
    </row>
    <row r="170" spans="3:12">
      <c r="C170" s="592" t="s">
        <v>143</v>
      </c>
      <c r="D170" s="592" t="s">
        <v>143</v>
      </c>
      <c r="E170" s="592" t="s">
        <v>143</v>
      </c>
      <c r="F170" s="592" t="s">
        <v>143</v>
      </c>
      <c r="G170" s="592" t="s">
        <v>143</v>
      </c>
      <c r="H170" s="954" t="s">
        <v>143</v>
      </c>
      <c r="I170" s="592" t="s">
        <v>143</v>
      </c>
      <c r="J170" s="592" t="s">
        <v>143</v>
      </c>
      <c r="K170" s="592" t="s">
        <v>143</v>
      </c>
      <c r="L170" s="592" t="s">
        <v>143</v>
      </c>
    </row>
    <row r="171" spans="3:12">
      <c r="C171" s="592" t="s">
        <v>143</v>
      </c>
      <c r="D171" s="592" t="s">
        <v>143</v>
      </c>
      <c r="E171" s="592" t="s">
        <v>143</v>
      </c>
      <c r="F171" s="592" t="s">
        <v>143</v>
      </c>
      <c r="G171" s="592" t="s">
        <v>143</v>
      </c>
      <c r="H171" s="954" t="s">
        <v>143</v>
      </c>
      <c r="I171" s="592" t="s">
        <v>143</v>
      </c>
      <c r="J171" s="592" t="s">
        <v>143</v>
      </c>
      <c r="K171" s="592" t="s">
        <v>143</v>
      </c>
      <c r="L171" s="592" t="s">
        <v>143</v>
      </c>
    </row>
    <row r="172" spans="3:12">
      <c r="C172" s="592" t="s">
        <v>143</v>
      </c>
      <c r="D172" s="592" t="s">
        <v>143</v>
      </c>
      <c r="E172" s="592" t="s">
        <v>143</v>
      </c>
      <c r="F172" s="592" t="s">
        <v>143</v>
      </c>
      <c r="G172" s="592" t="s">
        <v>143</v>
      </c>
      <c r="H172" s="954" t="s">
        <v>143</v>
      </c>
      <c r="I172" s="592" t="s">
        <v>143</v>
      </c>
      <c r="J172" s="592" t="s">
        <v>143</v>
      </c>
      <c r="K172" s="592" t="s">
        <v>143</v>
      </c>
      <c r="L172" s="592" t="s">
        <v>143</v>
      </c>
    </row>
    <row r="173" spans="3:12">
      <c r="C173" s="592" t="s">
        <v>143</v>
      </c>
      <c r="D173" s="592" t="s">
        <v>143</v>
      </c>
      <c r="E173" s="592" t="s">
        <v>143</v>
      </c>
      <c r="F173" s="592" t="s">
        <v>143</v>
      </c>
      <c r="G173" s="592" t="s">
        <v>143</v>
      </c>
      <c r="H173" s="954" t="s">
        <v>143</v>
      </c>
      <c r="I173" s="592" t="s">
        <v>143</v>
      </c>
      <c r="J173" s="592" t="s">
        <v>143</v>
      </c>
      <c r="K173" s="592" t="s">
        <v>143</v>
      </c>
      <c r="L173" s="592" t="s">
        <v>143</v>
      </c>
    </row>
    <row r="174" spans="3:12">
      <c r="C174" s="592" t="s">
        <v>143</v>
      </c>
      <c r="D174" s="592" t="s">
        <v>143</v>
      </c>
      <c r="E174" s="592" t="s">
        <v>143</v>
      </c>
      <c r="F174" s="592" t="s">
        <v>143</v>
      </c>
      <c r="G174" s="592" t="s">
        <v>143</v>
      </c>
      <c r="H174" s="954" t="s">
        <v>143</v>
      </c>
      <c r="I174" s="592" t="s">
        <v>143</v>
      </c>
      <c r="J174" s="592" t="s">
        <v>143</v>
      </c>
      <c r="K174" s="592" t="s">
        <v>143</v>
      </c>
      <c r="L174" s="592" t="s">
        <v>143</v>
      </c>
    </row>
    <row r="175" spans="3:12">
      <c r="C175" s="592" t="s">
        <v>143</v>
      </c>
      <c r="D175" s="592" t="s">
        <v>143</v>
      </c>
      <c r="E175" s="592" t="s">
        <v>143</v>
      </c>
      <c r="F175" s="592" t="s">
        <v>143</v>
      </c>
      <c r="G175" s="592" t="s">
        <v>143</v>
      </c>
      <c r="H175" s="954" t="s">
        <v>143</v>
      </c>
      <c r="I175" s="592" t="s">
        <v>143</v>
      </c>
      <c r="J175" s="592" t="s">
        <v>143</v>
      </c>
      <c r="K175" s="592" t="s">
        <v>143</v>
      </c>
      <c r="L175" s="592" t="s">
        <v>143</v>
      </c>
    </row>
    <row r="176" spans="3:12">
      <c r="C176" s="592" t="s">
        <v>143</v>
      </c>
      <c r="D176" s="592" t="s">
        <v>143</v>
      </c>
      <c r="E176" s="592" t="s">
        <v>143</v>
      </c>
      <c r="F176" s="592" t="s">
        <v>143</v>
      </c>
      <c r="G176" s="592" t="s">
        <v>143</v>
      </c>
      <c r="H176" s="954" t="s">
        <v>143</v>
      </c>
      <c r="I176" s="592" t="s">
        <v>143</v>
      </c>
      <c r="J176" s="592" t="s">
        <v>143</v>
      </c>
      <c r="K176" s="592" t="s">
        <v>143</v>
      </c>
      <c r="L176" s="592" t="s">
        <v>143</v>
      </c>
    </row>
    <row r="177" spans="3:12">
      <c r="C177" s="592" t="s">
        <v>143</v>
      </c>
      <c r="D177" s="592" t="s">
        <v>143</v>
      </c>
      <c r="E177" s="592" t="s">
        <v>143</v>
      </c>
      <c r="F177" s="592" t="s">
        <v>143</v>
      </c>
      <c r="G177" s="592" t="s">
        <v>143</v>
      </c>
      <c r="H177" s="954" t="s">
        <v>143</v>
      </c>
      <c r="I177" s="592" t="s">
        <v>143</v>
      </c>
      <c r="J177" s="592" t="s">
        <v>143</v>
      </c>
      <c r="K177" s="592" t="s">
        <v>143</v>
      </c>
      <c r="L177" s="592" t="s">
        <v>143</v>
      </c>
    </row>
    <row r="178" spans="3:12">
      <c r="C178" s="592" t="s">
        <v>143</v>
      </c>
      <c r="D178" s="592" t="s">
        <v>143</v>
      </c>
      <c r="E178" s="592" t="s">
        <v>143</v>
      </c>
      <c r="F178" s="592" t="s">
        <v>143</v>
      </c>
      <c r="G178" s="592" t="s">
        <v>143</v>
      </c>
      <c r="H178" s="954" t="s">
        <v>143</v>
      </c>
      <c r="I178" s="592" t="s">
        <v>143</v>
      </c>
      <c r="J178" s="592" t="s">
        <v>143</v>
      </c>
      <c r="K178" s="592" t="s">
        <v>143</v>
      </c>
      <c r="L178" s="592" t="s">
        <v>143</v>
      </c>
    </row>
    <row r="179" spans="3:12">
      <c r="C179" s="592" t="s">
        <v>143</v>
      </c>
      <c r="D179" s="592" t="s">
        <v>143</v>
      </c>
      <c r="E179" s="592" t="s">
        <v>143</v>
      </c>
      <c r="F179" s="592" t="s">
        <v>143</v>
      </c>
      <c r="G179" s="592" t="s">
        <v>143</v>
      </c>
      <c r="H179" s="954" t="s">
        <v>143</v>
      </c>
      <c r="I179" s="592" t="s">
        <v>143</v>
      </c>
      <c r="J179" s="592" t="s">
        <v>143</v>
      </c>
      <c r="K179" s="592" t="s">
        <v>143</v>
      </c>
      <c r="L179" s="592" t="s">
        <v>143</v>
      </c>
    </row>
    <row r="180" spans="3:12">
      <c r="C180" s="592" t="s">
        <v>143</v>
      </c>
      <c r="D180" s="592" t="s">
        <v>143</v>
      </c>
      <c r="E180" s="592" t="s">
        <v>143</v>
      </c>
      <c r="F180" s="592" t="s">
        <v>143</v>
      </c>
      <c r="G180" s="592" t="s">
        <v>143</v>
      </c>
      <c r="H180" s="954" t="s">
        <v>143</v>
      </c>
      <c r="I180" s="592" t="s">
        <v>143</v>
      </c>
      <c r="J180" s="592" t="s">
        <v>143</v>
      </c>
      <c r="K180" s="592" t="s">
        <v>143</v>
      </c>
      <c r="L180" s="592" t="s">
        <v>143</v>
      </c>
    </row>
    <row r="181" spans="3:12">
      <c r="C181" s="592" t="s">
        <v>143</v>
      </c>
      <c r="D181" s="592" t="s">
        <v>143</v>
      </c>
      <c r="E181" s="592" t="s">
        <v>143</v>
      </c>
      <c r="F181" s="592" t="s">
        <v>143</v>
      </c>
      <c r="G181" s="592" t="s">
        <v>143</v>
      </c>
      <c r="H181" s="954" t="s">
        <v>143</v>
      </c>
      <c r="I181" s="592" t="s">
        <v>143</v>
      </c>
      <c r="J181" s="592" t="s">
        <v>143</v>
      </c>
      <c r="K181" s="592" t="s">
        <v>143</v>
      </c>
      <c r="L181" s="592" t="s">
        <v>143</v>
      </c>
    </row>
    <row r="182" spans="3:12">
      <c r="C182" s="592" t="s">
        <v>143</v>
      </c>
      <c r="D182" s="592" t="s">
        <v>143</v>
      </c>
      <c r="E182" s="592" t="s">
        <v>143</v>
      </c>
      <c r="F182" s="592" t="s">
        <v>143</v>
      </c>
      <c r="G182" s="592" t="s">
        <v>143</v>
      </c>
      <c r="H182" s="954" t="s">
        <v>143</v>
      </c>
      <c r="I182" s="592" t="s">
        <v>143</v>
      </c>
      <c r="J182" s="592" t="s">
        <v>143</v>
      </c>
      <c r="K182" s="592" t="s">
        <v>143</v>
      </c>
      <c r="L182" s="592" t="s">
        <v>143</v>
      </c>
    </row>
    <row r="183" spans="3:12">
      <c r="C183" s="592" t="s">
        <v>143</v>
      </c>
      <c r="D183" s="592" t="s">
        <v>143</v>
      </c>
      <c r="E183" s="592" t="s">
        <v>143</v>
      </c>
      <c r="F183" s="592" t="s">
        <v>143</v>
      </c>
      <c r="G183" s="592" t="s">
        <v>143</v>
      </c>
      <c r="H183" s="954" t="s">
        <v>143</v>
      </c>
      <c r="I183" s="592" t="s">
        <v>143</v>
      </c>
      <c r="J183" s="592" t="s">
        <v>143</v>
      </c>
      <c r="K183" s="592" t="s">
        <v>143</v>
      </c>
      <c r="L183" s="592" t="s">
        <v>143</v>
      </c>
    </row>
    <row r="184" spans="3:12">
      <c r="C184" s="592" t="s">
        <v>143</v>
      </c>
      <c r="D184" s="592" t="s">
        <v>143</v>
      </c>
      <c r="E184" s="592" t="s">
        <v>143</v>
      </c>
      <c r="F184" s="592" t="s">
        <v>143</v>
      </c>
      <c r="G184" s="592" t="s">
        <v>143</v>
      </c>
      <c r="H184" s="954" t="s">
        <v>143</v>
      </c>
      <c r="I184" s="592" t="s">
        <v>143</v>
      </c>
      <c r="J184" s="592" t="s">
        <v>143</v>
      </c>
      <c r="K184" s="592" t="s">
        <v>143</v>
      </c>
      <c r="L184" s="592" t="s">
        <v>143</v>
      </c>
    </row>
    <row r="185" spans="3:12">
      <c r="C185" s="592" t="s">
        <v>143</v>
      </c>
      <c r="D185" s="592" t="s">
        <v>143</v>
      </c>
      <c r="E185" s="592" t="s">
        <v>143</v>
      </c>
      <c r="F185" s="592" t="s">
        <v>143</v>
      </c>
      <c r="G185" s="592" t="s">
        <v>143</v>
      </c>
      <c r="H185" s="954" t="s">
        <v>143</v>
      </c>
      <c r="I185" s="592" t="s">
        <v>143</v>
      </c>
      <c r="J185" s="592" t="s">
        <v>143</v>
      </c>
      <c r="K185" s="592" t="s">
        <v>143</v>
      </c>
      <c r="L185" s="592" t="s">
        <v>143</v>
      </c>
    </row>
    <row r="186" spans="3:12">
      <c r="C186" s="592" t="s">
        <v>143</v>
      </c>
      <c r="D186" s="592" t="s">
        <v>143</v>
      </c>
      <c r="E186" s="592" t="s">
        <v>143</v>
      </c>
      <c r="F186" s="592" t="s">
        <v>143</v>
      </c>
      <c r="G186" s="592" t="s">
        <v>143</v>
      </c>
      <c r="H186" s="954" t="s">
        <v>143</v>
      </c>
      <c r="I186" s="592" t="s">
        <v>143</v>
      </c>
      <c r="J186" s="592" t="s">
        <v>143</v>
      </c>
      <c r="K186" s="592" t="s">
        <v>143</v>
      </c>
      <c r="L186" s="592" t="s">
        <v>143</v>
      </c>
    </row>
    <row r="187" spans="3:12">
      <c r="C187" s="592" t="s">
        <v>143</v>
      </c>
      <c r="D187" s="592" t="s">
        <v>143</v>
      </c>
      <c r="E187" s="592" t="s">
        <v>143</v>
      </c>
      <c r="F187" s="592" t="s">
        <v>143</v>
      </c>
      <c r="G187" s="592" t="s">
        <v>143</v>
      </c>
      <c r="H187" s="954" t="s">
        <v>143</v>
      </c>
      <c r="I187" s="592" t="s">
        <v>143</v>
      </c>
      <c r="J187" s="592" t="s">
        <v>143</v>
      </c>
      <c r="K187" s="592" t="s">
        <v>143</v>
      </c>
      <c r="L187" s="592" t="s">
        <v>143</v>
      </c>
    </row>
    <row r="188" spans="3:12">
      <c r="C188" s="592" t="s">
        <v>143</v>
      </c>
      <c r="D188" s="592" t="s">
        <v>143</v>
      </c>
      <c r="E188" s="592" t="s">
        <v>143</v>
      </c>
      <c r="F188" s="592" t="s">
        <v>143</v>
      </c>
      <c r="G188" s="592" t="s">
        <v>143</v>
      </c>
      <c r="H188" s="954" t="s">
        <v>143</v>
      </c>
      <c r="I188" s="592" t="s">
        <v>143</v>
      </c>
      <c r="J188" s="592" t="s">
        <v>143</v>
      </c>
      <c r="K188" s="592" t="s">
        <v>143</v>
      </c>
      <c r="L188" s="592" t="s">
        <v>143</v>
      </c>
    </row>
    <row r="189" spans="3:12">
      <c r="C189" s="592" t="s">
        <v>143</v>
      </c>
      <c r="D189" s="592" t="s">
        <v>143</v>
      </c>
      <c r="E189" s="592" t="s">
        <v>143</v>
      </c>
      <c r="F189" s="592" t="s">
        <v>143</v>
      </c>
      <c r="G189" s="592" t="s">
        <v>143</v>
      </c>
      <c r="H189" s="954" t="s">
        <v>143</v>
      </c>
      <c r="I189" s="592" t="s">
        <v>143</v>
      </c>
      <c r="J189" s="592" t="s">
        <v>143</v>
      </c>
      <c r="K189" s="592" t="s">
        <v>143</v>
      </c>
      <c r="L189" s="592" t="s">
        <v>143</v>
      </c>
    </row>
    <row r="190" spans="3:12">
      <c r="C190" s="592" t="s">
        <v>143</v>
      </c>
      <c r="D190" s="592" t="s">
        <v>143</v>
      </c>
      <c r="E190" s="592" t="s">
        <v>143</v>
      </c>
      <c r="F190" s="592" t="s">
        <v>143</v>
      </c>
      <c r="G190" s="592" t="s">
        <v>143</v>
      </c>
      <c r="H190" s="954" t="s">
        <v>143</v>
      </c>
      <c r="I190" s="592" t="s">
        <v>143</v>
      </c>
      <c r="J190" s="592" t="s">
        <v>143</v>
      </c>
      <c r="K190" s="592" t="s">
        <v>143</v>
      </c>
      <c r="L190" s="592" t="s">
        <v>143</v>
      </c>
    </row>
    <row r="191" spans="3:12">
      <c r="C191" s="592" t="s">
        <v>143</v>
      </c>
      <c r="D191" s="592" t="s">
        <v>143</v>
      </c>
      <c r="E191" s="592" t="s">
        <v>143</v>
      </c>
      <c r="F191" s="592" t="s">
        <v>143</v>
      </c>
      <c r="G191" s="592" t="s">
        <v>143</v>
      </c>
      <c r="H191" s="954" t="s">
        <v>143</v>
      </c>
      <c r="I191" s="592" t="s">
        <v>143</v>
      </c>
      <c r="J191" s="592" t="s">
        <v>143</v>
      </c>
      <c r="K191" s="592" t="s">
        <v>143</v>
      </c>
      <c r="L191" s="592" t="s">
        <v>143</v>
      </c>
    </row>
    <row r="192" spans="3:12">
      <c r="C192" s="592" t="s">
        <v>143</v>
      </c>
      <c r="D192" s="592" t="s">
        <v>143</v>
      </c>
      <c r="E192" s="592" t="s">
        <v>143</v>
      </c>
      <c r="F192" s="592" t="s">
        <v>143</v>
      </c>
      <c r="G192" s="592" t="s">
        <v>143</v>
      </c>
      <c r="H192" s="954" t="s">
        <v>143</v>
      </c>
      <c r="I192" s="592" t="s">
        <v>143</v>
      </c>
      <c r="J192" s="592" t="s">
        <v>143</v>
      </c>
      <c r="K192" s="592" t="s">
        <v>143</v>
      </c>
      <c r="L192" s="592" t="s">
        <v>143</v>
      </c>
    </row>
    <row r="193" spans="3:12">
      <c r="C193" s="592" t="s">
        <v>143</v>
      </c>
      <c r="D193" s="592" t="s">
        <v>143</v>
      </c>
      <c r="E193" s="592" t="s">
        <v>143</v>
      </c>
      <c r="F193" s="592" t="s">
        <v>143</v>
      </c>
      <c r="G193" s="592" t="s">
        <v>143</v>
      </c>
      <c r="H193" s="954" t="s">
        <v>143</v>
      </c>
      <c r="I193" s="592" t="s">
        <v>143</v>
      </c>
      <c r="J193" s="592" t="s">
        <v>143</v>
      </c>
      <c r="K193" s="592" t="s">
        <v>143</v>
      </c>
      <c r="L193" s="592" t="s">
        <v>143</v>
      </c>
    </row>
    <row r="194" spans="3:12">
      <c r="C194" s="592" t="s">
        <v>143</v>
      </c>
      <c r="D194" s="592" t="s">
        <v>143</v>
      </c>
      <c r="E194" s="592" t="s">
        <v>143</v>
      </c>
      <c r="F194" s="592" t="s">
        <v>143</v>
      </c>
      <c r="G194" s="592" t="s">
        <v>143</v>
      </c>
      <c r="H194" s="954" t="s">
        <v>143</v>
      </c>
      <c r="I194" s="592" t="s">
        <v>143</v>
      </c>
      <c r="J194" s="592" t="s">
        <v>143</v>
      </c>
      <c r="K194" s="592" t="s">
        <v>143</v>
      </c>
      <c r="L194" s="592" t="s">
        <v>143</v>
      </c>
    </row>
    <row r="195" spans="3:12">
      <c r="C195" s="592" t="s">
        <v>143</v>
      </c>
      <c r="D195" s="592" t="s">
        <v>143</v>
      </c>
      <c r="E195" s="592" t="s">
        <v>143</v>
      </c>
      <c r="F195" s="592" t="s">
        <v>143</v>
      </c>
      <c r="G195" s="592" t="s">
        <v>143</v>
      </c>
      <c r="H195" s="954" t="s">
        <v>143</v>
      </c>
      <c r="I195" s="592" t="s">
        <v>143</v>
      </c>
      <c r="J195" s="592" t="s">
        <v>143</v>
      </c>
      <c r="K195" s="592" t="s">
        <v>143</v>
      </c>
      <c r="L195" s="592" t="s">
        <v>143</v>
      </c>
    </row>
    <row r="196" spans="3:12">
      <c r="C196" s="592" t="s">
        <v>143</v>
      </c>
      <c r="D196" s="592" t="s">
        <v>143</v>
      </c>
      <c r="E196" s="592" t="s">
        <v>143</v>
      </c>
      <c r="F196" s="592" t="s">
        <v>143</v>
      </c>
      <c r="G196" s="592" t="s">
        <v>143</v>
      </c>
      <c r="H196" s="954" t="s">
        <v>143</v>
      </c>
      <c r="I196" s="592" t="s">
        <v>143</v>
      </c>
      <c r="J196" s="592" t="s">
        <v>143</v>
      </c>
      <c r="K196" s="592" t="s">
        <v>143</v>
      </c>
      <c r="L196" s="592" t="s">
        <v>143</v>
      </c>
    </row>
    <row r="197" spans="3:12">
      <c r="C197" s="592" t="s">
        <v>143</v>
      </c>
      <c r="D197" s="592" t="s">
        <v>143</v>
      </c>
      <c r="E197" s="592" t="s">
        <v>143</v>
      </c>
      <c r="F197" s="592" t="s">
        <v>143</v>
      </c>
      <c r="G197" s="592" t="s">
        <v>143</v>
      </c>
      <c r="H197" s="954" t="s">
        <v>143</v>
      </c>
      <c r="I197" s="592" t="s">
        <v>143</v>
      </c>
      <c r="J197" s="592" t="s">
        <v>143</v>
      </c>
      <c r="K197" s="592" t="s">
        <v>143</v>
      </c>
      <c r="L197" s="592" t="s">
        <v>143</v>
      </c>
    </row>
    <row r="198" spans="3:12">
      <c r="C198" s="592" t="s">
        <v>143</v>
      </c>
      <c r="D198" s="592" t="s">
        <v>143</v>
      </c>
      <c r="E198" s="592" t="s">
        <v>143</v>
      </c>
      <c r="F198" s="592" t="s">
        <v>143</v>
      </c>
      <c r="G198" s="592" t="s">
        <v>143</v>
      </c>
      <c r="H198" s="954" t="s">
        <v>143</v>
      </c>
      <c r="I198" s="592" t="s">
        <v>143</v>
      </c>
      <c r="J198" s="592" t="s">
        <v>143</v>
      </c>
      <c r="K198" s="592" t="s">
        <v>143</v>
      </c>
      <c r="L198" s="592" t="s">
        <v>143</v>
      </c>
    </row>
    <row r="199" spans="3:12">
      <c r="C199" s="592" t="s">
        <v>143</v>
      </c>
      <c r="D199" s="592" t="s">
        <v>143</v>
      </c>
      <c r="E199" s="592" t="s">
        <v>143</v>
      </c>
      <c r="F199" s="592" t="s">
        <v>143</v>
      </c>
      <c r="G199" s="592" t="s">
        <v>143</v>
      </c>
      <c r="H199" s="954" t="s">
        <v>143</v>
      </c>
      <c r="I199" s="592" t="s">
        <v>143</v>
      </c>
      <c r="J199" s="592" t="s">
        <v>143</v>
      </c>
      <c r="K199" s="592" t="s">
        <v>143</v>
      </c>
      <c r="L199" s="592" t="s">
        <v>143</v>
      </c>
    </row>
    <row r="200" spans="3:12">
      <c r="C200" s="592" t="s">
        <v>143</v>
      </c>
      <c r="D200" s="592" t="s">
        <v>143</v>
      </c>
      <c r="E200" s="592" t="s">
        <v>143</v>
      </c>
      <c r="F200" s="592" t="s">
        <v>143</v>
      </c>
      <c r="G200" s="592" t="s">
        <v>143</v>
      </c>
      <c r="H200" s="954" t="s">
        <v>143</v>
      </c>
      <c r="I200" s="592" t="s">
        <v>143</v>
      </c>
      <c r="J200" s="592" t="s">
        <v>143</v>
      </c>
      <c r="K200" s="592" t="s">
        <v>143</v>
      </c>
      <c r="L200" s="592" t="s">
        <v>143</v>
      </c>
    </row>
    <row r="201" spans="3:12">
      <c r="C201" s="592" t="s">
        <v>143</v>
      </c>
      <c r="D201" s="592" t="s">
        <v>143</v>
      </c>
      <c r="E201" s="592" t="s">
        <v>143</v>
      </c>
      <c r="F201" s="592" t="s">
        <v>143</v>
      </c>
      <c r="G201" s="592" t="s">
        <v>143</v>
      </c>
      <c r="H201" s="954" t="s">
        <v>143</v>
      </c>
      <c r="I201" s="592" t="s">
        <v>143</v>
      </c>
      <c r="J201" s="592" t="s">
        <v>143</v>
      </c>
      <c r="K201" s="592" t="s">
        <v>143</v>
      </c>
      <c r="L201" s="592" t="s">
        <v>143</v>
      </c>
    </row>
    <row r="202" spans="3:12">
      <c r="C202" s="592" t="s">
        <v>143</v>
      </c>
      <c r="D202" s="592" t="s">
        <v>143</v>
      </c>
      <c r="E202" s="592" t="s">
        <v>143</v>
      </c>
      <c r="F202" s="592" t="s">
        <v>143</v>
      </c>
      <c r="G202" s="592" t="s">
        <v>143</v>
      </c>
      <c r="H202" s="954" t="s">
        <v>143</v>
      </c>
      <c r="I202" s="592" t="s">
        <v>143</v>
      </c>
      <c r="J202" s="592" t="s">
        <v>143</v>
      </c>
      <c r="K202" s="592" t="s">
        <v>143</v>
      </c>
      <c r="L202" s="592" t="s">
        <v>143</v>
      </c>
    </row>
    <row r="203" spans="3:12">
      <c r="C203" s="592" t="s">
        <v>143</v>
      </c>
      <c r="D203" s="592" t="s">
        <v>143</v>
      </c>
      <c r="E203" s="592" t="s">
        <v>143</v>
      </c>
      <c r="F203" s="592" t="s">
        <v>143</v>
      </c>
      <c r="G203" s="592" t="s">
        <v>143</v>
      </c>
      <c r="H203" s="954" t="s">
        <v>143</v>
      </c>
      <c r="I203" s="592" t="s">
        <v>143</v>
      </c>
      <c r="J203" s="592" t="s">
        <v>143</v>
      </c>
      <c r="K203" s="592" t="s">
        <v>143</v>
      </c>
      <c r="L203" s="592" t="s">
        <v>143</v>
      </c>
    </row>
    <row r="204" spans="3:12">
      <c r="C204" s="592" t="s">
        <v>143</v>
      </c>
      <c r="D204" s="592" t="s">
        <v>143</v>
      </c>
      <c r="E204" s="592" t="s">
        <v>143</v>
      </c>
      <c r="F204" s="592" t="s">
        <v>143</v>
      </c>
      <c r="G204" s="592" t="s">
        <v>143</v>
      </c>
      <c r="H204" s="954" t="s">
        <v>143</v>
      </c>
      <c r="I204" s="592" t="s">
        <v>143</v>
      </c>
      <c r="J204" s="592" t="s">
        <v>143</v>
      </c>
      <c r="K204" s="592" t="s">
        <v>143</v>
      </c>
      <c r="L204" s="592" t="s">
        <v>143</v>
      </c>
    </row>
    <row r="205" spans="3:12">
      <c r="C205" s="592" t="s">
        <v>143</v>
      </c>
      <c r="D205" s="592" t="s">
        <v>143</v>
      </c>
      <c r="E205" s="592" t="s">
        <v>143</v>
      </c>
      <c r="F205" s="592" t="s">
        <v>143</v>
      </c>
      <c r="G205" s="592" t="s">
        <v>143</v>
      </c>
      <c r="H205" s="954" t="s">
        <v>143</v>
      </c>
      <c r="I205" s="592" t="s">
        <v>143</v>
      </c>
      <c r="J205" s="592" t="s">
        <v>143</v>
      </c>
      <c r="K205" s="592" t="s">
        <v>143</v>
      </c>
      <c r="L205" s="592" t="s">
        <v>143</v>
      </c>
    </row>
    <row r="206" spans="3:12">
      <c r="C206" s="592" t="s">
        <v>143</v>
      </c>
      <c r="D206" s="592" t="s">
        <v>143</v>
      </c>
      <c r="E206" s="592" t="s">
        <v>143</v>
      </c>
      <c r="F206" s="592" t="s">
        <v>143</v>
      </c>
      <c r="G206" s="592" t="s">
        <v>143</v>
      </c>
      <c r="H206" s="954" t="s">
        <v>143</v>
      </c>
      <c r="I206" s="592" t="s">
        <v>143</v>
      </c>
      <c r="J206" s="592" t="s">
        <v>143</v>
      </c>
      <c r="K206" s="592" t="s">
        <v>143</v>
      </c>
      <c r="L206" s="592" t="s">
        <v>143</v>
      </c>
    </row>
    <row r="207" spans="3:12">
      <c r="C207" s="592" t="s">
        <v>143</v>
      </c>
      <c r="D207" s="592" t="s">
        <v>143</v>
      </c>
      <c r="E207" s="592" t="s">
        <v>143</v>
      </c>
      <c r="F207" s="592" t="s">
        <v>143</v>
      </c>
      <c r="G207" s="592" t="s">
        <v>143</v>
      </c>
      <c r="H207" s="954" t="s">
        <v>143</v>
      </c>
      <c r="I207" s="592" t="s">
        <v>143</v>
      </c>
      <c r="J207" s="592" t="s">
        <v>143</v>
      </c>
      <c r="K207" s="592" t="s">
        <v>143</v>
      </c>
      <c r="L207" s="592" t="s">
        <v>143</v>
      </c>
    </row>
    <row r="208" spans="3:12">
      <c r="C208" s="592" t="s">
        <v>143</v>
      </c>
      <c r="D208" s="592" t="s">
        <v>143</v>
      </c>
      <c r="E208" s="592" t="s">
        <v>143</v>
      </c>
      <c r="F208" s="592" t="s">
        <v>143</v>
      </c>
      <c r="G208" s="592" t="s">
        <v>143</v>
      </c>
      <c r="H208" s="954" t="s">
        <v>143</v>
      </c>
      <c r="I208" s="592" t="s">
        <v>143</v>
      </c>
      <c r="J208" s="592" t="s">
        <v>143</v>
      </c>
      <c r="K208" s="592" t="s">
        <v>143</v>
      </c>
      <c r="L208" s="592" t="s">
        <v>143</v>
      </c>
    </row>
    <row r="209" spans="3:12">
      <c r="C209" s="592" t="s">
        <v>143</v>
      </c>
      <c r="D209" s="592" t="s">
        <v>143</v>
      </c>
      <c r="E209" s="592" t="s">
        <v>143</v>
      </c>
      <c r="F209" s="592" t="s">
        <v>143</v>
      </c>
      <c r="G209" s="592" t="s">
        <v>143</v>
      </c>
      <c r="H209" s="954" t="s">
        <v>143</v>
      </c>
      <c r="I209" s="592" t="s">
        <v>143</v>
      </c>
      <c r="J209" s="592" t="s">
        <v>143</v>
      </c>
      <c r="K209" s="592" t="s">
        <v>143</v>
      </c>
      <c r="L209" s="592" t="s">
        <v>143</v>
      </c>
    </row>
    <row r="210" spans="3:12">
      <c r="C210" s="592" t="s">
        <v>143</v>
      </c>
      <c r="D210" s="592" t="s">
        <v>143</v>
      </c>
      <c r="E210" s="592" t="s">
        <v>143</v>
      </c>
      <c r="F210" s="592" t="s">
        <v>143</v>
      </c>
      <c r="G210" s="592" t="s">
        <v>143</v>
      </c>
      <c r="H210" s="954" t="s">
        <v>143</v>
      </c>
      <c r="I210" s="592" t="s">
        <v>143</v>
      </c>
      <c r="J210" s="592" t="s">
        <v>143</v>
      </c>
      <c r="K210" s="592" t="s">
        <v>143</v>
      </c>
      <c r="L210" s="592" t="s">
        <v>143</v>
      </c>
    </row>
    <row r="211" spans="3:12">
      <c r="C211" s="592" t="s">
        <v>143</v>
      </c>
      <c r="D211" s="592" t="s">
        <v>143</v>
      </c>
      <c r="E211" s="592" t="s">
        <v>143</v>
      </c>
      <c r="F211" s="592" t="s">
        <v>143</v>
      </c>
      <c r="G211" s="592" t="s">
        <v>143</v>
      </c>
      <c r="H211" s="954" t="s">
        <v>143</v>
      </c>
      <c r="I211" s="592" t="s">
        <v>143</v>
      </c>
      <c r="J211" s="592" t="s">
        <v>143</v>
      </c>
      <c r="K211" s="592" t="s">
        <v>143</v>
      </c>
      <c r="L211" s="592" t="s">
        <v>143</v>
      </c>
    </row>
    <row r="212" spans="3:12">
      <c r="C212" s="592" t="s">
        <v>143</v>
      </c>
      <c r="D212" s="592" t="s">
        <v>143</v>
      </c>
      <c r="E212" s="592" t="s">
        <v>143</v>
      </c>
      <c r="F212" s="592" t="s">
        <v>143</v>
      </c>
      <c r="G212" s="592" t="s">
        <v>143</v>
      </c>
      <c r="H212" s="954" t="s">
        <v>143</v>
      </c>
      <c r="I212" s="592" t="s">
        <v>143</v>
      </c>
      <c r="J212" s="592" t="s">
        <v>143</v>
      </c>
      <c r="K212" s="592" t="s">
        <v>143</v>
      </c>
      <c r="L212" s="592" t="s">
        <v>143</v>
      </c>
    </row>
    <row r="213" spans="3:12">
      <c r="C213" s="592" t="s">
        <v>143</v>
      </c>
      <c r="D213" s="592" t="s">
        <v>143</v>
      </c>
      <c r="E213" s="592" t="s">
        <v>143</v>
      </c>
      <c r="F213" s="592" t="s">
        <v>143</v>
      </c>
      <c r="G213" s="592" t="s">
        <v>143</v>
      </c>
      <c r="H213" s="954" t="s">
        <v>143</v>
      </c>
      <c r="I213" s="592" t="s">
        <v>143</v>
      </c>
      <c r="J213" s="592" t="s">
        <v>143</v>
      </c>
      <c r="K213" s="592" t="s">
        <v>143</v>
      </c>
      <c r="L213" s="592" t="s">
        <v>143</v>
      </c>
    </row>
    <row r="214" spans="3:12">
      <c r="C214" s="592" t="s">
        <v>143</v>
      </c>
      <c r="D214" s="592" t="s">
        <v>143</v>
      </c>
      <c r="E214" s="592" t="s">
        <v>143</v>
      </c>
      <c r="F214" s="592" t="s">
        <v>143</v>
      </c>
      <c r="G214" s="592" t="s">
        <v>143</v>
      </c>
      <c r="H214" s="954" t="s">
        <v>143</v>
      </c>
      <c r="I214" s="592" t="s">
        <v>143</v>
      </c>
      <c r="J214" s="592" t="s">
        <v>143</v>
      </c>
      <c r="K214" s="592" t="s">
        <v>143</v>
      </c>
      <c r="L214" s="592" t="s">
        <v>143</v>
      </c>
    </row>
    <row r="215" spans="3:12">
      <c r="C215" s="592" t="s">
        <v>143</v>
      </c>
      <c r="D215" s="592" t="s">
        <v>143</v>
      </c>
      <c r="E215" s="592" t="s">
        <v>143</v>
      </c>
      <c r="F215" s="592" t="s">
        <v>143</v>
      </c>
      <c r="G215" s="592" t="s">
        <v>143</v>
      </c>
      <c r="H215" s="954" t="s">
        <v>143</v>
      </c>
      <c r="I215" s="592" t="s">
        <v>143</v>
      </c>
      <c r="J215" s="592" t="s">
        <v>143</v>
      </c>
      <c r="K215" s="592" t="s">
        <v>143</v>
      </c>
      <c r="L215" s="592" t="s">
        <v>143</v>
      </c>
    </row>
    <row r="216" spans="3:12">
      <c r="C216" s="592" t="s">
        <v>143</v>
      </c>
      <c r="D216" s="592" t="s">
        <v>143</v>
      </c>
      <c r="E216" s="592" t="s">
        <v>143</v>
      </c>
      <c r="F216" s="592" t="s">
        <v>143</v>
      </c>
      <c r="G216" s="592" t="s">
        <v>143</v>
      </c>
      <c r="H216" s="954" t="s">
        <v>143</v>
      </c>
      <c r="I216" s="592" t="s">
        <v>143</v>
      </c>
      <c r="J216" s="592" t="s">
        <v>143</v>
      </c>
      <c r="K216" s="592" t="s">
        <v>143</v>
      </c>
      <c r="L216" s="592" t="s">
        <v>143</v>
      </c>
    </row>
    <row r="217" spans="3:12">
      <c r="C217" s="592" t="s">
        <v>143</v>
      </c>
      <c r="D217" s="592" t="s">
        <v>143</v>
      </c>
      <c r="E217" s="592" t="s">
        <v>143</v>
      </c>
      <c r="F217" s="592" t="s">
        <v>143</v>
      </c>
      <c r="G217" s="592" t="s">
        <v>143</v>
      </c>
      <c r="H217" s="954" t="s">
        <v>143</v>
      </c>
      <c r="I217" s="592" t="s">
        <v>143</v>
      </c>
      <c r="J217" s="592" t="s">
        <v>143</v>
      </c>
      <c r="K217" s="592" t="s">
        <v>143</v>
      </c>
      <c r="L217" s="592" t="s">
        <v>143</v>
      </c>
    </row>
    <row r="218" spans="3:12">
      <c r="C218" s="592" t="s">
        <v>143</v>
      </c>
      <c r="D218" s="592" t="s">
        <v>143</v>
      </c>
      <c r="E218" s="592" t="s">
        <v>143</v>
      </c>
      <c r="F218" s="592" t="s">
        <v>143</v>
      </c>
      <c r="G218" s="592" t="s">
        <v>143</v>
      </c>
      <c r="H218" s="954" t="s">
        <v>143</v>
      </c>
      <c r="I218" s="592" t="s">
        <v>143</v>
      </c>
      <c r="J218" s="592" t="s">
        <v>143</v>
      </c>
      <c r="K218" s="592" t="s">
        <v>143</v>
      </c>
      <c r="L218" s="592" t="s">
        <v>143</v>
      </c>
    </row>
    <row r="219" spans="3:12">
      <c r="C219" s="592" t="s">
        <v>143</v>
      </c>
      <c r="D219" s="592" t="s">
        <v>143</v>
      </c>
      <c r="E219" s="592" t="s">
        <v>143</v>
      </c>
      <c r="F219" s="592" t="s">
        <v>143</v>
      </c>
      <c r="G219" s="592" t="s">
        <v>143</v>
      </c>
      <c r="H219" s="954" t="s">
        <v>143</v>
      </c>
      <c r="I219" s="592" t="s">
        <v>143</v>
      </c>
      <c r="J219" s="592" t="s">
        <v>143</v>
      </c>
      <c r="K219" s="592" t="s">
        <v>143</v>
      </c>
      <c r="L219" s="592" t="s">
        <v>143</v>
      </c>
    </row>
    <row r="220" spans="3:12">
      <c r="C220" s="592" t="s">
        <v>143</v>
      </c>
      <c r="D220" s="592" t="s">
        <v>143</v>
      </c>
      <c r="E220" s="592" t="s">
        <v>143</v>
      </c>
      <c r="F220" s="592" t="s">
        <v>143</v>
      </c>
      <c r="G220" s="592" t="s">
        <v>143</v>
      </c>
      <c r="H220" s="954" t="s">
        <v>143</v>
      </c>
      <c r="I220" s="592" t="s">
        <v>143</v>
      </c>
      <c r="J220" s="592" t="s">
        <v>143</v>
      </c>
      <c r="K220" s="592" t="s">
        <v>143</v>
      </c>
      <c r="L220" s="592" t="s">
        <v>143</v>
      </c>
    </row>
    <row r="221" spans="3:12">
      <c r="C221" s="592" t="s">
        <v>143</v>
      </c>
      <c r="D221" s="592" t="s">
        <v>143</v>
      </c>
      <c r="E221" s="592" t="s">
        <v>143</v>
      </c>
      <c r="F221" s="592" t="s">
        <v>143</v>
      </c>
      <c r="G221" s="592" t="s">
        <v>143</v>
      </c>
      <c r="H221" s="954" t="s">
        <v>143</v>
      </c>
      <c r="I221" s="592" t="s">
        <v>143</v>
      </c>
      <c r="J221" s="592" t="s">
        <v>143</v>
      </c>
      <c r="K221" s="592" t="s">
        <v>143</v>
      </c>
      <c r="L221" s="592" t="s">
        <v>143</v>
      </c>
    </row>
    <row r="222" spans="3:12">
      <c r="C222" s="592" t="s">
        <v>143</v>
      </c>
      <c r="D222" s="592" t="s">
        <v>143</v>
      </c>
      <c r="E222" s="592" t="s">
        <v>143</v>
      </c>
      <c r="F222" s="592" t="s">
        <v>143</v>
      </c>
      <c r="G222" s="592" t="s">
        <v>143</v>
      </c>
      <c r="H222" s="954" t="s">
        <v>143</v>
      </c>
      <c r="I222" s="592" t="s">
        <v>143</v>
      </c>
      <c r="J222" s="592" t="s">
        <v>143</v>
      </c>
      <c r="K222" s="592" t="s">
        <v>143</v>
      </c>
      <c r="L222" s="592" t="s">
        <v>143</v>
      </c>
    </row>
    <row r="223" spans="3:12">
      <c r="C223" s="592" t="s">
        <v>143</v>
      </c>
      <c r="D223" s="592" t="s">
        <v>143</v>
      </c>
      <c r="E223" s="592" t="s">
        <v>143</v>
      </c>
      <c r="F223" s="592" t="s">
        <v>143</v>
      </c>
      <c r="G223" s="592" t="s">
        <v>143</v>
      </c>
      <c r="H223" s="954" t="s">
        <v>143</v>
      </c>
      <c r="I223" s="592" t="s">
        <v>143</v>
      </c>
      <c r="J223" s="592" t="s">
        <v>143</v>
      </c>
      <c r="K223" s="592" t="s">
        <v>143</v>
      </c>
      <c r="L223" s="592" t="s">
        <v>143</v>
      </c>
    </row>
    <row r="224" spans="3:12">
      <c r="C224" s="592" t="s">
        <v>143</v>
      </c>
      <c r="D224" s="592" t="s">
        <v>143</v>
      </c>
      <c r="E224" s="592" t="s">
        <v>143</v>
      </c>
      <c r="F224" s="592" t="s">
        <v>143</v>
      </c>
      <c r="G224" s="592" t="s">
        <v>143</v>
      </c>
      <c r="H224" s="954" t="s">
        <v>143</v>
      </c>
      <c r="I224" s="592" t="s">
        <v>143</v>
      </c>
      <c r="J224" s="592" t="s">
        <v>143</v>
      </c>
      <c r="K224" s="592" t="s">
        <v>143</v>
      </c>
      <c r="L224" s="592" t="s">
        <v>143</v>
      </c>
    </row>
    <row r="225" spans="3:12">
      <c r="C225" s="592" t="s">
        <v>143</v>
      </c>
      <c r="D225" s="592" t="s">
        <v>143</v>
      </c>
      <c r="E225" s="592" t="s">
        <v>143</v>
      </c>
      <c r="F225" s="592" t="s">
        <v>143</v>
      </c>
      <c r="G225" s="592" t="s">
        <v>143</v>
      </c>
      <c r="H225" s="954" t="s">
        <v>143</v>
      </c>
      <c r="I225" s="592" t="s">
        <v>143</v>
      </c>
      <c r="J225" s="592" t="s">
        <v>143</v>
      </c>
      <c r="K225" s="592" t="s">
        <v>143</v>
      </c>
      <c r="L225" s="592" t="s">
        <v>143</v>
      </c>
    </row>
    <row r="226" spans="3:12">
      <c r="C226" s="592" t="s">
        <v>143</v>
      </c>
      <c r="D226" s="592" t="s">
        <v>143</v>
      </c>
      <c r="E226" s="592" t="s">
        <v>143</v>
      </c>
      <c r="F226" s="592" t="s">
        <v>143</v>
      </c>
      <c r="G226" s="592" t="s">
        <v>143</v>
      </c>
      <c r="H226" s="954" t="s">
        <v>143</v>
      </c>
      <c r="I226" s="592" t="s">
        <v>143</v>
      </c>
      <c r="J226" s="592" t="s">
        <v>143</v>
      </c>
      <c r="K226" s="592" t="s">
        <v>143</v>
      </c>
      <c r="L226" s="592" t="s">
        <v>143</v>
      </c>
    </row>
    <row r="227" spans="3:12">
      <c r="C227" s="592" t="s">
        <v>143</v>
      </c>
      <c r="D227" s="592" t="s">
        <v>143</v>
      </c>
      <c r="E227" s="592" t="s">
        <v>143</v>
      </c>
      <c r="F227" s="592" t="s">
        <v>143</v>
      </c>
      <c r="G227" s="592" t="s">
        <v>143</v>
      </c>
      <c r="H227" s="954" t="s">
        <v>143</v>
      </c>
      <c r="I227" s="592" t="s">
        <v>143</v>
      </c>
      <c r="J227" s="592" t="s">
        <v>143</v>
      </c>
      <c r="K227" s="592" t="s">
        <v>143</v>
      </c>
      <c r="L227" s="592" t="s">
        <v>143</v>
      </c>
    </row>
    <row r="228" spans="3:12">
      <c r="C228" s="592" t="s">
        <v>143</v>
      </c>
      <c r="D228" s="592" t="s">
        <v>143</v>
      </c>
      <c r="E228" s="592" t="s">
        <v>143</v>
      </c>
      <c r="F228" s="592" t="s">
        <v>143</v>
      </c>
      <c r="G228" s="592" t="s">
        <v>143</v>
      </c>
      <c r="H228" s="954" t="s">
        <v>143</v>
      </c>
      <c r="I228" s="592" t="s">
        <v>143</v>
      </c>
      <c r="J228" s="592" t="s">
        <v>143</v>
      </c>
      <c r="K228" s="592" t="s">
        <v>143</v>
      </c>
      <c r="L228" s="592" t="s">
        <v>143</v>
      </c>
    </row>
    <row r="229" spans="3:12">
      <c r="C229" s="592" t="s">
        <v>143</v>
      </c>
      <c r="D229" s="592" t="s">
        <v>143</v>
      </c>
      <c r="E229" s="592" t="s">
        <v>143</v>
      </c>
      <c r="F229" s="592" t="s">
        <v>143</v>
      </c>
      <c r="G229" s="592" t="s">
        <v>143</v>
      </c>
      <c r="H229" s="954" t="s">
        <v>143</v>
      </c>
      <c r="I229" s="592" t="s">
        <v>143</v>
      </c>
      <c r="J229" s="592" t="s">
        <v>143</v>
      </c>
      <c r="K229" s="592" t="s">
        <v>143</v>
      </c>
      <c r="L229" s="592" t="s">
        <v>143</v>
      </c>
    </row>
    <row r="230" spans="3:12">
      <c r="C230" s="592" t="s">
        <v>143</v>
      </c>
      <c r="D230" s="592" t="s">
        <v>143</v>
      </c>
      <c r="E230" s="592" t="s">
        <v>143</v>
      </c>
      <c r="F230" s="592" t="s">
        <v>143</v>
      </c>
      <c r="G230" s="592" t="s">
        <v>143</v>
      </c>
      <c r="H230" s="954" t="s">
        <v>143</v>
      </c>
      <c r="I230" s="592" t="s">
        <v>143</v>
      </c>
      <c r="J230" s="592" t="s">
        <v>143</v>
      </c>
      <c r="K230" s="592" t="s">
        <v>143</v>
      </c>
      <c r="L230" s="592" t="s">
        <v>143</v>
      </c>
    </row>
    <row r="231" spans="3:12">
      <c r="C231" s="592" t="s">
        <v>143</v>
      </c>
      <c r="D231" s="592" t="s">
        <v>143</v>
      </c>
      <c r="E231" s="592" t="s">
        <v>143</v>
      </c>
      <c r="F231" s="592" t="s">
        <v>143</v>
      </c>
      <c r="G231" s="592" t="s">
        <v>143</v>
      </c>
      <c r="H231" s="954" t="s">
        <v>143</v>
      </c>
      <c r="I231" s="592" t="s">
        <v>143</v>
      </c>
      <c r="J231" s="592" t="s">
        <v>143</v>
      </c>
      <c r="K231" s="592" t="s">
        <v>143</v>
      </c>
      <c r="L231" s="592" t="s">
        <v>143</v>
      </c>
    </row>
    <row r="232" spans="3:12">
      <c r="C232" s="592" t="s">
        <v>143</v>
      </c>
      <c r="D232" s="592" t="s">
        <v>143</v>
      </c>
      <c r="E232" s="592" t="s">
        <v>143</v>
      </c>
      <c r="F232" s="592" t="s">
        <v>143</v>
      </c>
      <c r="G232" s="592" t="s">
        <v>143</v>
      </c>
      <c r="H232" s="954" t="s">
        <v>143</v>
      </c>
      <c r="I232" s="592" t="s">
        <v>143</v>
      </c>
      <c r="J232" s="592" t="s">
        <v>143</v>
      </c>
      <c r="K232" s="592" t="s">
        <v>143</v>
      </c>
      <c r="L232" s="592" t="s">
        <v>143</v>
      </c>
    </row>
    <row r="233" spans="3:12">
      <c r="C233" s="592" t="s">
        <v>143</v>
      </c>
      <c r="D233" s="592" t="s">
        <v>143</v>
      </c>
      <c r="E233" s="592" t="s">
        <v>143</v>
      </c>
      <c r="F233" s="592" t="s">
        <v>143</v>
      </c>
      <c r="G233" s="592" t="s">
        <v>143</v>
      </c>
      <c r="H233" s="954" t="s">
        <v>143</v>
      </c>
      <c r="I233" s="592" t="s">
        <v>143</v>
      </c>
      <c r="J233" s="592" t="s">
        <v>143</v>
      </c>
      <c r="K233" s="592" t="s">
        <v>143</v>
      </c>
      <c r="L233" s="592" t="s">
        <v>143</v>
      </c>
    </row>
    <row r="234" spans="3:12">
      <c r="C234" s="592" t="s">
        <v>143</v>
      </c>
      <c r="D234" s="592" t="s">
        <v>143</v>
      </c>
      <c r="E234" s="592" t="s">
        <v>143</v>
      </c>
      <c r="F234" s="592" t="s">
        <v>143</v>
      </c>
      <c r="G234" s="592" t="s">
        <v>143</v>
      </c>
      <c r="H234" s="954" t="s">
        <v>143</v>
      </c>
      <c r="I234" s="592" t="s">
        <v>143</v>
      </c>
      <c r="J234" s="592" t="s">
        <v>143</v>
      </c>
      <c r="K234" s="592" t="s">
        <v>143</v>
      </c>
      <c r="L234" s="592" t="s">
        <v>143</v>
      </c>
    </row>
    <row r="235" spans="3:12">
      <c r="C235" s="592" t="s">
        <v>143</v>
      </c>
      <c r="D235" s="592" t="s">
        <v>143</v>
      </c>
      <c r="E235" s="592" t="s">
        <v>143</v>
      </c>
      <c r="F235" s="592" t="s">
        <v>143</v>
      </c>
      <c r="G235" s="592" t="s">
        <v>143</v>
      </c>
      <c r="H235" s="954" t="s">
        <v>143</v>
      </c>
      <c r="I235" s="592" t="s">
        <v>143</v>
      </c>
      <c r="J235" s="592" t="s">
        <v>143</v>
      </c>
      <c r="K235" s="592" t="s">
        <v>143</v>
      </c>
      <c r="L235" s="592" t="s">
        <v>143</v>
      </c>
    </row>
    <row r="236" spans="3:12">
      <c r="C236" s="592" t="s">
        <v>143</v>
      </c>
      <c r="D236" s="592" t="s">
        <v>143</v>
      </c>
      <c r="E236" s="592" t="s">
        <v>143</v>
      </c>
      <c r="F236" s="592" t="s">
        <v>143</v>
      </c>
      <c r="G236" s="592" t="s">
        <v>143</v>
      </c>
      <c r="H236" s="954" t="s">
        <v>143</v>
      </c>
      <c r="I236" s="592" t="s">
        <v>143</v>
      </c>
      <c r="J236" s="592" t="s">
        <v>143</v>
      </c>
      <c r="K236" s="592" t="s">
        <v>143</v>
      </c>
      <c r="L236" s="592" t="s">
        <v>143</v>
      </c>
    </row>
    <row r="237" spans="3:12">
      <c r="C237" s="592" t="s">
        <v>143</v>
      </c>
      <c r="D237" s="592" t="s">
        <v>143</v>
      </c>
      <c r="E237" s="592" t="s">
        <v>143</v>
      </c>
      <c r="F237" s="592" t="s">
        <v>143</v>
      </c>
      <c r="G237" s="592" t="s">
        <v>143</v>
      </c>
      <c r="H237" s="954" t="s">
        <v>143</v>
      </c>
      <c r="I237" s="592" t="s">
        <v>143</v>
      </c>
      <c r="J237" s="592" t="s">
        <v>143</v>
      </c>
      <c r="K237" s="592" t="s">
        <v>143</v>
      </c>
      <c r="L237" s="592" t="s">
        <v>143</v>
      </c>
    </row>
    <row r="238" spans="3:12">
      <c r="C238" s="592" t="s">
        <v>143</v>
      </c>
      <c r="D238" s="592" t="s">
        <v>143</v>
      </c>
      <c r="E238" s="592" t="s">
        <v>143</v>
      </c>
      <c r="F238" s="592" t="s">
        <v>143</v>
      </c>
      <c r="G238" s="592" t="s">
        <v>143</v>
      </c>
      <c r="H238" s="954" t="s">
        <v>143</v>
      </c>
      <c r="I238" s="592" t="s">
        <v>143</v>
      </c>
      <c r="J238" s="592" t="s">
        <v>143</v>
      </c>
      <c r="K238" s="592" t="s">
        <v>143</v>
      </c>
      <c r="L238" s="592" t="s">
        <v>143</v>
      </c>
    </row>
    <row r="239" spans="3:12">
      <c r="C239" s="592" t="s">
        <v>143</v>
      </c>
      <c r="D239" s="592" t="s">
        <v>143</v>
      </c>
      <c r="E239" s="592" t="s">
        <v>143</v>
      </c>
      <c r="F239" s="592" t="s">
        <v>143</v>
      </c>
      <c r="G239" s="592" t="s">
        <v>143</v>
      </c>
      <c r="H239" s="954" t="s">
        <v>143</v>
      </c>
      <c r="I239" s="592" t="s">
        <v>143</v>
      </c>
      <c r="J239" s="592" t="s">
        <v>143</v>
      </c>
      <c r="K239" s="592" t="s">
        <v>143</v>
      </c>
      <c r="L239" s="592" t="s">
        <v>143</v>
      </c>
    </row>
    <row r="240" spans="3:12">
      <c r="C240" s="592" t="s">
        <v>143</v>
      </c>
      <c r="D240" s="592" t="s">
        <v>143</v>
      </c>
      <c r="E240" s="592" t="s">
        <v>143</v>
      </c>
      <c r="F240" s="592" t="s">
        <v>143</v>
      </c>
      <c r="G240" s="592" t="s">
        <v>143</v>
      </c>
      <c r="H240" s="954" t="s">
        <v>143</v>
      </c>
      <c r="I240" s="592" t="s">
        <v>143</v>
      </c>
      <c r="J240" s="592" t="s">
        <v>143</v>
      </c>
      <c r="K240" s="592" t="s">
        <v>143</v>
      </c>
      <c r="L240" s="592" t="s">
        <v>143</v>
      </c>
    </row>
    <row r="241" spans="3:12">
      <c r="C241" s="592" t="s">
        <v>143</v>
      </c>
      <c r="D241" s="592" t="s">
        <v>143</v>
      </c>
      <c r="E241" s="592" t="s">
        <v>143</v>
      </c>
      <c r="F241" s="592" t="s">
        <v>143</v>
      </c>
      <c r="G241" s="592" t="s">
        <v>143</v>
      </c>
      <c r="H241" s="954" t="s">
        <v>143</v>
      </c>
      <c r="I241" s="592" t="s">
        <v>143</v>
      </c>
      <c r="J241" s="592" t="s">
        <v>143</v>
      </c>
      <c r="K241" s="592" t="s">
        <v>143</v>
      </c>
      <c r="L241" s="592" t="s">
        <v>143</v>
      </c>
    </row>
    <row r="242" spans="3:12">
      <c r="C242" s="592" t="s">
        <v>143</v>
      </c>
      <c r="D242" s="592" t="s">
        <v>143</v>
      </c>
      <c r="E242" s="592" t="s">
        <v>143</v>
      </c>
      <c r="F242" s="592" t="s">
        <v>143</v>
      </c>
      <c r="G242" s="592" t="s">
        <v>143</v>
      </c>
      <c r="H242" s="954" t="s">
        <v>143</v>
      </c>
      <c r="I242" s="592" t="s">
        <v>143</v>
      </c>
      <c r="J242" s="592" t="s">
        <v>143</v>
      </c>
      <c r="K242" s="592" t="s">
        <v>143</v>
      </c>
      <c r="L242" s="592" t="s">
        <v>143</v>
      </c>
    </row>
    <row r="243" spans="3:12">
      <c r="C243" s="592" t="s">
        <v>143</v>
      </c>
      <c r="D243" s="592" t="s">
        <v>143</v>
      </c>
      <c r="E243" s="592" t="s">
        <v>143</v>
      </c>
      <c r="F243" s="592" t="s">
        <v>143</v>
      </c>
      <c r="G243" s="592" t="s">
        <v>143</v>
      </c>
      <c r="H243" s="954" t="s">
        <v>143</v>
      </c>
      <c r="I243" s="592" t="s">
        <v>143</v>
      </c>
      <c r="J243" s="592" t="s">
        <v>143</v>
      </c>
      <c r="K243" s="592" t="s">
        <v>143</v>
      </c>
      <c r="L243" s="592" t="s">
        <v>143</v>
      </c>
    </row>
    <row r="244" spans="3:12">
      <c r="C244" s="592" t="s">
        <v>143</v>
      </c>
      <c r="D244" s="592" t="s">
        <v>143</v>
      </c>
      <c r="E244" s="592" t="s">
        <v>143</v>
      </c>
      <c r="F244" s="592" t="s">
        <v>143</v>
      </c>
      <c r="G244" s="592" t="s">
        <v>143</v>
      </c>
      <c r="H244" s="954" t="s">
        <v>143</v>
      </c>
      <c r="I244" s="592" t="s">
        <v>143</v>
      </c>
      <c r="J244" s="592" t="s">
        <v>143</v>
      </c>
      <c r="K244" s="592" t="s">
        <v>143</v>
      </c>
      <c r="L244" s="592" t="s">
        <v>143</v>
      </c>
    </row>
    <row r="245" spans="3:12">
      <c r="C245" s="592" t="s">
        <v>143</v>
      </c>
      <c r="D245" s="592" t="s">
        <v>143</v>
      </c>
      <c r="E245" s="592" t="s">
        <v>143</v>
      </c>
      <c r="F245" s="592" t="s">
        <v>143</v>
      </c>
      <c r="G245" s="592" t="s">
        <v>143</v>
      </c>
      <c r="H245" s="954" t="s">
        <v>143</v>
      </c>
      <c r="I245" s="592" t="s">
        <v>143</v>
      </c>
      <c r="J245" s="592" t="s">
        <v>143</v>
      </c>
      <c r="K245" s="592" t="s">
        <v>143</v>
      </c>
      <c r="L245" s="592" t="s">
        <v>143</v>
      </c>
    </row>
    <row r="246" spans="3:12">
      <c r="C246" s="592" t="s">
        <v>143</v>
      </c>
      <c r="D246" s="592" t="s">
        <v>143</v>
      </c>
      <c r="E246" s="592" t="s">
        <v>143</v>
      </c>
      <c r="F246" s="592" t="s">
        <v>143</v>
      </c>
      <c r="G246" s="592" t="s">
        <v>143</v>
      </c>
      <c r="H246" s="954" t="s">
        <v>143</v>
      </c>
      <c r="I246" s="592" t="s">
        <v>143</v>
      </c>
      <c r="J246" s="592" t="s">
        <v>143</v>
      </c>
      <c r="K246" s="592" t="s">
        <v>143</v>
      </c>
      <c r="L246" s="592" t="s">
        <v>143</v>
      </c>
    </row>
    <row r="247" spans="3:12">
      <c r="C247" s="592" t="s">
        <v>143</v>
      </c>
      <c r="D247" s="592" t="s">
        <v>143</v>
      </c>
      <c r="E247" s="592" t="s">
        <v>143</v>
      </c>
      <c r="F247" s="592" t="s">
        <v>143</v>
      </c>
      <c r="G247" s="592" t="s">
        <v>143</v>
      </c>
      <c r="H247" s="954" t="s">
        <v>143</v>
      </c>
      <c r="I247" s="592" t="s">
        <v>143</v>
      </c>
      <c r="J247" s="592" t="s">
        <v>143</v>
      </c>
      <c r="K247" s="592" t="s">
        <v>143</v>
      </c>
      <c r="L247" s="592" t="s">
        <v>143</v>
      </c>
    </row>
    <row r="248" spans="3:12">
      <c r="C248" s="592" t="s">
        <v>143</v>
      </c>
      <c r="D248" s="592" t="s">
        <v>143</v>
      </c>
      <c r="E248" s="592" t="s">
        <v>143</v>
      </c>
      <c r="F248" s="592" t="s">
        <v>143</v>
      </c>
      <c r="G248" s="592" t="s">
        <v>143</v>
      </c>
      <c r="H248" s="954" t="s">
        <v>143</v>
      </c>
      <c r="I248" s="592" t="s">
        <v>143</v>
      </c>
      <c r="J248" s="592" t="s">
        <v>143</v>
      </c>
      <c r="K248" s="592" t="s">
        <v>143</v>
      </c>
      <c r="L248" s="592" t="s">
        <v>143</v>
      </c>
    </row>
    <row r="249" spans="3:12">
      <c r="C249" s="592" t="s">
        <v>143</v>
      </c>
      <c r="D249" s="592" t="s">
        <v>143</v>
      </c>
      <c r="E249" s="592" t="s">
        <v>143</v>
      </c>
      <c r="F249" s="592" t="s">
        <v>143</v>
      </c>
      <c r="G249" s="592" t="s">
        <v>143</v>
      </c>
      <c r="H249" s="954" t="s">
        <v>143</v>
      </c>
      <c r="I249" s="592" t="s">
        <v>143</v>
      </c>
      <c r="J249" s="592" t="s">
        <v>143</v>
      </c>
      <c r="K249" s="592" t="s">
        <v>143</v>
      </c>
      <c r="L249" s="592" t="s">
        <v>143</v>
      </c>
    </row>
    <row r="250" spans="3:12">
      <c r="C250" s="592" t="s">
        <v>143</v>
      </c>
      <c r="D250" s="592" t="s">
        <v>143</v>
      </c>
      <c r="E250" s="592" t="s">
        <v>143</v>
      </c>
      <c r="F250" s="592" t="s">
        <v>143</v>
      </c>
      <c r="G250" s="592" t="s">
        <v>143</v>
      </c>
      <c r="H250" s="954" t="s">
        <v>143</v>
      </c>
      <c r="I250" s="592" t="s">
        <v>143</v>
      </c>
      <c r="J250" s="592" t="s">
        <v>143</v>
      </c>
      <c r="K250" s="592" t="s">
        <v>143</v>
      </c>
      <c r="L250" s="592" t="s">
        <v>143</v>
      </c>
    </row>
    <row r="251" spans="3:12">
      <c r="C251" s="592" t="s">
        <v>143</v>
      </c>
      <c r="D251" s="592" t="s">
        <v>143</v>
      </c>
      <c r="E251" s="592" t="s">
        <v>143</v>
      </c>
      <c r="F251" s="592" t="s">
        <v>143</v>
      </c>
      <c r="G251" s="592" t="s">
        <v>143</v>
      </c>
      <c r="H251" s="954" t="s">
        <v>143</v>
      </c>
      <c r="I251" s="592" t="s">
        <v>143</v>
      </c>
      <c r="J251" s="592" t="s">
        <v>143</v>
      </c>
      <c r="K251" s="592" t="s">
        <v>143</v>
      </c>
      <c r="L251" s="592" t="s">
        <v>143</v>
      </c>
    </row>
    <row r="252" spans="3:12">
      <c r="C252" s="592" t="s">
        <v>143</v>
      </c>
      <c r="D252" s="592" t="s">
        <v>143</v>
      </c>
      <c r="E252" s="592" t="s">
        <v>143</v>
      </c>
      <c r="F252" s="592" t="s">
        <v>143</v>
      </c>
      <c r="G252" s="592" t="s">
        <v>143</v>
      </c>
      <c r="H252" s="954" t="s">
        <v>143</v>
      </c>
      <c r="I252" s="592" t="s">
        <v>143</v>
      </c>
      <c r="J252" s="592" t="s">
        <v>143</v>
      </c>
      <c r="K252" s="592" t="s">
        <v>143</v>
      </c>
      <c r="L252" s="592" t="s">
        <v>143</v>
      </c>
    </row>
    <row r="253" spans="3:12">
      <c r="C253" s="592" t="s">
        <v>143</v>
      </c>
      <c r="D253" s="592" t="s">
        <v>143</v>
      </c>
      <c r="E253" s="592" t="s">
        <v>143</v>
      </c>
      <c r="F253" s="592" t="s">
        <v>143</v>
      </c>
      <c r="G253" s="592" t="s">
        <v>143</v>
      </c>
      <c r="H253" s="954" t="s">
        <v>143</v>
      </c>
      <c r="I253" s="592" t="s">
        <v>143</v>
      </c>
      <c r="J253" s="592" t="s">
        <v>143</v>
      </c>
      <c r="K253" s="592" t="s">
        <v>143</v>
      </c>
      <c r="L253" s="592" t="s">
        <v>143</v>
      </c>
    </row>
    <row r="254" spans="3:12">
      <c r="C254" s="592" t="s">
        <v>143</v>
      </c>
      <c r="D254" s="592" t="s">
        <v>143</v>
      </c>
      <c r="E254" s="592" t="s">
        <v>143</v>
      </c>
      <c r="F254" s="592" t="s">
        <v>143</v>
      </c>
      <c r="G254" s="592" t="s">
        <v>143</v>
      </c>
      <c r="H254" s="954" t="s">
        <v>143</v>
      </c>
      <c r="I254" s="592" t="s">
        <v>143</v>
      </c>
      <c r="J254" s="592" t="s">
        <v>143</v>
      </c>
      <c r="K254" s="592" t="s">
        <v>143</v>
      </c>
      <c r="L254" s="592" t="s">
        <v>143</v>
      </c>
    </row>
    <row r="255" spans="3:12">
      <c r="C255" s="592" t="s">
        <v>143</v>
      </c>
      <c r="D255" s="592" t="s">
        <v>143</v>
      </c>
      <c r="E255" s="592" t="s">
        <v>143</v>
      </c>
      <c r="F255" s="592" t="s">
        <v>143</v>
      </c>
      <c r="G255" s="592" t="s">
        <v>143</v>
      </c>
      <c r="H255" s="954" t="s">
        <v>143</v>
      </c>
      <c r="I255" s="592" t="s">
        <v>143</v>
      </c>
      <c r="J255" s="592" t="s">
        <v>143</v>
      </c>
      <c r="K255" s="592" t="s">
        <v>143</v>
      </c>
      <c r="L255" s="592" t="s">
        <v>143</v>
      </c>
    </row>
    <row r="256" spans="3:12">
      <c r="C256" s="592" t="s">
        <v>143</v>
      </c>
      <c r="D256" s="592" t="s">
        <v>143</v>
      </c>
      <c r="E256" s="592" t="s">
        <v>143</v>
      </c>
      <c r="F256" s="592" t="s">
        <v>143</v>
      </c>
      <c r="G256" s="592" t="s">
        <v>143</v>
      </c>
      <c r="H256" s="954" t="s">
        <v>143</v>
      </c>
      <c r="I256" s="592" t="s">
        <v>143</v>
      </c>
      <c r="J256" s="592" t="s">
        <v>143</v>
      </c>
      <c r="K256" s="592" t="s">
        <v>143</v>
      </c>
      <c r="L256" s="592" t="s">
        <v>143</v>
      </c>
    </row>
    <row r="257" spans="3:12">
      <c r="C257" s="592" t="s">
        <v>143</v>
      </c>
      <c r="D257" s="592" t="s">
        <v>143</v>
      </c>
      <c r="E257" s="592" t="s">
        <v>143</v>
      </c>
      <c r="F257" s="592" t="s">
        <v>143</v>
      </c>
      <c r="G257" s="592" t="s">
        <v>143</v>
      </c>
      <c r="H257" s="954" t="s">
        <v>143</v>
      </c>
      <c r="I257" s="592" t="s">
        <v>143</v>
      </c>
      <c r="J257" s="592" t="s">
        <v>143</v>
      </c>
      <c r="K257" s="592" t="s">
        <v>143</v>
      </c>
      <c r="L257" s="592" t="s">
        <v>143</v>
      </c>
    </row>
    <row r="258" spans="3:12">
      <c r="C258" s="592" t="s">
        <v>143</v>
      </c>
      <c r="D258" s="592" t="s">
        <v>143</v>
      </c>
      <c r="E258" s="592" t="s">
        <v>143</v>
      </c>
      <c r="F258" s="592" t="s">
        <v>143</v>
      </c>
      <c r="G258" s="592" t="s">
        <v>143</v>
      </c>
      <c r="H258" s="954" t="s">
        <v>143</v>
      </c>
      <c r="I258" s="592" t="s">
        <v>143</v>
      </c>
      <c r="J258" s="592" t="s">
        <v>143</v>
      </c>
      <c r="K258" s="592" t="s">
        <v>143</v>
      </c>
      <c r="L258" s="592" t="s">
        <v>143</v>
      </c>
    </row>
    <row r="259" spans="3:12">
      <c r="C259" s="592" t="s">
        <v>143</v>
      </c>
      <c r="D259" s="592" t="s">
        <v>143</v>
      </c>
      <c r="E259" s="592" t="s">
        <v>143</v>
      </c>
      <c r="F259" s="592" t="s">
        <v>143</v>
      </c>
      <c r="G259" s="592" t="s">
        <v>143</v>
      </c>
      <c r="H259" s="954" t="s">
        <v>143</v>
      </c>
      <c r="I259" s="592" t="s">
        <v>143</v>
      </c>
      <c r="J259" s="592" t="s">
        <v>143</v>
      </c>
      <c r="K259" s="592" t="s">
        <v>143</v>
      </c>
      <c r="L259" s="592" t="s">
        <v>143</v>
      </c>
    </row>
    <row r="260" spans="3:12">
      <c r="C260" s="592" t="s">
        <v>143</v>
      </c>
      <c r="D260" s="592" t="s">
        <v>143</v>
      </c>
      <c r="E260" s="592" t="s">
        <v>143</v>
      </c>
      <c r="F260" s="592" t="s">
        <v>143</v>
      </c>
      <c r="G260" s="592" t="s">
        <v>143</v>
      </c>
      <c r="H260" s="954" t="s">
        <v>143</v>
      </c>
      <c r="I260" s="592" t="s">
        <v>143</v>
      </c>
      <c r="J260" s="592" t="s">
        <v>143</v>
      </c>
      <c r="K260" s="592" t="s">
        <v>143</v>
      </c>
      <c r="L260" s="592" t="s">
        <v>143</v>
      </c>
    </row>
    <row r="261" spans="3:12">
      <c r="C261" s="592" t="s">
        <v>143</v>
      </c>
      <c r="D261" s="592" t="s">
        <v>143</v>
      </c>
      <c r="E261" s="592" t="s">
        <v>143</v>
      </c>
      <c r="F261" s="592" t="s">
        <v>143</v>
      </c>
      <c r="G261" s="592" t="s">
        <v>143</v>
      </c>
      <c r="H261" s="954" t="s">
        <v>143</v>
      </c>
      <c r="I261" s="592" t="s">
        <v>143</v>
      </c>
      <c r="J261" s="592" t="s">
        <v>143</v>
      </c>
      <c r="K261" s="592" t="s">
        <v>143</v>
      </c>
      <c r="L261" s="592" t="s">
        <v>143</v>
      </c>
    </row>
    <row r="262" spans="3:12">
      <c r="C262" s="592" t="s">
        <v>143</v>
      </c>
      <c r="D262" s="592" t="s">
        <v>143</v>
      </c>
      <c r="E262" s="592" t="s">
        <v>143</v>
      </c>
      <c r="F262" s="592" t="s">
        <v>143</v>
      </c>
      <c r="G262" s="592" t="s">
        <v>143</v>
      </c>
      <c r="H262" s="954" t="s">
        <v>143</v>
      </c>
      <c r="I262" s="592" t="s">
        <v>143</v>
      </c>
      <c r="J262" s="592" t="s">
        <v>143</v>
      </c>
      <c r="K262" s="592" t="s">
        <v>143</v>
      </c>
      <c r="L262" s="592" t="s">
        <v>143</v>
      </c>
    </row>
    <row r="263" spans="3:12">
      <c r="C263" s="592" t="s">
        <v>143</v>
      </c>
      <c r="D263" s="592" t="s">
        <v>143</v>
      </c>
      <c r="E263" s="592" t="s">
        <v>143</v>
      </c>
      <c r="F263" s="592" t="s">
        <v>143</v>
      </c>
      <c r="G263" s="592" t="s">
        <v>143</v>
      </c>
      <c r="H263" s="954" t="s">
        <v>143</v>
      </c>
      <c r="I263" s="592" t="s">
        <v>143</v>
      </c>
      <c r="J263" s="592" t="s">
        <v>143</v>
      </c>
      <c r="K263" s="592" t="s">
        <v>143</v>
      </c>
      <c r="L263" s="592" t="s">
        <v>143</v>
      </c>
    </row>
    <row r="264" spans="3:12">
      <c r="C264" s="592" t="s">
        <v>143</v>
      </c>
      <c r="D264" s="592" t="s">
        <v>143</v>
      </c>
      <c r="E264" s="592" t="s">
        <v>143</v>
      </c>
      <c r="F264" s="592" t="s">
        <v>143</v>
      </c>
      <c r="G264" s="592" t="s">
        <v>143</v>
      </c>
      <c r="H264" s="954" t="s">
        <v>143</v>
      </c>
      <c r="I264" s="592" t="s">
        <v>143</v>
      </c>
      <c r="J264" s="592" t="s">
        <v>143</v>
      </c>
      <c r="K264" s="592" t="s">
        <v>143</v>
      </c>
      <c r="L264" s="592" t="s">
        <v>143</v>
      </c>
    </row>
    <row r="265" spans="3:12">
      <c r="C265" s="592" t="s">
        <v>143</v>
      </c>
      <c r="D265" s="592" t="s">
        <v>143</v>
      </c>
      <c r="E265" s="592" t="s">
        <v>143</v>
      </c>
      <c r="F265" s="592" t="s">
        <v>143</v>
      </c>
      <c r="G265" s="592" t="s">
        <v>143</v>
      </c>
      <c r="H265" s="954" t="s">
        <v>143</v>
      </c>
      <c r="I265" s="592" t="s">
        <v>143</v>
      </c>
      <c r="J265" s="592" t="s">
        <v>143</v>
      </c>
      <c r="K265" s="592" t="s">
        <v>143</v>
      </c>
      <c r="L265" s="592" t="s">
        <v>143</v>
      </c>
    </row>
    <row r="266" spans="3:12">
      <c r="C266" s="592" t="s">
        <v>143</v>
      </c>
      <c r="D266" s="592" t="s">
        <v>143</v>
      </c>
      <c r="E266" s="592" t="s">
        <v>143</v>
      </c>
      <c r="F266" s="592" t="s">
        <v>143</v>
      </c>
      <c r="G266" s="592" t="s">
        <v>143</v>
      </c>
      <c r="H266" s="954" t="s">
        <v>143</v>
      </c>
      <c r="I266" s="592" t="s">
        <v>143</v>
      </c>
      <c r="J266" s="592" t="s">
        <v>143</v>
      </c>
      <c r="K266" s="592" t="s">
        <v>143</v>
      </c>
      <c r="L266" s="592" t="s">
        <v>143</v>
      </c>
    </row>
    <row r="267" spans="3:12">
      <c r="C267" s="592" t="s">
        <v>143</v>
      </c>
      <c r="D267" s="592" t="s">
        <v>143</v>
      </c>
      <c r="E267" s="592" t="s">
        <v>143</v>
      </c>
      <c r="F267" s="592" t="s">
        <v>143</v>
      </c>
      <c r="G267" s="592" t="s">
        <v>143</v>
      </c>
      <c r="H267" s="954" t="s">
        <v>143</v>
      </c>
      <c r="I267" s="592" t="s">
        <v>143</v>
      </c>
      <c r="J267" s="592" t="s">
        <v>143</v>
      </c>
      <c r="K267" s="592" t="s">
        <v>143</v>
      </c>
      <c r="L267" s="592" t="s">
        <v>143</v>
      </c>
    </row>
    <row r="268" spans="3:12">
      <c r="C268" s="592" t="s">
        <v>143</v>
      </c>
      <c r="D268" s="592" t="s">
        <v>143</v>
      </c>
      <c r="E268" s="592" t="s">
        <v>143</v>
      </c>
      <c r="F268" s="592" t="s">
        <v>143</v>
      </c>
      <c r="G268" s="592" t="s">
        <v>143</v>
      </c>
      <c r="H268" s="954" t="s">
        <v>143</v>
      </c>
      <c r="I268" s="592" t="s">
        <v>143</v>
      </c>
      <c r="J268" s="592" t="s">
        <v>143</v>
      </c>
      <c r="K268" s="592" t="s">
        <v>143</v>
      </c>
      <c r="L268" s="592" t="s">
        <v>143</v>
      </c>
    </row>
    <row r="269" spans="3:12">
      <c r="C269" s="592" t="s">
        <v>143</v>
      </c>
      <c r="D269" s="592" t="s">
        <v>143</v>
      </c>
      <c r="E269" s="592" t="s">
        <v>143</v>
      </c>
      <c r="F269" s="592" t="s">
        <v>143</v>
      </c>
      <c r="G269" s="592" t="s">
        <v>143</v>
      </c>
      <c r="H269" s="954" t="s">
        <v>143</v>
      </c>
      <c r="I269" s="592" t="s">
        <v>143</v>
      </c>
      <c r="J269" s="592" t="s">
        <v>143</v>
      </c>
      <c r="K269" s="592" t="s">
        <v>143</v>
      </c>
      <c r="L269" s="592" t="s">
        <v>143</v>
      </c>
    </row>
    <row r="270" spans="3:12">
      <c r="C270" s="592" t="s">
        <v>143</v>
      </c>
      <c r="D270" s="592" t="s">
        <v>143</v>
      </c>
      <c r="E270" s="592" t="s">
        <v>143</v>
      </c>
      <c r="F270" s="592" t="s">
        <v>143</v>
      </c>
      <c r="G270" s="592" t="s">
        <v>143</v>
      </c>
      <c r="H270" s="954" t="s">
        <v>143</v>
      </c>
      <c r="I270" s="592" t="s">
        <v>143</v>
      </c>
      <c r="J270" s="592" t="s">
        <v>143</v>
      </c>
      <c r="K270" s="592" t="s">
        <v>143</v>
      </c>
      <c r="L270" s="592" t="s">
        <v>143</v>
      </c>
    </row>
    <row r="271" spans="3:12">
      <c r="C271" s="592" t="s">
        <v>143</v>
      </c>
      <c r="D271" s="592" t="s">
        <v>143</v>
      </c>
      <c r="E271" s="592" t="s">
        <v>143</v>
      </c>
      <c r="F271" s="592" t="s">
        <v>143</v>
      </c>
      <c r="G271" s="592" t="s">
        <v>143</v>
      </c>
      <c r="H271" s="954" t="s">
        <v>143</v>
      </c>
      <c r="I271" s="592" t="s">
        <v>143</v>
      </c>
      <c r="J271" s="592" t="s">
        <v>143</v>
      </c>
      <c r="K271" s="592" t="s">
        <v>143</v>
      </c>
      <c r="L271" s="592" t="s">
        <v>143</v>
      </c>
    </row>
    <row r="272" spans="3:12">
      <c r="C272" s="592" t="s">
        <v>143</v>
      </c>
      <c r="D272" s="592" t="s">
        <v>143</v>
      </c>
      <c r="E272" s="592" t="s">
        <v>143</v>
      </c>
      <c r="F272" s="592" t="s">
        <v>143</v>
      </c>
      <c r="G272" s="592" t="s">
        <v>143</v>
      </c>
      <c r="H272" s="954" t="s">
        <v>143</v>
      </c>
      <c r="I272" s="592" t="s">
        <v>143</v>
      </c>
      <c r="J272" s="592" t="s">
        <v>143</v>
      </c>
      <c r="K272" s="592" t="s">
        <v>143</v>
      </c>
      <c r="L272" s="592" t="s">
        <v>143</v>
      </c>
    </row>
    <row r="273" spans="3:12">
      <c r="C273" s="592" t="s">
        <v>143</v>
      </c>
      <c r="D273" s="592" t="s">
        <v>143</v>
      </c>
      <c r="E273" s="592" t="s">
        <v>143</v>
      </c>
      <c r="F273" s="592" t="s">
        <v>143</v>
      </c>
      <c r="G273" s="592" t="s">
        <v>143</v>
      </c>
      <c r="H273" s="954" t="s">
        <v>143</v>
      </c>
      <c r="I273" s="592" t="s">
        <v>143</v>
      </c>
      <c r="J273" s="592" t="s">
        <v>143</v>
      </c>
      <c r="K273" s="592" t="s">
        <v>143</v>
      </c>
      <c r="L273" s="592" t="s">
        <v>143</v>
      </c>
    </row>
    <row r="274" spans="3:12">
      <c r="C274" s="592" t="s">
        <v>143</v>
      </c>
      <c r="D274" s="592" t="s">
        <v>143</v>
      </c>
      <c r="E274" s="592" t="s">
        <v>143</v>
      </c>
      <c r="F274" s="592" t="s">
        <v>143</v>
      </c>
      <c r="G274" s="592" t="s">
        <v>143</v>
      </c>
      <c r="H274" s="954" t="s">
        <v>143</v>
      </c>
      <c r="I274" s="592" t="s">
        <v>143</v>
      </c>
      <c r="J274" s="592" t="s">
        <v>143</v>
      </c>
      <c r="K274" s="592" t="s">
        <v>143</v>
      </c>
      <c r="L274" s="592" t="s">
        <v>143</v>
      </c>
    </row>
    <row r="275" spans="3:12">
      <c r="C275" s="592" t="s">
        <v>143</v>
      </c>
      <c r="D275" s="592" t="s">
        <v>143</v>
      </c>
      <c r="E275" s="592" t="s">
        <v>143</v>
      </c>
      <c r="F275" s="592" t="s">
        <v>143</v>
      </c>
      <c r="G275" s="592" t="s">
        <v>143</v>
      </c>
      <c r="H275" s="954" t="s">
        <v>143</v>
      </c>
      <c r="I275" s="592" t="s">
        <v>143</v>
      </c>
      <c r="J275" s="592" t="s">
        <v>143</v>
      </c>
      <c r="K275" s="592" t="s">
        <v>143</v>
      </c>
      <c r="L275" s="592" t="s">
        <v>143</v>
      </c>
    </row>
    <row r="276" spans="3:12">
      <c r="C276" s="592" t="s">
        <v>143</v>
      </c>
      <c r="D276" s="592" t="s">
        <v>143</v>
      </c>
      <c r="E276" s="592" t="s">
        <v>143</v>
      </c>
      <c r="F276" s="592" t="s">
        <v>143</v>
      </c>
      <c r="G276" s="592" t="s">
        <v>143</v>
      </c>
      <c r="H276" s="954" t="s">
        <v>143</v>
      </c>
      <c r="I276" s="592" t="s">
        <v>143</v>
      </c>
      <c r="J276" s="592" t="s">
        <v>143</v>
      </c>
      <c r="K276" s="592" t="s">
        <v>143</v>
      </c>
      <c r="L276" s="592" t="s">
        <v>143</v>
      </c>
    </row>
    <row r="277" spans="3:12">
      <c r="C277" s="592" t="s">
        <v>143</v>
      </c>
      <c r="D277" s="592" t="s">
        <v>143</v>
      </c>
      <c r="E277" s="592" t="s">
        <v>143</v>
      </c>
      <c r="F277" s="592" t="s">
        <v>143</v>
      </c>
      <c r="G277" s="592" t="s">
        <v>143</v>
      </c>
      <c r="H277" s="954" t="s">
        <v>143</v>
      </c>
      <c r="I277" s="592" t="s">
        <v>143</v>
      </c>
      <c r="J277" s="592" t="s">
        <v>143</v>
      </c>
      <c r="K277" s="592" t="s">
        <v>143</v>
      </c>
      <c r="L277" s="592" t="s">
        <v>143</v>
      </c>
    </row>
    <row r="278" spans="3:12">
      <c r="C278" s="592" t="s">
        <v>143</v>
      </c>
      <c r="D278" s="592" t="s">
        <v>143</v>
      </c>
      <c r="E278" s="592" t="s">
        <v>143</v>
      </c>
      <c r="F278" s="592" t="s">
        <v>143</v>
      </c>
      <c r="G278" s="592" t="s">
        <v>143</v>
      </c>
      <c r="H278" s="954" t="s">
        <v>143</v>
      </c>
      <c r="I278" s="592" t="s">
        <v>143</v>
      </c>
      <c r="J278" s="592" t="s">
        <v>143</v>
      </c>
      <c r="K278" s="592" t="s">
        <v>143</v>
      </c>
      <c r="L278" s="592" t="s">
        <v>143</v>
      </c>
    </row>
    <row r="279" spans="3:12">
      <c r="C279" s="592" t="s">
        <v>143</v>
      </c>
      <c r="D279" s="592" t="s">
        <v>143</v>
      </c>
      <c r="E279" s="592" t="s">
        <v>143</v>
      </c>
      <c r="F279" s="592" t="s">
        <v>143</v>
      </c>
      <c r="G279" s="592" t="s">
        <v>143</v>
      </c>
      <c r="H279" s="954" t="s">
        <v>143</v>
      </c>
      <c r="I279" s="592" t="s">
        <v>143</v>
      </c>
      <c r="J279" s="592" t="s">
        <v>143</v>
      </c>
      <c r="K279" s="592" t="s">
        <v>143</v>
      </c>
      <c r="L279" s="592" t="s">
        <v>143</v>
      </c>
    </row>
    <row r="280" spans="3:12">
      <c r="C280" s="592" t="s">
        <v>143</v>
      </c>
      <c r="D280" s="592" t="s">
        <v>143</v>
      </c>
      <c r="E280" s="592" t="s">
        <v>143</v>
      </c>
      <c r="F280" s="592" t="s">
        <v>143</v>
      </c>
      <c r="G280" s="592" t="s">
        <v>143</v>
      </c>
      <c r="H280" s="954" t="s">
        <v>143</v>
      </c>
      <c r="I280" s="592" t="s">
        <v>143</v>
      </c>
      <c r="J280" s="592" t="s">
        <v>143</v>
      </c>
      <c r="K280" s="592" t="s">
        <v>143</v>
      </c>
      <c r="L280" s="592" t="s">
        <v>143</v>
      </c>
    </row>
    <row r="281" spans="3:12">
      <c r="C281" s="592" t="s">
        <v>143</v>
      </c>
      <c r="D281" s="592" t="s">
        <v>143</v>
      </c>
      <c r="E281" s="592" t="s">
        <v>143</v>
      </c>
      <c r="F281" s="592" t="s">
        <v>143</v>
      </c>
      <c r="G281" s="592" t="s">
        <v>143</v>
      </c>
      <c r="H281" s="954" t="s">
        <v>143</v>
      </c>
      <c r="I281" s="592" t="s">
        <v>143</v>
      </c>
      <c r="J281" s="592" t="s">
        <v>143</v>
      </c>
      <c r="K281" s="592" t="s">
        <v>143</v>
      </c>
      <c r="L281" s="592" t="s">
        <v>143</v>
      </c>
    </row>
    <row r="282" spans="3:12">
      <c r="C282" s="592" t="s">
        <v>143</v>
      </c>
      <c r="D282" s="592" t="s">
        <v>143</v>
      </c>
      <c r="E282" s="592" t="s">
        <v>143</v>
      </c>
      <c r="F282" s="592" t="s">
        <v>143</v>
      </c>
      <c r="G282" s="592" t="s">
        <v>143</v>
      </c>
      <c r="H282" s="954" t="s">
        <v>143</v>
      </c>
      <c r="I282" s="592" t="s">
        <v>143</v>
      </c>
      <c r="J282" s="592" t="s">
        <v>143</v>
      </c>
      <c r="K282" s="592" t="s">
        <v>143</v>
      </c>
      <c r="L282" s="592" t="s">
        <v>143</v>
      </c>
    </row>
    <row r="283" spans="3:12">
      <c r="C283" s="592" t="s">
        <v>143</v>
      </c>
      <c r="D283" s="592" t="s">
        <v>143</v>
      </c>
      <c r="E283" s="592" t="s">
        <v>143</v>
      </c>
      <c r="F283" s="592" t="s">
        <v>143</v>
      </c>
      <c r="G283" s="592" t="s">
        <v>143</v>
      </c>
      <c r="H283" s="954" t="s">
        <v>143</v>
      </c>
      <c r="I283" s="592" t="s">
        <v>143</v>
      </c>
      <c r="J283" s="592" t="s">
        <v>143</v>
      </c>
      <c r="K283" s="592" t="s">
        <v>143</v>
      </c>
      <c r="L283" s="592" t="s">
        <v>143</v>
      </c>
    </row>
    <row r="284" spans="3:12">
      <c r="C284" s="592" t="s">
        <v>143</v>
      </c>
      <c r="D284" s="592" t="s">
        <v>143</v>
      </c>
      <c r="E284" s="592" t="s">
        <v>143</v>
      </c>
      <c r="F284" s="592" t="s">
        <v>143</v>
      </c>
      <c r="G284" s="592" t="s">
        <v>143</v>
      </c>
      <c r="H284" s="954" t="s">
        <v>143</v>
      </c>
      <c r="I284" s="592" t="s">
        <v>143</v>
      </c>
      <c r="J284" s="592" t="s">
        <v>143</v>
      </c>
      <c r="K284" s="592" t="s">
        <v>143</v>
      </c>
      <c r="L284" s="592" t="s">
        <v>143</v>
      </c>
    </row>
    <row r="285" spans="3:12">
      <c r="C285" s="592" t="s">
        <v>143</v>
      </c>
      <c r="D285" s="592" t="s">
        <v>143</v>
      </c>
      <c r="E285" s="592" t="s">
        <v>143</v>
      </c>
      <c r="F285" s="592" t="s">
        <v>143</v>
      </c>
      <c r="G285" s="592" t="s">
        <v>143</v>
      </c>
      <c r="H285" s="954" t="s">
        <v>143</v>
      </c>
      <c r="I285" s="592" t="s">
        <v>143</v>
      </c>
      <c r="J285" s="592" t="s">
        <v>143</v>
      </c>
      <c r="K285" s="592" t="s">
        <v>143</v>
      </c>
      <c r="L285" s="592" t="s">
        <v>143</v>
      </c>
    </row>
    <row r="286" spans="3:12">
      <c r="C286" s="592" t="s">
        <v>143</v>
      </c>
      <c r="D286" s="592" t="s">
        <v>143</v>
      </c>
      <c r="E286" s="592" t="s">
        <v>143</v>
      </c>
      <c r="F286" s="592" t="s">
        <v>143</v>
      </c>
      <c r="G286" s="592" t="s">
        <v>143</v>
      </c>
      <c r="H286" s="954" t="s">
        <v>143</v>
      </c>
      <c r="I286" s="592" t="s">
        <v>143</v>
      </c>
      <c r="J286" s="592" t="s">
        <v>143</v>
      </c>
      <c r="K286" s="592" t="s">
        <v>143</v>
      </c>
      <c r="L286" s="592" t="s">
        <v>143</v>
      </c>
    </row>
    <row r="287" spans="3:12">
      <c r="C287" s="592" t="s">
        <v>143</v>
      </c>
      <c r="D287" s="592" t="s">
        <v>143</v>
      </c>
      <c r="E287" s="592" t="s">
        <v>143</v>
      </c>
      <c r="F287" s="592" t="s">
        <v>143</v>
      </c>
      <c r="G287" s="592" t="s">
        <v>143</v>
      </c>
      <c r="H287" s="954" t="s">
        <v>143</v>
      </c>
      <c r="I287" s="592" t="s">
        <v>143</v>
      </c>
      <c r="J287" s="592" t="s">
        <v>143</v>
      </c>
      <c r="K287" s="592" t="s">
        <v>143</v>
      </c>
      <c r="L287" s="592" t="s">
        <v>143</v>
      </c>
    </row>
    <row r="288" spans="3:12">
      <c r="C288" s="592" t="s">
        <v>143</v>
      </c>
      <c r="D288" s="592" t="s">
        <v>143</v>
      </c>
      <c r="E288" s="592" t="s">
        <v>143</v>
      </c>
      <c r="F288" s="592" t="s">
        <v>143</v>
      </c>
      <c r="G288" s="592" t="s">
        <v>143</v>
      </c>
      <c r="H288" s="954" t="s">
        <v>143</v>
      </c>
      <c r="I288" s="592" t="s">
        <v>143</v>
      </c>
      <c r="J288" s="592" t="s">
        <v>143</v>
      </c>
      <c r="K288" s="592" t="s">
        <v>143</v>
      </c>
      <c r="L288" s="592" t="s">
        <v>143</v>
      </c>
    </row>
    <row r="289" spans="3:12">
      <c r="C289" s="592" t="s">
        <v>143</v>
      </c>
      <c r="D289" s="592" t="s">
        <v>143</v>
      </c>
      <c r="E289" s="592" t="s">
        <v>143</v>
      </c>
      <c r="F289" s="592" t="s">
        <v>143</v>
      </c>
      <c r="G289" s="592" t="s">
        <v>143</v>
      </c>
      <c r="H289" s="954" t="s">
        <v>143</v>
      </c>
      <c r="I289" s="592" t="s">
        <v>143</v>
      </c>
      <c r="J289" s="592" t="s">
        <v>143</v>
      </c>
      <c r="K289" s="592" t="s">
        <v>143</v>
      </c>
      <c r="L289" s="592" t="s">
        <v>143</v>
      </c>
    </row>
    <row r="290" spans="3:12">
      <c r="C290" s="592" t="s">
        <v>143</v>
      </c>
      <c r="D290" s="592" t="s">
        <v>143</v>
      </c>
      <c r="E290" s="592" t="s">
        <v>143</v>
      </c>
      <c r="F290" s="592" t="s">
        <v>143</v>
      </c>
      <c r="G290" s="592" t="s">
        <v>143</v>
      </c>
      <c r="H290" s="954" t="s">
        <v>143</v>
      </c>
      <c r="I290" s="592" t="s">
        <v>143</v>
      </c>
      <c r="J290" s="592" t="s">
        <v>143</v>
      </c>
      <c r="K290" s="592" t="s">
        <v>143</v>
      </c>
      <c r="L290" s="592" t="s">
        <v>143</v>
      </c>
    </row>
    <row r="291" spans="3:12">
      <c r="C291" s="592" t="s">
        <v>143</v>
      </c>
      <c r="D291" s="592" t="s">
        <v>143</v>
      </c>
      <c r="E291" s="592" t="s">
        <v>143</v>
      </c>
      <c r="F291" s="592" t="s">
        <v>143</v>
      </c>
      <c r="G291" s="592" t="s">
        <v>143</v>
      </c>
      <c r="H291" s="954" t="s">
        <v>143</v>
      </c>
      <c r="I291" s="592" t="s">
        <v>143</v>
      </c>
      <c r="J291" s="592" t="s">
        <v>143</v>
      </c>
      <c r="K291" s="592" t="s">
        <v>143</v>
      </c>
      <c r="L291" s="592" t="s">
        <v>143</v>
      </c>
    </row>
    <row r="292" spans="3:12">
      <c r="C292" s="592" t="s">
        <v>143</v>
      </c>
      <c r="D292" s="592" t="s">
        <v>143</v>
      </c>
      <c r="E292" s="592" t="s">
        <v>143</v>
      </c>
      <c r="F292" s="592" t="s">
        <v>143</v>
      </c>
      <c r="G292" s="592" t="s">
        <v>143</v>
      </c>
      <c r="H292" s="954" t="s">
        <v>143</v>
      </c>
      <c r="I292" s="592" t="s">
        <v>143</v>
      </c>
      <c r="J292" s="592" t="s">
        <v>143</v>
      </c>
      <c r="K292" s="592" t="s">
        <v>143</v>
      </c>
      <c r="L292" s="592" t="s">
        <v>143</v>
      </c>
    </row>
    <row r="293" spans="3:12">
      <c r="C293" s="592" t="s">
        <v>143</v>
      </c>
      <c r="D293" s="592" t="s">
        <v>143</v>
      </c>
      <c r="E293" s="592" t="s">
        <v>143</v>
      </c>
      <c r="F293" s="592" t="s">
        <v>143</v>
      </c>
      <c r="G293" s="592" t="s">
        <v>143</v>
      </c>
      <c r="H293" s="954" t="s">
        <v>143</v>
      </c>
      <c r="I293" s="592" t="s">
        <v>143</v>
      </c>
      <c r="J293" s="592" t="s">
        <v>143</v>
      </c>
      <c r="K293" s="592" t="s">
        <v>143</v>
      </c>
      <c r="L293" s="592" t="s">
        <v>143</v>
      </c>
    </row>
    <row r="294" spans="3:12">
      <c r="C294" s="592" t="s">
        <v>143</v>
      </c>
      <c r="D294" s="592" t="s">
        <v>143</v>
      </c>
      <c r="E294" s="592" t="s">
        <v>143</v>
      </c>
      <c r="F294" s="592" t="s">
        <v>143</v>
      </c>
      <c r="G294" s="592" t="s">
        <v>143</v>
      </c>
      <c r="H294" s="954" t="s">
        <v>143</v>
      </c>
      <c r="I294" s="592" t="s">
        <v>143</v>
      </c>
      <c r="J294" s="592" t="s">
        <v>143</v>
      </c>
      <c r="K294" s="592" t="s">
        <v>143</v>
      </c>
      <c r="L294" s="592" t="s">
        <v>143</v>
      </c>
    </row>
    <row r="295" spans="3:12">
      <c r="C295" s="592" t="s">
        <v>143</v>
      </c>
      <c r="D295" s="592" t="s">
        <v>143</v>
      </c>
      <c r="E295" s="592" t="s">
        <v>143</v>
      </c>
      <c r="F295" s="592" t="s">
        <v>143</v>
      </c>
      <c r="G295" s="592" t="s">
        <v>143</v>
      </c>
      <c r="H295" s="954" t="s">
        <v>143</v>
      </c>
      <c r="I295" s="592" t="s">
        <v>143</v>
      </c>
      <c r="J295" s="592" t="s">
        <v>143</v>
      </c>
      <c r="K295" s="592" t="s">
        <v>143</v>
      </c>
      <c r="L295" s="592" t="s">
        <v>143</v>
      </c>
    </row>
    <row r="296" spans="3:12">
      <c r="C296" s="592" t="s">
        <v>143</v>
      </c>
      <c r="D296" s="592" t="s">
        <v>143</v>
      </c>
      <c r="E296" s="592" t="s">
        <v>143</v>
      </c>
      <c r="F296" s="592" t="s">
        <v>143</v>
      </c>
      <c r="G296" s="592" t="s">
        <v>143</v>
      </c>
      <c r="H296" s="954" t="s">
        <v>143</v>
      </c>
      <c r="I296" s="592" t="s">
        <v>143</v>
      </c>
      <c r="J296" s="592" t="s">
        <v>143</v>
      </c>
      <c r="K296" s="592" t="s">
        <v>143</v>
      </c>
      <c r="L296" s="592" t="s">
        <v>143</v>
      </c>
    </row>
    <row r="297" spans="3:12">
      <c r="C297" s="592" t="s">
        <v>143</v>
      </c>
      <c r="D297" s="592" t="s">
        <v>143</v>
      </c>
      <c r="E297" s="592" t="s">
        <v>143</v>
      </c>
      <c r="F297" s="592" t="s">
        <v>143</v>
      </c>
      <c r="G297" s="592" t="s">
        <v>143</v>
      </c>
      <c r="H297" s="954" t="s">
        <v>143</v>
      </c>
      <c r="I297" s="592" t="s">
        <v>143</v>
      </c>
      <c r="J297" s="592" t="s">
        <v>143</v>
      </c>
      <c r="K297" s="592" t="s">
        <v>143</v>
      </c>
      <c r="L297" s="592" t="s">
        <v>143</v>
      </c>
    </row>
    <row r="298" spans="3:12">
      <c r="C298" s="592" t="s">
        <v>143</v>
      </c>
      <c r="D298" s="592" t="s">
        <v>143</v>
      </c>
      <c r="E298" s="592" t="s">
        <v>143</v>
      </c>
      <c r="F298" s="592" t="s">
        <v>143</v>
      </c>
      <c r="G298" s="592" t="s">
        <v>143</v>
      </c>
      <c r="H298" s="954" t="s">
        <v>143</v>
      </c>
      <c r="I298" s="592" t="s">
        <v>143</v>
      </c>
      <c r="J298" s="592" t="s">
        <v>143</v>
      </c>
      <c r="K298" s="592" t="s">
        <v>143</v>
      </c>
      <c r="L298" s="592" t="s">
        <v>143</v>
      </c>
    </row>
    <row r="299" spans="3:12">
      <c r="C299" s="592" t="s">
        <v>143</v>
      </c>
      <c r="D299" s="592" t="s">
        <v>143</v>
      </c>
      <c r="E299" s="592" t="s">
        <v>143</v>
      </c>
      <c r="F299" s="592" t="s">
        <v>143</v>
      </c>
      <c r="G299" s="592" t="s">
        <v>143</v>
      </c>
      <c r="H299" s="954" t="s">
        <v>143</v>
      </c>
      <c r="I299" s="592" t="s">
        <v>143</v>
      </c>
      <c r="J299" s="592" t="s">
        <v>143</v>
      </c>
      <c r="K299" s="592" t="s">
        <v>143</v>
      </c>
      <c r="L299" s="592" t="s">
        <v>143</v>
      </c>
    </row>
    <row r="300" spans="3:12">
      <c r="C300" s="592" t="s">
        <v>143</v>
      </c>
      <c r="D300" s="592" t="s">
        <v>143</v>
      </c>
      <c r="E300" s="592" t="s">
        <v>143</v>
      </c>
      <c r="F300" s="592" t="s">
        <v>143</v>
      </c>
      <c r="G300" s="592" t="s">
        <v>143</v>
      </c>
      <c r="H300" s="954" t="s">
        <v>143</v>
      </c>
      <c r="I300" s="592" t="s">
        <v>143</v>
      </c>
      <c r="J300" s="592" t="s">
        <v>143</v>
      </c>
      <c r="K300" s="592" t="s">
        <v>143</v>
      </c>
      <c r="L300" s="592" t="s">
        <v>143</v>
      </c>
    </row>
    <row r="301" spans="3:12">
      <c r="C301" s="592" t="s">
        <v>143</v>
      </c>
      <c r="D301" s="592" t="s">
        <v>143</v>
      </c>
      <c r="E301" s="592" t="s">
        <v>143</v>
      </c>
      <c r="F301" s="592" t="s">
        <v>143</v>
      </c>
      <c r="G301" s="592" t="s">
        <v>143</v>
      </c>
      <c r="H301" s="954" t="s">
        <v>143</v>
      </c>
      <c r="I301" s="592" t="s">
        <v>143</v>
      </c>
      <c r="J301" s="592" t="s">
        <v>143</v>
      </c>
      <c r="K301" s="592" t="s">
        <v>143</v>
      </c>
      <c r="L301" s="592" t="s">
        <v>143</v>
      </c>
    </row>
    <row r="302" spans="3:12">
      <c r="C302" s="592" t="s">
        <v>143</v>
      </c>
      <c r="D302" s="592" t="s">
        <v>143</v>
      </c>
      <c r="E302" s="592" t="s">
        <v>143</v>
      </c>
      <c r="F302" s="592" t="s">
        <v>143</v>
      </c>
      <c r="G302" s="592" t="s">
        <v>143</v>
      </c>
      <c r="H302" s="954" t="s">
        <v>143</v>
      </c>
      <c r="I302" s="592" t="s">
        <v>143</v>
      </c>
      <c r="J302" s="592" t="s">
        <v>143</v>
      </c>
      <c r="K302" s="592" t="s">
        <v>143</v>
      </c>
      <c r="L302" s="592" t="s">
        <v>143</v>
      </c>
    </row>
    <row r="303" spans="3:12">
      <c r="C303" s="592" t="s">
        <v>143</v>
      </c>
      <c r="D303" s="592" t="s">
        <v>143</v>
      </c>
      <c r="E303" s="592" t="s">
        <v>143</v>
      </c>
      <c r="F303" s="592" t="s">
        <v>143</v>
      </c>
      <c r="G303" s="592" t="s">
        <v>143</v>
      </c>
      <c r="H303" s="954" t="s">
        <v>143</v>
      </c>
      <c r="I303" s="592" t="s">
        <v>143</v>
      </c>
      <c r="J303" s="592" t="s">
        <v>143</v>
      </c>
      <c r="K303" s="592" t="s">
        <v>143</v>
      </c>
      <c r="L303" s="592" t="s">
        <v>143</v>
      </c>
    </row>
    <row r="304" spans="3:12">
      <c r="C304" s="592" t="s">
        <v>143</v>
      </c>
      <c r="D304" s="592" t="s">
        <v>143</v>
      </c>
      <c r="E304" s="592" t="s">
        <v>143</v>
      </c>
      <c r="F304" s="592" t="s">
        <v>143</v>
      </c>
      <c r="G304" s="592" t="s">
        <v>143</v>
      </c>
      <c r="H304" s="954" t="s">
        <v>143</v>
      </c>
      <c r="I304" s="592" t="s">
        <v>143</v>
      </c>
      <c r="J304" s="592" t="s">
        <v>143</v>
      </c>
      <c r="K304" s="592" t="s">
        <v>143</v>
      </c>
      <c r="L304" s="592" t="s">
        <v>143</v>
      </c>
    </row>
    <row r="305" spans="3:12">
      <c r="C305" s="592" t="s">
        <v>143</v>
      </c>
      <c r="D305" s="592" t="s">
        <v>143</v>
      </c>
      <c r="E305" s="592" t="s">
        <v>143</v>
      </c>
      <c r="F305" s="592" t="s">
        <v>143</v>
      </c>
      <c r="G305" s="592" t="s">
        <v>143</v>
      </c>
      <c r="H305" s="954" t="s">
        <v>143</v>
      </c>
      <c r="I305" s="592" t="s">
        <v>143</v>
      </c>
      <c r="J305" s="592" t="s">
        <v>143</v>
      </c>
      <c r="K305" s="592" t="s">
        <v>143</v>
      </c>
      <c r="L305" s="592" t="s">
        <v>143</v>
      </c>
    </row>
    <row r="306" spans="3:12">
      <c r="C306" s="592" t="s">
        <v>143</v>
      </c>
      <c r="D306" s="592" t="s">
        <v>143</v>
      </c>
      <c r="E306" s="592" t="s">
        <v>143</v>
      </c>
      <c r="F306" s="592" t="s">
        <v>143</v>
      </c>
      <c r="G306" s="592" t="s">
        <v>143</v>
      </c>
      <c r="H306" s="954" t="s">
        <v>143</v>
      </c>
      <c r="I306" s="592" t="s">
        <v>143</v>
      </c>
      <c r="J306" s="592" t="s">
        <v>143</v>
      </c>
      <c r="K306" s="592" t="s">
        <v>143</v>
      </c>
      <c r="L306" s="592" t="s">
        <v>143</v>
      </c>
    </row>
    <row r="307" spans="3:12">
      <c r="C307" s="592" t="s">
        <v>143</v>
      </c>
      <c r="D307" s="592" t="s">
        <v>143</v>
      </c>
      <c r="E307" s="592" t="s">
        <v>143</v>
      </c>
      <c r="F307" s="592" t="s">
        <v>143</v>
      </c>
      <c r="G307" s="592" t="s">
        <v>143</v>
      </c>
      <c r="H307" s="954" t="s">
        <v>143</v>
      </c>
      <c r="I307" s="592" t="s">
        <v>143</v>
      </c>
      <c r="J307" s="592" t="s">
        <v>143</v>
      </c>
      <c r="K307" s="592" t="s">
        <v>143</v>
      </c>
      <c r="L307" s="592" t="s">
        <v>143</v>
      </c>
    </row>
    <row r="308" spans="3:12">
      <c r="C308" s="592" t="s">
        <v>143</v>
      </c>
      <c r="D308" s="592" t="s">
        <v>143</v>
      </c>
      <c r="E308" s="592" t="s">
        <v>143</v>
      </c>
      <c r="F308" s="592" t="s">
        <v>143</v>
      </c>
      <c r="G308" s="592" t="s">
        <v>143</v>
      </c>
      <c r="H308" s="954" t="s">
        <v>143</v>
      </c>
      <c r="I308" s="592" t="s">
        <v>143</v>
      </c>
      <c r="J308" s="592" t="s">
        <v>143</v>
      </c>
      <c r="K308" s="592" t="s">
        <v>143</v>
      </c>
      <c r="L308" s="592" t="s">
        <v>143</v>
      </c>
    </row>
    <row r="309" spans="3:12">
      <c r="C309" s="592" t="s">
        <v>143</v>
      </c>
      <c r="D309" s="592" t="s">
        <v>143</v>
      </c>
      <c r="E309" s="592" t="s">
        <v>143</v>
      </c>
      <c r="F309" s="592" t="s">
        <v>143</v>
      </c>
      <c r="G309" s="592" t="s">
        <v>143</v>
      </c>
      <c r="H309" s="954" t="s">
        <v>143</v>
      </c>
      <c r="I309" s="592" t="s">
        <v>143</v>
      </c>
      <c r="J309" s="592" t="s">
        <v>143</v>
      </c>
      <c r="K309" s="592" t="s">
        <v>143</v>
      </c>
      <c r="L309" s="592" t="s">
        <v>143</v>
      </c>
    </row>
    <row r="310" spans="3:12">
      <c r="C310" s="592" t="s">
        <v>143</v>
      </c>
      <c r="D310" s="592" t="s">
        <v>143</v>
      </c>
      <c r="E310" s="592" t="s">
        <v>143</v>
      </c>
      <c r="F310" s="592" t="s">
        <v>143</v>
      </c>
      <c r="G310" s="592" t="s">
        <v>143</v>
      </c>
      <c r="H310" s="954" t="s">
        <v>143</v>
      </c>
      <c r="I310" s="592" t="s">
        <v>143</v>
      </c>
      <c r="J310" s="592" t="s">
        <v>143</v>
      </c>
      <c r="K310" s="592" t="s">
        <v>143</v>
      </c>
      <c r="L310" s="592" t="s">
        <v>143</v>
      </c>
    </row>
    <row r="311" spans="3:12">
      <c r="C311" s="592" t="s">
        <v>143</v>
      </c>
      <c r="D311" s="592" t="s">
        <v>143</v>
      </c>
      <c r="E311" s="592" t="s">
        <v>143</v>
      </c>
      <c r="F311" s="592" t="s">
        <v>143</v>
      </c>
      <c r="G311" s="592" t="s">
        <v>143</v>
      </c>
      <c r="H311" s="954" t="s">
        <v>143</v>
      </c>
      <c r="I311" s="592" t="s">
        <v>143</v>
      </c>
      <c r="J311" s="592" t="s">
        <v>143</v>
      </c>
      <c r="K311" s="592" t="s">
        <v>143</v>
      </c>
      <c r="L311" s="592" t="s">
        <v>143</v>
      </c>
    </row>
    <row r="312" spans="3:12">
      <c r="C312" s="592" t="s">
        <v>143</v>
      </c>
      <c r="D312" s="592" t="s">
        <v>143</v>
      </c>
      <c r="E312" s="592" t="s">
        <v>143</v>
      </c>
      <c r="F312" s="592" t="s">
        <v>143</v>
      </c>
      <c r="G312" s="592" t="s">
        <v>143</v>
      </c>
      <c r="H312" s="954" t="s">
        <v>143</v>
      </c>
      <c r="I312" s="592" t="s">
        <v>143</v>
      </c>
      <c r="J312" s="592" t="s">
        <v>143</v>
      </c>
      <c r="K312" s="592" t="s">
        <v>143</v>
      </c>
      <c r="L312" s="592" t="s">
        <v>143</v>
      </c>
    </row>
    <row r="313" spans="3:12">
      <c r="C313" s="592" t="s">
        <v>143</v>
      </c>
      <c r="D313" s="592" t="s">
        <v>143</v>
      </c>
      <c r="E313" s="592" t="s">
        <v>143</v>
      </c>
      <c r="F313" s="592" t="s">
        <v>143</v>
      </c>
      <c r="G313" s="592" t="s">
        <v>143</v>
      </c>
      <c r="H313" s="954" t="s">
        <v>143</v>
      </c>
      <c r="I313" s="592" t="s">
        <v>143</v>
      </c>
      <c r="J313" s="592" t="s">
        <v>143</v>
      </c>
      <c r="K313" s="592" t="s">
        <v>143</v>
      </c>
      <c r="L313" s="592" t="s">
        <v>143</v>
      </c>
    </row>
    <row r="314" spans="3:12">
      <c r="C314" s="592" t="s">
        <v>143</v>
      </c>
      <c r="D314" s="592" t="s">
        <v>143</v>
      </c>
      <c r="E314" s="592" t="s">
        <v>143</v>
      </c>
      <c r="F314" s="592" t="s">
        <v>143</v>
      </c>
      <c r="G314" s="592" t="s">
        <v>143</v>
      </c>
      <c r="H314" s="954" t="s">
        <v>143</v>
      </c>
      <c r="I314" s="592" t="s">
        <v>143</v>
      </c>
      <c r="J314" s="592" t="s">
        <v>143</v>
      </c>
      <c r="K314" s="592" t="s">
        <v>143</v>
      </c>
      <c r="L314" s="592" t="s">
        <v>143</v>
      </c>
    </row>
    <row r="315" spans="3:12">
      <c r="C315" s="592" t="s">
        <v>143</v>
      </c>
      <c r="D315" s="592" t="s">
        <v>143</v>
      </c>
      <c r="E315" s="592" t="s">
        <v>143</v>
      </c>
      <c r="F315" s="592" t="s">
        <v>143</v>
      </c>
      <c r="G315" s="592" t="s">
        <v>143</v>
      </c>
      <c r="H315" s="954" t="s">
        <v>143</v>
      </c>
      <c r="I315" s="592" t="s">
        <v>143</v>
      </c>
      <c r="J315" s="592" t="s">
        <v>143</v>
      </c>
      <c r="K315" s="592" t="s">
        <v>143</v>
      </c>
      <c r="L315" s="592" t="s">
        <v>143</v>
      </c>
    </row>
    <row r="316" spans="3:12">
      <c r="C316" s="592" t="s">
        <v>143</v>
      </c>
      <c r="D316" s="592" t="s">
        <v>143</v>
      </c>
      <c r="E316" s="592" t="s">
        <v>143</v>
      </c>
      <c r="F316" s="592" t="s">
        <v>143</v>
      </c>
      <c r="G316" s="592" t="s">
        <v>143</v>
      </c>
      <c r="H316" s="954" t="s">
        <v>143</v>
      </c>
      <c r="I316" s="592" t="s">
        <v>143</v>
      </c>
      <c r="J316" s="592" t="s">
        <v>143</v>
      </c>
      <c r="K316" s="592" t="s">
        <v>143</v>
      </c>
      <c r="L316" s="592" t="s">
        <v>143</v>
      </c>
    </row>
    <row r="317" spans="3:12">
      <c r="C317" s="592" t="s">
        <v>143</v>
      </c>
      <c r="D317" s="592" t="s">
        <v>143</v>
      </c>
      <c r="E317" s="592" t="s">
        <v>143</v>
      </c>
      <c r="F317" s="592" t="s">
        <v>143</v>
      </c>
      <c r="G317" s="592" t="s">
        <v>143</v>
      </c>
      <c r="H317" s="954" t="s">
        <v>143</v>
      </c>
      <c r="I317" s="592" t="s">
        <v>143</v>
      </c>
      <c r="J317" s="592" t="s">
        <v>143</v>
      </c>
      <c r="K317" s="592" t="s">
        <v>143</v>
      </c>
      <c r="L317" s="592" t="s">
        <v>143</v>
      </c>
    </row>
    <row r="318" spans="3:12">
      <c r="C318" s="592" t="s">
        <v>143</v>
      </c>
      <c r="D318" s="592" t="s">
        <v>143</v>
      </c>
      <c r="E318" s="592" t="s">
        <v>143</v>
      </c>
      <c r="F318" s="592" t="s">
        <v>143</v>
      </c>
      <c r="G318" s="592" t="s">
        <v>143</v>
      </c>
      <c r="H318" s="954" t="s">
        <v>143</v>
      </c>
      <c r="I318" s="592" t="s">
        <v>143</v>
      </c>
      <c r="J318" s="592" t="s">
        <v>143</v>
      </c>
      <c r="K318" s="592" t="s">
        <v>143</v>
      </c>
      <c r="L318" s="592" t="s">
        <v>143</v>
      </c>
    </row>
    <row r="319" spans="3:12">
      <c r="C319" s="592" t="s">
        <v>143</v>
      </c>
      <c r="D319" s="592" t="s">
        <v>143</v>
      </c>
      <c r="E319" s="592" t="s">
        <v>143</v>
      </c>
      <c r="F319" s="592" t="s">
        <v>143</v>
      </c>
      <c r="G319" s="592" t="s">
        <v>143</v>
      </c>
      <c r="H319" s="954" t="s">
        <v>143</v>
      </c>
      <c r="I319" s="592" t="s">
        <v>143</v>
      </c>
      <c r="J319" s="592" t="s">
        <v>143</v>
      </c>
      <c r="K319" s="592" t="s">
        <v>143</v>
      </c>
      <c r="L319" s="592" t="s">
        <v>143</v>
      </c>
    </row>
    <row r="320" spans="3:12">
      <c r="C320" s="592" t="s">
        <v>143</v>
      </c>
      <c r="D320" s="592" t="s">
        <v>143</v>
      </c>
      <c r="E320" s="592" t="s">
        <v>143</v>
      </c>
      <c r="F320" s="592" t="s">
        <v>143</v>
      </c>
      <c r="G320" s="592" t="s">
        <v>143</v>
      </c>
      <c r="H320" s="954" t="s">
        <v>143</v>
      </c>
      <c r="I320" s="592" t="s">
        <v>143</v>
      </c>
      <c r="J320" s="592" t="s">
        <v>143</v>
      </c>
      <c r="K320" s="592" t="s">
        <v>143</v>
      </c>
      <c r="L320" s="592" t="s">
        <v>143</v>
      </c>
    </row>
    <row r="321" spans="3:12">
      <c r="C321" s="592" t="s">
        <v>143</v>
      </c>
      <c r="D321" s="592" t="s">
        <v>143</v>
      </c>
      <c r="E321" s="592" t="s">
        <v>143</v>
      </c>
      <c r="F321" s="592" t="s">
        <v>143</v>
      </c>
      <c r="G321" s="592" t="s">
        <v>143</v>
      </c>
      <c r="H321" s="954" t="s">
        <v>143</v>
      </c>
      <c r="I321" s="592" t="s">
        <v>143</v>
      </c>
      <c r="J321" s="592" t="s">
        <v>143</v>
      </c>
      <c r="K321" s="592" t="s">
        <v>143</v>
      </c>
      <c r="L321" s="592" t="s">
        <v>143</v>
      </c>
    </row>
    <row r="322" spans="3:12">
      <c r="C322" s="592" t="s">
        <v>143</v>
      </c>
      <c r="D322" s="592" t="s">
        <v>143</v>
      </c>
      <c r="E322" s="592" t="s">
        <v>143</v>
      </c>
      <c r="F322" s="592" t="s">
        <v>143</v>
      </c>
      <c r="G322" s="592" t="s">
        <v>143</v>
      </c>
      <c r="H322" s="954" t="s">
        <v>143</v>
      </c>
      <c r="I322" s="592" t="s">
        <v>143</v>
      </c>
      <c r="J322" s="592" t="s">
        <v>143</v>
      </c>
      <c r="K322" s="592" t="s">
        <v>143</v>
      </c>
      <c r="L322" s="592" t="s">
        <v>143</v>
      </c>
    </row>
    <row r="323" spans="3:12">
      <c r="C323" s="592" t="s">
        <v>143</v>
      </c>
      <c r="D323" s="592" t="s">
        <v>143</v>
      </c>
      <c r="E323" s="592" t="s">
        <v>143</v>
      </c>
      <c r="F323" s="592" t="s">
        <v>143</v>
      </c>
      <c r="G323" s="592" t="s">
        <v>143</v>
      </c>
      <c r="H323" s="954" t="s">
        <v>143</v>
      </c>
      <c r="I323" s="592" t="s">
        <v>143</v>
      </c>
      <c r="J323" s="592" t="s">
        <v>143</v>
      </c>
      <c r="K323" s="592" t="s">
        <v>143</v>
      </c>
      <c r="L323" s="592" t="s">
        <v>143</v>
      </c>
    </row>
    <row r="324" spans="3:12">
      <c r="C324" s="592" t="s">
        <v>143</v>
      </c>
      <c r="D324" s="592" t="s">
        <v>143</v>
      </c>
      <c r="E324" s="592" t="s">
        <v>143</v>
      </c>
      <c r="F324" s="592" t="s">
        <v>143</v>
      </c>
      <c r="G324" s="592" t="s">
        <v>143</v>
      </c>
      <c r="H324" s="954" t="s">
        <v>143</v>
      </c>
      <c r="I324" s="592" t="s">
        <v>143</v>
      </c>
      <c r="J324" s="592" t="s">
        <v>143</v>
      </c>
      <c r="K324" s="592" t="s">
        <v>143</v>
      </c>
      <c r="L324" s="592" t="s">
        <v>143</v>
      </c>
    </row>
    <row r="325" spans="3:12">
      <c r="C325" s="592" t="s">
        <v>143</v>
      </c>
      <c r="D325" s="592" t="s">
        <v>143</v>
      </c>
      <c r="E325" s="592" t="s">
        <v>143</v>
      </c>
      <c r="F325" s="592" t="s">
        <v>143</v>
      </c>
      <c r="G325" s="592" t="s">
        <v>143</v>
      </c>
      <c r="H325" s="954" t="s">
        <v>143</v>
      </c>
      <c r="I325" s="592" t="s">
        <v>143</v>
      </c>
      <c r="J325" s="592" t="s">
        <v>143</v>
      </c>
      <c r="K325" s="592" t="s">
        <v>143</v>
      </c>
      <c r="L325" s="592" t="s">
        <v>143</v>
      </c>
    </row>
    <row r="326" spans="3:12">
      <c r="C326" s="592" t="s">
        <v>143</v>
      </c>
      <c r="D326" s="592" t="s">
        <v>143</v>
      </c>
      <c r="E326" s="592" t="s">
        <v>143</v>
      </c>
      <c r="F326" s="592" t="s">
        <v>143</v>
      </c>
      <c r="G326" s="592" t="s">
        <v>143</v>
      </c>
      <c r="H326" s="954" t="s">
        <v>143</v>
      </c>
      <c r="I326" s="592" t="s">
        <v>143</v>
      </c>
      <c r="J326" s="592" t="s">
        <v>143</v>
      </c>
      <c r="K326" s="592" t="s">
        <v>143</v>
      </c>
      <c r="L326" s="592" t="s">
        <v>143</v>
      </c>
    </row>
    <row r="327" spans="3:12">
      <c r="C327" s="592" t="s">
        <v>143</v>
      </c>
      <c r="D327" s="592" t="s">
        <v>143</v>
      </c>
      <c r="E327" s="592" t="s">
        <v>143</v>
      </c>
      <c r="F327" s="592" t="s">
        <v>143</v>
      </c>
      <c r="G327" s="592" t="s">
        <v>143</v>
      </c>
      <c r="H327" s="954" t="s">
        <v>143</v>
      </c>
      <c r="I327" s="592" t="s">
        <v>143</v>
      </c>
      <c r="J327" s="592" t="s">
        <v>143</v>
      </c>
      <c r="K327" s="592" t="s">
        <v>143</v>
      </c>
      <c r="L327" s="592" t="s">
        <v>143</v>
      </c>
    </row>
    <row r="328" spans="3:12">
      <c r="C328" s="592" t="s">
        <v>143</v>
      </c>
      <c r="D328" s="592" t="s">
        <v>143</v>
      </c>
      <c r="E328" s="592" t="s">
        <v>143</v>
      </c>
      <c r="F328" s="592" t="s">
        <v>143</v>
      </c>
      <c r="G328" s="592" t="s">
        <v>143</v>
      </c>
      <c r="H328" s="954" t="s">
        <v>143</v>
      </c>
      <c r="I328" s="592" t="s">
        <v>143</v>
      </c>
      <c r="J328" s="592" t="s">
        <v>143</v>
      </c>
      <c r="K328" s="592" t="s">
        <v>143</v>
      </c>
      <c r="L328" s="592" t="s">
        <v>143</v>
      </c>
    </row>
    <row r="329" spans="3:12">
      <c r="C329" s="592" t="s">
        <v>143</v>
      </c>
      <c r="D329" s="592" t="s">
        <v>143</v>
      </c>
      <c r="E329" s="592" t="s">
        <v>143</v>
      </c>
      <c r="F329" s="592" t="s">
        <v>143</v>
      </c>
      <c r="G329" s="592" t="s">
        <v>143</v>
      </c>
      <c r="H329" s="954" t="s">
        <v>143</v>
      </c>
      <c r="I329" s="592" t="s">
        <v>143</v>
      </c>
      <c r="J329" s="592" t="s">
        <v>143</v>
      </c>
      <c r="K329" s="592" t="s">
        <v>143</v>
      </c>
      <c r="L329" s="592" t="s">
        <v>143</v>
      </c>
    </row>
    <row r="330" spans="3:12">
      <c r="C330" s="592" t="s">
        <v>143</v>
      </c>
      <c r="D330" s="592" t="s">
        <v>143</v>
      </c>
      <c r="E330" s="592" t="s">
        <v>143</v>
      </c>
      <c r="F330" s="592" t="s">
        <v>143</v>
      </c>
      <c r="G330" s="592" t="s">
        <v>143</v>
      </c>
      <c r="H330" s="954" t="s">
        <v>143</v>
      </c>
      <c r="I330" s="592" t="s">
        <v>143</v>
      </c>
      <c r="J330" s="592" t="s">
        <v>143</v>
      </c>
      <c r="K330" s="592" t="s">
        <v>143</v>
      </c>
      <c r="L330" s="592" t="s">
        <v>143</v>
      </c>
    </row>
    <row r="331" spans="3:12">
      <c r="C331" s="592" t="s">
        <v>143</v>
      </c>
      <c r="D331" s="592" t="s">
        <v>143</v>
      </c>
      <c r="E331" s="592" t="s">
        <v>143</v>
      </c>
      <c r="F331" s="592" t="s">
        <v>143</v>
      </c>
      <c r="G331" s="592" t="s">
        <v>143</v>
      </c>
      <c r="H331" s="954" t="s">
        <v>143</v>
      </c>
      <c r="I331" s="592" t="s">
        <v>143</v>
      </c>
      <c r="J331" s="592" t="s">
        <v>143</v>
      </c>
      <c r="K331" s="592" t="s">
        <v>143</v>
      </c>
      <c r="L331" s="592" t="s">
        <v>143</v>
      </c>
    </row>
    <row r="332" spans="3:12">
      <c r="C332" s="592" t="s">
        <v>143</v>
      </c>
      <c r="D332" s="592" t="s">
        <v>143</v>
      </c>
      <c r="E332" s="592" t="s">
        <v>143</v>
      </c>
      <c r="F332" s="592" t="s">
        <v>143</v>
      </c>
      <c r="G332" s="592" t="s">
        <v>143</v>
      </c>
      <c r="H332" s="954" t="s">
        <v>143</v>
      </c>
      <c r="I332" s="592" t="s">
        <v>143</v>
      </c>
      <c r="J332" s="592" t="s">
        <v>143</v>
      </c>
      <c r="K332" s="592" t="s">
        <v>143</v>
      </c>
      <c r="L332" s="592" t="s">
        <v>143</v>
      </c>
    </row>
    <row r="333" spans="3:12">
      <c r="C333" s="592" t="s">
        <v>143</v>
      </c>
      <c r="D333" s="592" t="s">
        <v>143</v>
      </c>
      <c r="E333" s="592" t="s">
        <v>143</v>
      </c>
      <c r="F333" s="592" t="s">
        <v>143</v>
      </c>
      <c r="G333" s="592" t="s">
        <v>143</v>
      </c>
      <c r="H333" s="954" t="s">
        <v>143</v>
      </c>
      <c r="I333" s="592" t="s">
        <v>143</v>
      </c>
      <c r="J333" s="592" t="s">
        <v>143</v>
      </c>
      <c r="K333" s="592" t="s">
        <v>143</v>
      </c>
      <c r="L333" s="592" t="s">
        <v>143</v>
      </c>
    </row>
    <row r="334" spans="3:12">
      <c r="C334" s="592" t="s">
        <v>143</v>
      </c>
      <c r="D334" s="592" t="s">
        <v>143</v>
      </c>
      <c r="E334" s="592" t="s">
        <v>143</v>
      </c>
      <c r="F334" s="592" t="s">
        <v>143</v>
      </c>
      <c r="G334" s="592" t="s">
        <v>143</v>
      </c>
      <c r="H334" s="954" t="s">
        <v>143</v>
      </c>
      <c r="I334" s="592" t="s">
        <v>143</v>
      </c>
      <c r="J334" s="592" t="s">
        <v>143</v>
      </c>
      <c r="K334" s="592" t="s">
        <v>143</v>
      </c>
      <c r="L334" s="592" t="s">
        <v>143</v>
      </c>
    </row>
    <row r="335" spans="3:12">
      <c r="C335" s="592" t="s">
        <v>143</v>
      </c>
      <c r="D335" s="592" t="s">
        <v>143</v>
      </c>
      <c r="E335" s="592" t="s">
        <v>143</v>
      </c>
      <c r="F335" s="592" t="s">
        <v>143</v>
      </c>
      <c r="G335" s="592" t="s">
        <v>143</v>
      </c>
      <c r="H335" s="954" t="s">
        <v>143</v>
      </c>
      <c r="I335" s="592" t="s">
        <v>143</v>
      </c>
      <c r="J335" s="592" t="s">
        <v>143</v>
      </c>
      <c r="K335" s="592" t="s">
        <v>143</v>
      </c>
      <c r="L335" s="592" t="s">
        <v>143</v>
      </c>
    </row>
    <row r="336" spans="3:12">
      <c r="C336" s="592" t="s">
        <v>143</v>
      </c>
      <c r="D336" s="592" t="s">
        <v>143</v>
      </c>
      <c r="E336" s="592" t="s">
        <v>143</v>
      </c>
      <c r="F336" s="592" t="s">
        <v>143</v>
      </c>
      <c r="G336" s="592" t="s">
        <v>143</v>
      </c>
      <c r="H336" s="954" t="s">
        <v>143</v>
      </c>
      <c r="I336" s="592" t="s">
        <v>143</v>
      </c>
      <c r="J336" s="592" t="s">
        <v>143</v>
      </c>
      <c r="K336" s="592" t="s">
        <v>143</v>
      </c>
      <c r="L336" s="592" t="s">
        <v>143</v>
      </c>
    </row>
    <row r="337" spans="3:12">
      <c r="C337" s="592" t="s">
        <v>143</v>
      </c>
      <c r="D337" s="592" t="s">
        <v>143</v>
      </c>
      <c r="E337" s="592" t="s">
        <v>143</v>
      </c>
      <c r="F337" s="592" t="s">
        <v>143</v>
      </c>
      <c r="G337" s="592" t="s">
        <v>143</v>
      </c>
      <c r="H337" s="954" t="s">
        <v>143</v>
      </c>
      <c r="I337" s="592" t="s">
        <v>143</v>
      </c>
      <c r="J337" s="592" t="s">
        <v>143</v>
      </c>
      <c r="K337" s="592" t="s">
        <v>143</v>
      </c>
      <c r="L337" s="592" t="s">
        <v>143</v>
      </c>
    </row>
    <row r="338" spans="3:12">
      <c r="C338" s="592" t="s">
        <v>143</v>
      </c>
      <c r="D338" s="592" t="s">
        <v>143</v>
      </c>
      <c r="E338" s="592" t="s">
        <v>143</v>
      </c>
      <c r="F338" s="592" t="s">
        <v>143</v>
      </c>
      <c r="G338" s="592" t="s">
        <v>143</v>
      </c>
      <c r="H338" s="954" t="s">
        <v>143</v>
      </c>
      <c r="I338" s="592" t="s">
        <v>143</v>
      </c>
      <c r="J338" s="592" t="s">
        <v>143</v>
      </c>
      <c r="K338" s="592" t="s">
        <v>143</v>
      </c>
      <c r="L338" s="592" t="s">
        <v>143</v>
      </c>
    </row>
    <row r="339" spans="3:12">
      <c r="C339" s="592" t="s">
        <v>143</v>
      </c>
      <c r="D339" s="592" t="s">
        <v>143</v>
      </c>
      <c r="E339" s="592" t="s">
        <v>143</v>
      </c>
      <c r="F339" s="592" t="s">
        <v>143</v>
      </c>
      <c r="G339" s="592" t="s">
        <v>143</v>
      </c>
      <c r="H339" s="954" t="s">
        <v>143</v>
      </c>
      <c r="I339" s="592" t="s">
        <v>143</v>
      </c>
      <c r="J339" s="592" t="s">
        <v>143</v>
      </c>
      <c r="K339" s="592" t="s">
        <v>143</v>
      </c>
      <c r="L339" s="592" t="s">
        <v>143</v>
      </c>
    </row>
    <row r="340" spans="3:12">
      <c r="C340" s="592" t="s">
        <v>143</v>
      </c>
      <c r="D340" s="592" t="s">
        <v>143</v>
      </c>
      <c r="E340" s="592" t="s">
        <v>143</v>
      </c>
      <c r="F340" s="592" t="s">
        <v>143</v>
      </c>
      <c r="G340" s="592" t="s">
        <v>143</v>
      </c>
      <c r="H340" s="954" t="s">
        <v>143</v>
      </c>
      <c r="I340" s="592" t="s">
        <v>143</v>
      </c>
      <c r="J340" s="592" t="s">
        <v>143</v>
      </c>
      <c r="K340" s="592" t="s">
        <v>143</v>
      </c>
      <c r="L340" s="592" t="s">
        <v>143</v>
      </c>
    </row>
    <row r="341" spans="3:12">
      <c r="C341" s="592" t="s">
        <v>143</v>
      </c>
      <c r="D341" s="592" t="s">
        <v>143</v>
      </c>
      <c r="E341" s="592" t="s">
        <v>143</v>
      </c>
      <c r="F341" s="592" t="s">
        <v>143</v>
      </c>
      <c r="G341" s="592" t="s">
        <v>143</v>
      </c>
      <c r="H341" s="954" t="s">
        <v>143</v>
      </c>
      <c r="I341" s="592" t="s">
        <v>143</v>
      </c>
      <c r="J341" s="592" t="s">
        <v>143</v>
      </c>
      <c r="K341" s="592" t="s">
        <v>143</v>
      </c>
      <c r="L341" s="592" t="s">
        <v>143</v>
      </c>
    </row>
    <row r="342" spans="3:12">
      <c r="C342" s="592" t="s">
        <v>143</v>
      </c>
      <c r="D342" s="592" t="s">
        <v>143</v>
      </c>
      <c r="E342" s="592" t="s">
        <v>143</v>
      </c>
      <c r="F342" s="592" t="s">
        <v>143</v>
      </c>
      <c r="G342" s="592" t="s">
        <v>143</v>
      </c>
      <c r="H342" s="954" t="s">
        <v>143</v>
      </c>
      <c r="I342" s="592" t="s">
        <v>143</v>
      </c>
      <c r="J342" s="592" t="s">
        <v>143</v>
      </c>
      <c r="K342" s="592" t="s">
        <v>143</v>
      </c>
      <c r="L342" s="592" t="s">
        <v>143</v>
      </c>
    </row>
    <row r="343" spans="3:12">
      <c r="C343" s="592" t="s">
        <v>143</v>
      </c>
      <c r="D343" s="592" t="s">
        <v>143</v>
      </c>
      <c r="E343" s="592" t="s">
        <v>143</v>
      </c>
      <c r="F343" s="592" t="s">
        <v>143</v>
      </c>
      <c r="G343" s="592" t="s">
        <v>143</v>
      </c>
      <c r="H343" s="954" t="s">
        <v>143</v>
      </c>
      <c r="I343" s="592" t="s">
        <v>143</v>
      </c>
      <c r="J343" s="592" t="s">
        <v>143</v>
      </c>
      <c r="K343" s="592" t="s">
        <v>143</v>
      </c>
      <c r="L343" s="592" t="s">
        <v>143</v>
      </c>
    </row>
    <row r="344" spans="3:12">
      <c r="C344" s="592" t="s">
        <v>143</v>
      </c>
      <c r="D344" s="592" t="s">
        <v>143</v>
      </c>
      <c r="E344" s="592" t="s">
        <v>143</v>
      </c>
      <c r="F344" s="592" t="s">
        <v>143</v>
      </c>
      <c r="G344" s="592" t="s">
        <v>143</v>
      </c>
      <c r="H344" s="954" t="s">
        <v>143</v>
      </c>
      <c r="I344" s="592" t="s">
        <v>143</v>
      </c>
      <c r="J344" s="592" t="s">
        <v>143</v>
      </c>
      <c r="K344" s="592" t="s">
        <v>143</v>
      </c>
      <c r="L344" s="592" t="s">
        <v>143</v>
      </c>
    </row>
    <row r="345" spans="3:12">
      <c r="C345" s="592" t="s">
        <v>143</v>
      </c>
      <c r="D345" s="592" t="s">
        <v>143</v>
      </c>
      <c r="E345" s="592" t="s">
        <v>143</v>
      </c>
      <c r="F345" s="592" t="s">
        <v>143</v>
      </c>
      <c r="G345" s="592" t="s">
        <v>143</v>
      </c>
      <c r="H345" s="954" t="s">
        <v>143</v>
      </c>
      <c r="I345" s="592" t="s">
        <v>143</v>
      </c>
      <c r="J345" s="592" t="s">
        <v>143</v>
      </c>
      <c r="K345" s="592" t="s">
        <v>143</v>
      </c>
      <c r="L345" s="592" t="s">
        <v>143</v>
      </c>
    </row>
    <row r="346" spans="3:12">
      <c r="C346" s="592" t="s">
        <v>143</v>
      </c>
      <c r="D346" s="592" t="s">
        <v>143</v>
      </c>
      <c r="E346" s="592" t="s">
        <v>143</v>
      </c>
      <c r="F346" s="592" t="s">
        <v>143</v>
      </c>
      <c r="G346" s="592" t="s">
        <v>143</v>
      </c>
      <c r="H346" s="954" t="s">
        <v>143</v>
      </c>
      <c r="I346" s="592" t="s">
        <v>143</v>
      </c>
      <c r="J346" s="592" t="s">
        <v>143</v>
      </c>
      <c r="K346" s="592" t="s">
        <v>143</v>
      </c>
      <c r="L346" s="592" t="s">
        <v>143</v>
      </c>
    </row>
    <row r="347" spans="3:12">
      <c r="C347" s="592" t="s">
        <v>143</v>
      </c>
      <c r="D347" s="592" t="s">
        <v>143</v>
      </c>
      <c r="E347" s="592" t="s">
        <v>143</v>
      </c>
      <c r="F347" s="592" t="s">
        <v>143</v>
      </c>
      <c r="G347" s="592" t="s">
        <v>143</v>
      </c>
      <c r="H347" s="954" t="s">
        <v>143</v>
      </c>
      <c r="I347" s="592" t="s">
        <v>143</v>
      </c>
      <c r="J347" s="592" t="s">
        <v>143</v>
      </c>
      <c r="K347" s="592" t="s">
        <v>143</v>
      </c>
      <c r="L347" s="592" t="s">
        <v>143</v>
      </c>
    </row>
    <row r="348" spans="3:12">
      <c r="C348" s="592" t="s">
        <v>143</v>
      </c>
      <c r="D348" s="592" t="s">
        <v>143</v>
      </c>
      <c r="E348" s="592" t="s">
        <v>143</v>
      </c>
      <c r="F348" s="592" t="s">
        <v>143</v>
      </c>
      <c r="G348" s="592" t="s">
        <v>143</v>
      </c>
      <c r="H348" s="954" t="s">
        <v>143</v>
      </c>
      <c r="I348" s="592" t="s">
        <v>143</v>
      </c>
      <c r="J348" s="592" t="s">
        <v>143</v>
      </c>
      <c r="K348" s="592" t="s">
        <v>143</v>
      </c>
      <c r="L348" s="592" t="s">
        <v>143</v>
      </c>
    </row>
    <row r="349" spans="3:12">
      <c r="C349" s="592" t="s">
        <v>143</v>
      </c>
      <c r="D349" s="592" t="s">
        <v>143</v>
      </c>
      <c r="E349" s="592" t="s">
        <v>143</v>
      </c>
      <c r="F349" s="592" t="s">
        <v>143</v>
      </c>
      <c r="G349" s="592" t="s">
        <v>143</v>
      </c>
      <c r="H349" s="954" t="s">
        <v>143</v>
      </c>
      <c r="I349" s="592" t="s">
        <v>143</v>
      </c>
      <c r="J349" s="592" t="s">
        <v>143</v>
      </c>
      <c r="K349" s="592" t="s">
        <v>143</v>
      </c>
      <c r="L349" s="592" t="s">
        <v>143</v>
      </c>
    </row>
    <row r="350" spans="3:12">
      <c r="C350" s="592" t="s">
        <v>143</v>
      </c>
      <c r="D350" s="592" t="s">
        <v>143</v>
      </c>
      <c r="E350" s="592" t="s">
        <v>143</v>
      </c>
      <c r="F350" s="592" t="s">
        <v>143</v>
      </c>
      <c r="G350" s="592" t="s">
        <v>143</v>
      </c>
      <c r="H350" s="954" t="s">
        <v>143</v>
      </c>
      <c r="I350" s="592" t="s">
        <v>143</v>
      </c>
      <c r="J350" s="592" t="s">
        <v>143</v>
      </c>
      <c r="K350" s="592" t="s">
        <v>143</v>
      </c>
      <c r="L350" s="592" t="s">
        <v>143</v>
      </c>
    </row>
    <row r="351" spans="3:12">
      <c r="C351" s="592" t="s">
        <v>143</v>
      </c>
      <c r="D351" s="592" t="s">
        <v>143</v>
      </c>
      <c r="E351" s="592" t="s">
        <v>143</v>
      </c>
      <c r="F351" s="592" t="s">
        <v>143</v>
      </c>
      <c r="G351" s="592" t="s">
        <v>143</v>
      </c>
      <c r="H351" s="954" t="s">
        <v>143</v>
      </c>
      <c r="I351" s="592" t="s">
        <v>143</v>
      </c>
      <c r="J351" s="592" t="s">
        <v>143</v>
      </c>
      <c r="K351" s="592" t="s">
        <v>143</v>
      </c>
      <c r="L351" s="592" t="s">
        <v>143</v>
      </c>
    </row>
    <row r="352" spans="3:12">
      <c r="C352" s="592" t="s">
        <v>143</v>
      </c>
      <c r="D352" s="592" t="s">
        <v>143</v>
      </c>
      <c r="E352" s="592" t="s">
        <v>143</v>
      </c>
      <c r="F352" s="592" t="s">
        <v>143</v>
      </c>
      <c r="G352" s="592" t="s">
        <v>143</v>
      </c>
      <c r="H352" s="954" t="s">
        <v>143</v>
      </c>
      <c r="I352" s="592" t="s">
        <v>143</v>
      </c>
      <c r="J352" s="592" t="s">
        <v>143</v>
      </c>
      <c r="K352" s="592" t="s">
        <v>143</v>
      </c>
      <c r="L352" s="592" t="s">
        <v>143</v>
      </c>
    </row>
    <row r="353" spans="3:12">
      <c r="C353" s="592" t="s">
        <v>143</v>
      </c>
      <c r="D353" s="592" t="s">
        <v>143</v>
      </c>
      <c r="E353" s="592" t="s">
        <v>143</v>
      </c>
      <c r="F353" s="592" t="s">
        <v>143</v>
      </c>
      <c r="G353" s="592" t="s">
        <v>143</v>
      </c>
      <c r="H353" s="954" t="s">
        <v>143</v>
      </c>
      <c r="I353" s="592" t="s">
        <v>143</v>
      </c>
      <c r="J353" s="592" t="s">
        <v>143</v>
      </c>
      <c r="K353" s="592" t="s">
        <v>143</v>
      </c>
      <c r="L353" s="592" t="s">
        <v>143</v>
      </c>
    </row>
    <row r="354" spans="3:12">
      <c r="C354" s="592" t="s">
        <v>143</v>
      </c>
      <c r="D354" s="592" t="s">
        <v>143</v>
      </c>
      <c r="E354" s="592" t="s">
        <v>143</v>
      </c>
      <c r="F354" s="592" t="s">
        <v>143</v>
      </c>
      <c r="G354" s="592" t="s">
        <v>143</v>
      </c>
      <c r="H354" s="954" t="s">
        <v>143</v>
      </c>
      <c r="I354" s="592" t="s">
        <v>143</v>
      </c>
      <c r="J354" s="592" t="s">
        <v>143</v>
      </c>
      <c r="K354" s="592" t="s">
        <v>143</v>
      </c>
      <c r="L354" s="592" t="s">
        <v>143</v>
      </c>
    </row>
    <row r="355" spans="3:12">
      <c r="C355" s="592" t="s">
        <v>143</v>
      </c>
      <c r="D355" s="592" t="s">
        <v>143</v>
      </c>
      <c r="E355" s="592" t="s">
        <v>143</v>
      </c>
      <c r="F355" s="592" t="s">
        <v>143</v>
      </c>
      <c r="G355" s="592" t="s">
        <v>143</v>
      </c>
      <c r="H355" s="954" t="s">
        <v>143</v>
      </c>
      <c r="I355" s="592" t="s">
        <v>143</v>
      </c>
      <c r="J355" s="592" t="s">
        <v>143</v>
      </c>
      <c r="K355" s="592" t="s">
        <v>143</v>
      </c>
      <c r="L355" s="592" t="s">
        <v>143</v>
      </c>
    </row>
    <row r="356" spans="3:12">
      <c r="C356" s="592" t="s">
        <v>143</v>
      </c>
      <c r="D356" s="592" t="s">
        <v>143</v>
      </c>
      <c r="E356" s="592" t="s">
        <v>143</v>
      </c>
      <c r="F356" s="592" t="s">
        <v>143</v>
      </c>
      <c r="G356" s="592" t="s">
        <v>143</v>
      </c>
      <c r="H356" s="954" t="s">
        <v>143</v>
      </c>
      <c r="I356" s="592" t="s">
        <v>143</v>
      </c>
      <c r="J356" s="592" t="s">
        <v>143</v>
      </c>
      <c r="K356" s="592" t="s">
        <v>143</v>
      </c>
      <c r="L356" s="592" t="s">
        <v>143</v>
      </c>
    </row>
    <row r="357" spans="3:12">
      <c r="C357" s="592" t="s">
        <v>143</v>
      </c>
      <c r="D357" s="592" t="s">
        <v>143</v>
      </c>
      <c r="E357" s="592" t="s">
        <v>143</v>
      </c>
      <c r="F357" s="592" t="s">
        <v>143</v>
      </c>
      <c r="G357" s="592" t="s">
        <v>143</v>
      </c>
      <c r="H357" s="954" t="s">
        <v>143</v>
      </c>
      <c r="I357" s="592" t="s">
        <v>143</v>
      </c>
      <c r="J357" s="592" t="s">
        <v>143</v>
      </c>
      <c r="K357" s="592" t="s">
        <v>143</v>
      </c>
      <c r="L357" s="592" t="s">
        <v>143</v>
      </c>
    </row>
    <row r="358" spans="3:12">
      <c r="C358" s="592" t="s">
        <v>143</v>
      </c>
      <c r="D358" s="592" t="s">
        <v>143</v>
      </c>
      <c r="E358" s="592" t="s">
        <v>143</v>
      </c>
      <c r="F358" s="592" t="s">
        <v>143</v>
      </c>
      <c r="G358" s="592" t="s">
        <v>143</v>
      </c>
      <c r="H358" s="954" t="s">
        <v>143</v>
      </c>
      <c r="I358" s="592" t="s">
        <v>143</v>
      </c>
      <c r="J358" s="592" t="s">
        <v>143</v>
      </c>
      <c r="K358" s="592" t="s">
        <v>143</v>
      </c>
      <c r="L358" s="592" t="s">
        <v>143</v>
      </c>
    </row>
    <row r="359" spans="3:12">
      <c r="C359" s="592" t="s">
        <v>143</v>
      </c>
      <c r="D359" s="592" t="s">
        <v>143</v>
      </c>
      <c r="E359" s="592" t="s">
        <v>143</v>
      </c>
      <c r="F359" s="592" t="s">
        <v>143</v>
      </c>
      <c r="G359" s="592" t="s">
        <v>143</v>
      </c>
      <c r="H359" s="954" t="s">
        <v>143</v>
      </c>
      <c r="I359" s="592" t="s">
        <v>143</v>
      </c>
      <c r="J359" s="592" t="s">
        <v>143</v>
      </c>
      <c r="K359" s="592" t="s">
        <v>143</v>
      </c>
      <c r="L359" s="592" t="s">
        <v>143</v>
      </c>
    </row>
    <row r="360" spans="3:12">
      <c r="C360" s="592" t="s">
        <v>143</v>
      </c>
      <c r="D360" s="592" t="s">
        <v>143</v>
      </c>
      <c r="E360" s="592" t="s">
        <v>143</v>
      </c>
      <c r="F360" s="592" t="s">
        <v>143</v>
      </c>
      <c r="G360" s="592" t="s">
        <v>143</v>
      </c>
      <c r="H360" s="954" t="s">
        <v>143</v>
      </c>
      <c r="I360" s="592" t="s">
        <v>143</v>
      </c>
      <c r="J360" s="592" t="s">
        <v>143</v>
      </c>
      <c r="K360" s="592" t="s">
        <v>143</v>
      </c>
      <c r="L360" s="592" t="s">
        <v>143</v>
      </c>
    </row>
    <row r="361" spans="3:12">
      <c r="C361" s="592" t="s">
        <v>143</v>
      </c>
      <c r="D361" s="592" t="s">
        <v>143</v>
      </c>
      <c r="E361" s="592" t="s">
        <v>143</v>
      </c>
      <c r="F361" s="592" t="s">
        <v>143</v>
      </c>
      <c r="G361" s="592" t="s">
        <v>143</v>
      </c>
      <c r="H361" s="954" t="s">
        <v>143</v>
      </c>
      <c r="I361" s="592" t="s">
        <v>143</v>
      </c>
      <c r="J361" s="592" t="s">
        <v>143</v>
      </c>
      <c r="K361" s="592" t="s">
        <v>143</v>
      </c>
      <c r="L361" s="592" t="s">
        <v>143</v>
      </c>
    </row>
    <row r="362" spans="3:12">
      <c r="C362" s="592" t="s">
        <v>143</v>
      </c>
      <c r="D362" s="592" t="s">
        <v>143</v>
      </c>
      <c r="E362" s="592" t="s">
        <v>143</v>
      </c>
      <c r="F362" s="592" t="s">
        <v>143</v>
      </c>
      <c r="G362" s="592" t="s">
        <v>143</v>
      </c>
      <c r="H362" s="954" t="s">
        <v>143</v>
      </c>
      <c r="I362" s="592" t="s">
        <v>143</v>
      </c>
      <c r="J362" s="592" t="s">
        <v>143</v>
      </c>
      <c r="K362" s="592" t="s">
        <v>143</v>
      </c>
      <c r="L362" s="592" t="s">
        <v>143</v>
      </c>
    </row>
    <row r="363" spans="3:12">
      <c r="C363" s="592" t="s">
        <v>143</v>
      </c>
      <c r="D363" s="592" t="s">
        <v>143</v>
      </c>
      <c r="E363" s="592" t="s">
        <v>143</v>
      </c>
      <c r="F363" s="592" t="s">
        <v>143</v>
      </c>
      <c r="G363" s="592" t="s">
        <v>143</v>
      </c>
      <c r="H363" s="954" t="s">
        <v>143</v>
      </c>
      <c r="I363" s="592" t="s">
        <v>143</v>
      </c>
      <c r="J363" s="592" t="s">
        <v>143</v>
      </c>
      <c r="K363" s="592" t="s">
        <v>143</v>
      </c>
      <c r="L363" s="592" t="s">
        <v>143</v>
      </c>
    </row>
    <row r="364" spans="3:12">
      <c r="C364" s="592" t="s">
        <v>143</v>
      </c>
      <c r="D364" s="592" t="s">
        <v>143</v>
      </c>
      <c r="E364" s="592" t="s">
        <v>143</v>
      </c>
      <c r="F364" s="592" t="s">
        <v>143</v>
      </c>
      <c r="G364" s="592" t="s">
        <v>143</v>
      </c>
      <c r="H364" s="954" t="s">
        <v>143</v>
      </c>
      <c r="I364" s="592" t="s">
        <v>143</v>
      </c>
      <c r="J364" s="592" t="s">
        <v>143</v>
      </c>
      <c r="K364" s="592" t="s">
        <v>143</v>
      </c>
      <c r="L364" s="592" t="s">
        <v>143</v>
      </c>
    </row>
    <row r="365" spans="3:12">
      <c r="C365" s="592" t="s">
        <v>143</v>
      </c>
      <c r="D365" s="592" t="s">
        <v>143</v>
      </c>
      <c r="E365" s="592" t="s">
        <v>143</v>
      </c>
      <c r="F365" s="592" t="s">
        <v>143</v>
      </c>
      <c r="G365" s="592" t="s">
        <v>143</v>
      </c>
      <c r="H365" s="954" t="s">
        <v>143</v>
      </c>
      <c r="I365" s="592" t="s">
        <v>143</v>
      </c>
      <c r="J365" s="592" t="s">
        <v>143</v>
      </c>
      <c r="K365" s="592" t="s">
        <v>143</v>
      </c>
      <c r="L365" s="592" t="s">
        <v>143</v>
      </c>
    </row>
    <row r="366" spans="3:12">
      <c r="C366" s="592" t="s">
        <v>143</v>
      </c>
      <c r="D366" s="592" t="s">
        <v>143</v>
      </c>
      <c r="E366" s="592" t="s">
        <v>143</v>
      </c>
      <c r="F366" s="592" t="s">
        <v>143</v>
      </c>
      <c r="G366" s="592" t="s">
        <v>143</v>
      </c>
      <c r="H366" s="954" t="s">
        <v>143</v>
      </c>
      <c r="I366" s="592" t="s">
        <v>143</v>
      </c>
      <c r="J366" s="592" t="s">
        <v>143</v>
      </c>
      <c r="K366" s="592" t="s">
        <v>143</v>
      </c>
      <c r="L366" s="592" t="s">
        <v>143</v>
      </c>
    </row>
    <row r="367" spans="3:12">
      <c r="C367" s="592" t="s">
        <v>143</v>
      </c>
      <c r="D367" s="592" t="s">
        <v>143</v>
      </c>
      <c r="E367" s="592" t="s">
        <v>143</v>
      </c>
      <c r="F367" s="592" t="s">
        <v>143</v>
      </c>
      <c r="G367" s="592" t="s">
        <v>143</v>
      </c>
      <c r="H367" s="954" t="s">
        <v>143</v>
      </c>
      <c r="I367" s="592" t="s">
        <v>143</v>
      </c>
      <c r="J367" s="592" t="s">
        <v>143</v>
      </c>
      <c r="K367" s="592" t="s">
        <v>143</v>
      </c>
      <c r="L367" s="592" t="s">
        <v>143</v>
      </c>
    </row>
    <row r="368" spans="3:12">
      <c r="C368" s="592" t="s">
        <v>143</v>
      </c>
      <c r="D368" s="592" t="s">
        <v>143</v>
      </c>
      <c r="E368" s="592" t="s">
        <v>143</v>
      </c>
      <c r="F368" s="592" t="s">
        <v>143</v>
      </c>
      <c r="G368" s="592" t="s">
        <v>143</v>
      </c>
      <c r="H368" s="954" t="s">
        <v>143</v>
      </c>
      <c r="I368" s="592" t="s">
        <v>143</v>
      </c>
      <c r="J368" s="592" t="s">
        <v>143</v>
      </c>
      <c r="K368" s="592" t="s">
        <v>143</v>
      </c>
      <c r="L368" s="592" t="s">
        <v>143</v>
      </c>
    </row>
    <row r="369" spans="3:12">
      <c r="C369" s="592" t="s">
        <v>143</v>
      </c>
      <c r="D369" s="592" t="s">
        <v>143</v>
      </c>
      <c r="E369" s="592" t="s">
        <v>143</v>
      </c>
      <c r="F369" s="592" t="s">
        <v>143</v>
      </c>
      <c r="G369" s="592" t="s">
        <v>143</v>
      </c>
      <c r="H369" s="954" t="s">
        <v>143</v>
      </c>
      <c r="I369" s="592" t="s">
        <v>143</v>
      </c>
      <c r="J369" s="592" t="s">
        <v>143</v>
      </c>
      <c r="K369" s="592" t="s">
        <v>143</v>
      </c>
      <c r="L369" s="592" t="s">
        <v>143</v>
      </c>
    </row>
    <row r="370" spans="3:12">
      <c r="C370" s="592" t="s">
        <v>143</v>
      </c>
      <c r="D370" s="592" t="s">
        <v>143</v>
      </c>
      <c r="E370" s="592" t="s">
        <v>143</v>
      </c>
      <c r="F370" s="592" t="s">
        <v>143</v>
      </c>
      <c r="G370" s="592" t="s">
        <v>143</v>
      </c>
      <c r="H370" s="954" t="s">
        <v>143</v>
      </c>
      <c r="I370" s="592" t="s">
        <v>143</v>
      </c>
      <c r="J370" s="592" t="s">
        <v>143</v>
      </c>
      <c r="K370" s="592" t="s">
        <v>143</v>
      </c>
      <c r="L370" s="592" t="s">
        <v>143</v>
      </c>
    </row>
    <row r="371" spans="3:12">
      <c r="C371" s="592" t="s">
        <v>143</v>
      </c>
      <c r="D371" s="592" t="s">
        <v>143</v>
      </c>
      <c r="E371" s="592" t="s">
        <v>143</v>
      </c>
      <c r="F371" s="592" t="s">
        <v>143</v>
      </c>
      <c r="G371" s="592" t="s">
        <v>143</v>
      </c>
      <c r="H371" s="954" t="s">
        <v>143</v>
      </c>
      <c r="I371" s="592" t="s">
        <v>143</v>
      </c>
      <c r="J371" s="592" t="s">
        <v>143</v>
      </c>
      <c r="K371" s="592" t="s">
        <v>143</v>
      </c>
      <c r="L371" s="592" t="s">
        <v>143</v>
      </c>
    </row>
    <row r="372" spans="3:12">
      <c r="C372" s="592" t="s">
        <v>143</v>
      </c>
      <c r="D372" s="592" t="s">
        <v>143</v>
      </c>
      <c r="E372" s="592" t="s">
        <v>143</v>
      </c>
      <c r="F372" s="592" t="s">
        <v>143</v>
      </c>
      <c r="G372" s="592" t="s">
        <v>143</v>
      </c>
      <c r="H372" s="954" t="s">
        <v>143</v>
      </c>
      <c r="I372" s="592" t="s">
        <v>143</v>
      </c>
      <c r="J372" s="592" t="s">
        <v>143</v>
      </c>
      <c r="K372" s="592" t="s">
        <v>143</v>
      </c>
      <c r="L372" s="592" t="s">
        <v>143</v>
      </c>
    </row>
    <row r="373" spans="3:12">
      <c r="C373" s="592" t="s">
        <v>143</v>
      </c>
      <c r="D373" s="592" t="s">
        <v>143</v>
      </c>
      <c r="E373" s="592" t="s">
        <v>143</v>
      </c>
      <c r="F373" s="592" t="s">
        <v>143</v>
      </c>
      <c r="G373" s="592" t="s">
        <v>143</v>
      </c>
      <c r="H373" s="954" t="s">
        <v>143</v>
      </c>
      <c r="I373" s="592" t="s">
        <v>143</v>
      </c>
      <c r="J373" s="592" t="s">
        <v>143</v>
      </c>
      <c r="K373" s="592" t="s">
        <v>143</v>
      </c>
      <c r="L373" s="592" t="s">
        <v>143</v>
      </c>
    </row>
    <row r="374" spans="3:12">
      <c r="C374" s="592" t="s">
        <v>143</v>
      </c>
      <c r="D374" s="592" t="s">
        <v>143</v>
      </c>
      <c r="E374" s="592" t="s">
        <v>143</v>
      </c>
      <c r="F374" s="592" t="s">
        <v>143</v>
      </c>
      <c r="G374" s="592" t="s">
        <v>143</v>
      </c>
      <c r="H374" s="954" t="s">
        <v>143</v>
      </c>
      <c r="I374" s="592" t="s">
        <v>143</v>
      </c>
      <c r="J374" s="592" t="s">
        <v>143</v>
      </c>
      <c r="K374" s="592" t="s">
        <v>143</v>
      </c>
      <c r="L374" s="592" t="s">
        <v>143</v>
      </c>
    </row>
    <row r="375" spans="3:12">
      <c r="C375" s="592" t="s">
        <v>143</v>
      </c>
      <c r="D375" s="592" t="s">
        <v>143</v>
      </c>
      <c r="E375" s="592" t="s">
        <v>143</v>
      </c>
      <c r="F375" s="592" t="s">
        <v>143</v>
      </c>
      <c r="G375" s="592" t="s">
        <v>143</v>
      </c>
      <c r="H375" s="954" t="s">
        <v>143</v>
      </c>
      <c r="I375" s="592" t="s">
        <v>143</v>
      </c>
      <c r="J375" s="592" t="s">
        <v>143</v>
      </c>
      <c r="K375" s="592" t="s">
        <v>143</v>
      </c>
      <c r="L375" s="592" t="s">
        <v>143</v>
      </c>
    </row>
    <row r="376" spans="3:12">
      <c r="C376" s="592" t="s">
        <v>143</v>
      </c>
      <c r="D376" s="592" t="s">
        <v>143</v>
      </c>
      <c r="E376" s="592" t="s">
        <v>143</v>
      </c>
      <c r="F376" s="592" t="s">
        <v>143</v>
      </c>
      <c r="G376" s="592" t="s">
        <v>143</v>
      </c>
      <c r="H376" s="954" t="s">
        <v>143</v>
      </c>
      <c r="I376" s="592" t="s">
        <v>143</v>
      </c>
      <c r="J376" s="592" t="s">
        <v>143</v>
      </c>
      <c r="K376" s="592" t="s">
        <v>143</v>
      </c>
      <c r="L376" s="592" t="s">
        <v>143</v>
      </c>
    </row>
    <row r="377" spans="3:12">
      <c r="C377" s="592" t="s">
        <v>143</v>
      </c>
      <c r="D377" s="592" t="s">
        <v>143</v>
      </c>
      <c r="E377" s="592" t="s">
        <v>143</v>
      </c>
      <c r="F377" s="592" t="s">
        <v>143</v>
      </c>
      <c r="G377" s="592" t="s">
        <v>143</v>
      </c>
      <c r="H377" s="954" t="s">
        <v>143</v>
      </c>
      <c r="I377" s="592" t="s">
        <v>143</v>
      </c>
      <c r="J377" s="592" t="s">
        <v>143</v>
      </c>
      <c r="K377" s="592" t="s">
        <v>143</v>
      </c>
      <c r="L377" s="592" t="s">
        <v>143</v>
      </c>
    </row>
    <row r="378" spans="3:12">
      <c r="C378" s="592" t="s">
        <v>143</v>
      </c>
      <c r="D378" s="592" t="s">
        <v>143</v>
      </c>
      <c r="E378" s="592" t="s">
        <v>143</v>
      </c>
      <c r="F378" s="592" t="s">
        <v>143</v>
      </c>
      <c r="G378" s="592" t="s">
        <v>143</v>
      </c>
      <c r="H378" s="954" t="s">
        <v>143</v>
      </c>
      <c r="I378" s="592" t="s">
        <v>143</v>
      </c>
      <c r="J378" s="592" t="s">
        <v>143</v>
      </c>
      <c r="K378" s="592" t="s">
        <v>143</v>
      </c>
      <c r="L378" s="592" t="s">
        <v>143</v>
      </c>
    </row>
    <row r="379" spans="3:12">
      <c r="C379" s="592" t="s">
        <v>143</v>
      </c>
      <c r="D379" s="592" t="s">
        <v>143</v>
      </c>
      <c r="E379" s="592" t="s">
        <v>143</v>
      </c>
      <c r="F379" s="592" t="s">
        <v>143</v>
      </c>
      <c r="G379" s="592" t="s">
        <v>143</v>
      </c>
      <c r="H379" s="954" t="s">
        <v>143</v>
      </c>
      <c r="I379" s="592" t="s">
        <v>143</v>
      </c>
      <c r="J379" s="592" t="s">
        <v>143</v>
      </c>
      <c r="K379" s="592" t="s">
        <v>143</v>
      </c>
      <c r="L379" s="592" t="s">
        <v>143</v>
      </c>
    </row>
    <row r="380" spans="3:12">
      <c r="C380" s="592" t="s">
        <v>143</v>
      </c>
      <c r="D380" s="592" t="s">
        <v>143</v>
      </c>
      <c r="E380" s="592" t="s">
        <v>143</v>
      </c>
      <c r="F380" s="592" t="s">
        <v>143</v>
      </c>
      <c r="G380" s="592" t="s">
        <v>143</v>
      </c>
      <c r="H380" s="954" t="s">
        <v>143</v>
      </c>
      <c r="I380" s="592" t="s">
        <v>143</v>
      </c>
      <c r="J380" s="592" t="s">
        <v>143</v>
      </c>
      <c r="K380" s="592" t="s">
        <v>143</v>
      </c>
      <c r="L380" s="592" t="s">
        <v>143</v>
      </c>
    </row>
    <row r="381" spans="3:12">
      <c r="C381" s="592" t="s">
        <v>143</v>
      </c>
      <c r="D381" s="592" t="s">
        <v>143</v>
      </c>
      <c r="E381" s="592" t="s">
        <v>143</v>
      </c>
      <c r="F381" s="592" t="s">
        <v>143</v>
      </c>
      <c r="G381" s="592" t="s">
        <v>143</v>
      </c>
      <c r="H381" s="954" t="s">
        <v>143</v>
      </c>
      <c r="I381" s="592" t="s">
        <v>143</v>
      </c>
      <c r="J381" s="592" t="s">
        <v>143</v>
      </c>
      <c r="K381" s="592" t="s">
        <v>143</v>
      </c>
      <c r="L381" s="592" t="s">
        <v>143</v>
      </c>
    </row>
    <row r="382" spans="3:12">
      <c r="C382" s="592" t="s">
        <v>143</v>
      </c>
      <c r="D382" s="592" t="s">
        <v>143</v>
      </c>
      <c r="E382" s="592" t="s">
        <v>143</v>
      </c>
      <c r="F382" s="592" t="s">
        <v>143</v>
      </c>
      <c r="G382" s="592" t="s">
        <v>143</v>
      </c>
      <c r="H382" s="954" t="s">
        <v>143</v>
      </c>
      <c r="I382" s="592" t="s">
        <v>143</v>
      </c>
      <c r="J382" s="592" t="s">
        <v>143</v>
      </c>
      <c r="K382" s="592" t="s">
        <v>143</v>
      </c>
      <c r="L382" s="592" t="s">
        <v>143</v>
      </c>
    </row>
    <row r="383" spans="3:12">
      <c r="C383" s="592" t="s">
        <v>143</v>
      </c>
      <c r="D383" s="592" t="s">
        <v>143</v>
      </c>
      <c r="E383" s="592" t="s">
        <v>143</v>
      </c>
      <c r="F383" s="592" t="s">
        <v>143</v>
      </c>
      <c r="G383" s="592" t="s">
        <v>143</v>
      </c>
      <c r="H383" s="954" t="s">
        <v>143</v>
      </c>
      <c r="I383" s="592" t="s">
        <v>143</v>
      </c>
      <c r="J383" s="592" t="s">
        <v>143</v>
      </c>
      <c r="K383" s="592" t="s">
        <v>143</v>
      </c>
      <c r="L383" s="592" t="s">
        <v>143</v>
      </c>
    </row>
    <row r="384" spans="3:12">
      <c r="C384" s="592" t="s">
        <v>143</v>
      </c>
      <c r="D384" s="592" t="s">
        <v>143</v>
      </c>
      <c r="E384" s="592" t="s">
        <v>143</v>
      </c>
      <c r="F384" s="592" t="s">
        <v>143</v>
      </c>
      <c r="G384" s="592" t="s">
        <v>143</v>
      </c>
      <c r="H384" s="954" t="s">
        <v>143</v>
      </c>
      <c r="I384" s="592" t="s">
        <v>143</v>
      </c>
      <c r="J384" s="592" t="s">
        <v>143</v>
      </c>
      <c r="K384" s="592" t="s">
        <v>143</v>
      </c>
      <c r="L384" s="592" t="s">
        <v>143</v>
      </c>
    </row>
    <row r="385" spans="3:12">
      <c r="C385" s="592" t="s">
        <v>143</v>
      </c>
      <c r="D385" s="592" t="s">
        <v>143</v>
      </c>
      <c r="E385" s="592" t="s">
        <v>143</v>
      </c>
      <c r="F385" s="592" t="s">
        <v>143</v>
      </c>
      <c r="G385" s="592" t="s">
        <v>143</v>
      </c>
      <c r="H385" s="954" t="s">
        <v>143</v>
      </c>
      <c r="I385" s="592" t="s">
        <v>143</v>
      </c>
      <c r="J385" s="592" t="s">
        <v>143</v>
      </c>
      <c r="K385" s="592" t="s">
        <v>143</v>
      </c>
      <c r="L385" s="592" t="s">
        <v>143</v>
      </c>
    </row>
    <row r="386" spans="3:12">
      <c r="C386" s="592" t="s">
        <v>143</v>
      </c>
      <c r="D386" s="592" t="s">
        <v>143</v>
      </c>
      <c r="E386" s="592" t="s">
        <v>143</v>
      </c>
      <c r="F386" s="592" t="s">
        <v>143</v>
      </c>
      <c r="G386" s="592" t="s">
        <v>143</v>
      </c>
      <c r="H386" s="954" t="s">
        <v>143</v>
      </c>
      <c r="I386" s="592" t="s">
        <v>143</v>
      </c>
      <c r="J386" s="592" t="s">
        <v>143</v>
      </c>
      <c r="K386" s="592" t="s">
        <v>143</v>
      </c>
      <c r="L386" s="592" t="s">
        <v>143</v>
      </c>
    </row>
    <row r="387" spans="3:12">
      <c r="C387" s="592" t="s">
        <v>143</v>
      </c>
      <c r="D387" s="592" t="s">
        <v>143</v>
      </c>
      <c r="E387" s="592" t="s">
        <v>143</v>
      </c>
      <c r="F387" s="592" t="s">
        <v>143</v>
      </c>
      <c r="G387" s="592" t="s">
        <v>143</v>
      </c>
      <c r="H387" s="954" t="s">
        <v>143</v>
      </c>
      <c r="I387" s="592" t="s">
        <v>143</v>
      </c>
      <c r="J387" s="592" t="s">
        <v>143</v>
      </c>
      <c r="K387" s="592" t="s">
        <v>143</v>
      </c>
      <c r="L387" s="592" t="s">
        <v>143</v>
      </c>
    </row>
    <row r="388" spans="3:12">
      <c r="C388" s="592" t="s">
        <v>143</v>
      </c>
      <c r="D388" s="592" t="s">
        <v>143</v>
      </c>
      <c r="E388" s="592" t="s">
        <v>143</v>
      </c>
      <c r="F388" s="592" t="s">
        <v>143</v>
      </c>
      <c r="G388" s="592" t="s">
        <v>143</v>
      </c>
      <c r="H388" s="954" t="s">
        <v>143</v>
      </c>
      <c r="I388" s="592" t="s">
        <v>143</v>
      </c>
      <c r="J388" s="592" t="s">
        <v>143</v>
      </c>
      <c r="K388" s="592" t="s">
        <v>143</v>
      </c>
      <c r="L388" s="592" t="s">
        <v>143</v>
      </c>
    </row>
    <row r="389" spans="3:12">
      <c r="C389" s="592" t="s">
        <v>143</v>
      </c>
      <c r="D389" s="592" t="s">
        <v>143</v>
      </c>
      <c r="E389" s="592" t="s">
        <v>143</v>
      </c>
      <c r="F389" s="592" t="s">
        <v>143</v>
      </c>
      <c r="G389" s="592" t="s">
        <v>143</v>
      </c>
      <c r="H389" s="954" t="s">
        <v>143</v>
      </c>
      <c r="I389" s="592" t="s">
        <v>143</v>
      </c>
      <c r="J389" s="592" t="s">
        <v>143</v>
      </c>
      <c r="K389" s="592" t="s">
        <v>143</v>
      </c>
      <c r="L389" s="592" t="s">
        <v>143</v>
      </c>
    </row>
    <row r="390" spans="3:12">
      <c r="C390" s="592" t="s">
        <v>143</v>
      </c>
      <c r="D390" s="592" t="s">
        <v>143</v>
      </c>
      <c r="E390" s="592" t="s">
        <v>143</v>
      </c>
      <c r="F390" s="592" t="s">
        <v>143</v>
      </c>
      <c r="G390" s="592" t="s">
        <v>143</v>
      </c>
      <c r="H390" s="954" t="s">
        <v>143</v>
      </c>
      <c r="I390" s="592" t="s">
        <v>143</v>
      </c>
      <c r="J390" s="592" t="s">
        <v>143</v>
      </c>
      <c r="K390" s="592" t="s">
        <v>143</v>
      </c>
      <c r="L390" s="592" t="s">
        <v>143</v>
      </c>
    </row>
    <row r="391" spans="3:12">
      <c r="C391" s="592" t="s">
        <v>143</v>
      </c>
      <c r="D391" s="592" t="s">
        <v>143</v>
      </c>
      <c r="E391" s="592" t="s">
        <v>143</v>
      </c>
      <c r="F391" s="592" t="s">
        <v>143</v>
      </c>
      <c r="G391" s="592" t="s">
        <v>143</v>
      </c>
      <c r="H391" s="954" t="s">
        <v>143</v>
      </c>
      <c r="I391" s="592" t="s">
        <v>143</v>
      </c>
      <c r="J391" s="592" t="s">
        <v>143</v>
      </c>
      <c r="K391" s="592" t="s">
        <v>143</v>
      </c>
      <c r="L391" s="592" t="s">
        <v>143</v>
      </c>
    </row>
    <row r="392" spans="3:12">
      <c r="C392" s="592" t="s">
        <v>143</v>
      </c>
      <c r="D392" s="592" t="s">
        <v>143</v>
      </c>
      <c r="E392" s="592" t="s">
        <v>143</v>
      </c>
      <c r="F392" s="592" t="s">
        <v>143</v>
      </c>
      <c r="G392" s="592" t="s">
        <v>143</v>
      </c>
      <c r="H392" s="954" t="s">
        <v>143</v>
      </c>
      <c r="I392" s="592" t="s">
        <v>143</v>
      </c>
      <c r="J392" s="592" t="s">
        <v>143</v>
      </c>
      <c r="K392" s="592" t="s">
        <v>143</v>
      </c>
      <c r="L392" s="592" t="s">
        <v>143</v>
      </c>
    </row>
    <row r="393" spans="3:12">
      <c r="C393" s="592" t="s">
        <v>143</v>
      </c>
      <c r="D393" s="592" t="s">
        <v>143</v>
      </c>
      <c r="E393" s="592" t="s">
        <v>143</v>
      </c>
      <c r="F393" s="592" t="s">
        <v>143</v>
      </c>
      <c r="G393" s="592" t="s">
        <v>143</v>
      </c>
      <c r="H393" s="954" t="s">
        <v>143</v>
      </c>
      <c r="I393" s="592" t="s">
        <v>143</v>
      </c>
      <c r="J393" s="592" t="s">
        <v>143</v>
      </c>
      <c r="K393" s="592" t="s">
        <v>143</v>
      </c>
      <c r="L393" s="592" t="s">
        <v>143</v>
      </c>
    </row>
    <row r="394" spans="3:12">
      <c r="C394" s="592" t="s">
        <v>143</v>
      </c>
      <c r="D394" s="592" t="s">
        <v>143</v>
      </c>
      <c r="E394" s="592" t="s">
        <v>143</v>
      </c>
      <c r="F394" s="592" t="s">
        <v>143</v>
      </c>
      <c r="G394" s="592" t="s">
        <v>143</v>
      </c>
      <c r="H394" s="954" t="s">
        <v>143</v>
      </c>
      <c r="I394" s="592" t="s">
        <v>143</v>
      </c>
      <c r="J394" s="592" t="s">
        <v>143</v>
      </c>
      <c r="K394" s="592" t="s">
        <v>143</v>
      </c>
      <c r="L394" s="592" t="s">
        <v>143</v>
      </c>
    </row>
    <row r="395" spans="3:12">
      <c r="C395" s="592" t="s">
        <v>143</v>
      </c>
      <c r="D395" s="592" t="s">
        <v>143</v>
      </c>
      <c r="E395" s="592" t="s">
        <v>143</v>
      </c>
      <c r="F395" s="592" t="s">
        <v>143</v>
      </c>
      <c r="G395" s="592" t="s">
        <v>143</v>
      </c>
      <c r="H395" s="954" t="s">
        <v>143</v>
      </c>
      <c r="I395" s="592" t="s">
        <v>143</v>
      </c>
      <c r="J395" s="592" t="s">
        <v>143</v>
      </c>
      <c r="K395" s="592" t="s">
        <v>143</v>
      </c>
      <c r="L395" s="592" t="s">
        <v>143</v>
      </c>
    </row>
    <row r="396" spans="3:12">
      <c r="C396" s="592" t="s">
        <v>143</v>
      </c>
      <c r="D396" s="592" t="s">
        <v>143</v>
      </c>
      <c r="E396" s="592" t="s">
        <v>143</v>
      </c>
      <c r="F396" s="592" t="s">
        <v>143</v>
      </c>
      <c r="G396" s="592" t="s">
        <v>143</v>
      </c>
      <c r="H396" s="954" t="s">
        <v>143</v>
      </c>
      <c r="I396" s="592" t="s">
        <v>143</v>
      </c>
      <c r="J396" s="592" t="s">
        <v>143</v>
      </c>
      <c r="K396" s="592" t="s">
        <v>143</v>
      </c>
      <c r="L396" s="592" t="s">
        <v>143</v>
      </c>
    </row>
    <row r="397" spans="3:12">
      <c r="C397" s="592" t="s">
        <v>143</v>
      </c>
      <c r="D397" s="592" t="s">
        <v>143</v>
      </c>
      <c r="E397" s="592" t="s">
        <v>143</v>
      </c>
      <c r="F397" s="592" t="s">
        <v>143</v>
      </c>
      <c r="G397" s="592" t="s">
        <v>143</v>
      </c>
      <c r="H397" s="954" t="s">
        <v>143</v>
      </c>
      <c r="I397" s="592" t="s">
        <v>143</v>
      </c>
      <c r="J397" s="592" t="s">
        <v>143</v>
      </c>
      <c r="K397" s="592" t="s">
        <v>143</v>
      </c>
      <c r="L397" s="592" t="s">
        <v>143</v>
      </c>
    </row>
    <row r="398" spans="3:12">
      <c r="C398" s="592" t="s">
        <v>143</v>
      </c>
      <c r="D398" s="592" t="s">
        <v>143</v>
      </c>
      <c r="E398" s="592" t="s">
        <v>143</v>
      </c>
      <c r="F398" s="592" t="s">
        <v>143</v>
      </c>
      <c r="G398" s="592" t="s">
        <v>143</v>
      </c>
      <c r="H398" s="954" t="s">
        <v>143</v>
      </c>
      <c r="I398" s="592" t="s">
        <v>143</v>
      </c>
      <c r="J398" s="592" t="s">
        <v>143</v>
      </c>
      <c r="K398" s="592" t="s">
        <v>143</v>
      </c>
      <c r="L398" s="592" t="s">
        <v>143</v>
      </c>
    </row>
    <row r="399" spans="3:12">
      <c r="C399" s="592" t="s">
        <v>143</v>
      </c>
      <c r="D399" s="592" t="s">
        <v>143</v>
      </c>
      <c r="E399" s="592" t="s">
        <v>143</v>
      </c>
      <c r="F399" s="592" t="s">
        <v>143</v>
      </c>
      <c r="G399" s="592" t="s">
        <v>143</v>
      </c>
      <c r="H399" s="954" t="s">
        <v>143</v>
      </c>
      <c r="I399" s="592" t="s">
        <v>143</v>
      </c>
      <c r="J399" s="592" t="s">
        <v>143</v>
      </c>
      <c r="K399" s="592" t="s">
        <v>143</v>
      </c>
      <c r="L399" s="592" t="s">
        <v>143</v>
      </c>
    </row>
    <row r="400" spans="3:12">
      <c r="C400" s="592" t="s">
        <v>143</v>
      </c>
      <c r="D400" s="592" t="s">
        <v>143</v>
      </c>
      <c r="E400" s="592" t="s">
        <v>143</v>
      </c>
      <c r="F400" s="592" t="s">
        <v>143</v>
      </c>
      <c r="G400" s="592" t="s">
        <v>143</v>
      </c>
      <c r="H400" s="954" t="s">
        <v>143</v>
      </c>
      <c r="I400" s="592" t="s">
        <v>143</v>
      </c>
      <c r="J400" s="592" t="s">
        <v>143</v>
      </c>
      <c r="K400" s="592" t="s">
        <v>143</v>
      </c>
      <c r="L400" s="592" t="s">
        <v>143</v>
      </c>
    </row>
    <row r="401" spans="3:12">
      <c r="C401" s="592" t="s">
        <v>143</v>
      </c>
      <c r="D401" s="592" t="s">
        <v>143</v>
      </c>
      <c r="E401" s="592" t="s">
        <v>143</v>
      </c>
      <c r="F401" s="592" t="s">
        <v>143</v>
      </c>
      <c r="G401" s="592" t="s">
        <v>143</v>
      </c>
      <c r="H401" s="954" t="s">
        <v>143</v>
      </c>
      <c r="I401" s="592" t="s">
        <v>143</v>
      </c>
      <c r="J401" s="592" t="s">
        <v>143</v>
      </c>
      <c r="K401" s="592" t="s">
        <v>143</v>
      </c>
      <c r="L401" s="592" t="s">
        <v>143</v>
      </c>
    </row>
    <row r="402" spans="3:12">
      <c r="C402" s="592" t="s">
        <v>143</v>
      </c>
      <c r="D402" s="592" t="s">
        <v>143</v>
      </c>
      <c r="E402" s="592" t="s">
        <v>143</v>
      </c>
      <c r="F402" s="592" t="s">
        <v>143</v>
      </c>
      <c r="G402" s="592" t="s">
        <v>143</v>
      </c>
      <c r="H402" s="954" t="s">
        <v>143</v>
      </c>
      <c r="I402" s="592" t="s">
        <v>143</v>
      </c>
      <c r="J402" s="592" t="s">
        <v>143</v>
      </c>
      <c r="K402" s="592" t="s">
        <v>143</v>
      </c>
      <c r="L402" s="592" t="s">
        <v>143</v>
      </c>
    </row>
    <row r="403" spans="3:12">
      <c r="C403" s="592" t="s">
        <v>143</v>
      </c>
      <c r="D403" s="592" t="s">
        <v>143</v>
      </c>
      <c r="E403" s="592" t="s">
        <v>143</v>
      </c>
      <c r="F403" s="592" t="s">
        <v>143</v>
      </c>
      <c r="G403" s="592" t="s">
        <v>143</v>
      </c>
      <c r="H403" s="954" t="s">
        <v>143</v>
      </c>
      <c r="I403" s="592" t="s">
        <v>143</v>
      </c>
      <c r="J403" s="592" t="s">
        <v>143</v>
      </c>
      <c r="K403" s="592" t="s">
        <v>143</v>
      </c>
      <c r="L403" s="592" t="s">
        <v>143</v>
      </c>
    </row>
    <row r="404" spans="3:12">
      <c r="C404" s="592" t="s">
        <v>143</v>
      </c>
      <c r="D404" s="592" t="s">
        <v>143</v>
      </c>
      <c r="E404" s="592" t="s">
        <v>143</v>
      </c>
      <c r="F404" s="592" t="s">
        <v>143</v>
      </c>
      <c r="G404" s="592" t="s">
        <v>143</v>
      </c>
      <c r="H404" s="954" t="s">
        <v>143</v>
      </c>
      <c r="I404" s="592" t="s">
        <v>143</v>
      </c>
      <c r="J404" s="592" t="s">
        <v>143</v>
      </c>
      <c r="K404" s="592" t="s">
        <v>143</v>
      </c>
      <c r="L404" s="592" t="s">
        <v>143</v>
      </c>
    </row>
    <row r="405" spans="3:12">
      <c r="C405" s="592" t="s">
        <v>143</v>
      </c>
      <c r="D405" s="592" t="s">
        <v>143</v>
      </c>
      <c r="E405" s="592" t="s">
        <v>143</v>
      </c>
      <c r="F405" s="592" t="s">
        <v>143</v>
      </c>
      <c r="G405" s="592" t="s">
        <v>143</v>
      </c>
      <c r="H405" s="954" t="s">
        <v>143</v>
      </c>
      <c r="I405" s="592" t="s">
        <v>143</v>
      </c>
      <c r="J405" s="592" t="s">
        <v>143</v>
      </c>
      <c r="K405" s="592" t="s">
        <v>143</v>
      </c>
      <c r="L405" s="592" t="s">
        <v>143</v>
      </c>
    </row>
    <row r="406" spans="3:12">
      <c r="C406" s="592" t="s">
        <v>143</v>
      </c>
      <c r="D406" s="592" t="s">
        <v>143</v>
      </c>
      <c r="E406" s="592" t="s">
        <v>143</v>
      </c>
      <c r="F406" s="592" t="s">
        <v>143</v>
      </c>
      <c r="G406" s="592" t="s">
        <v>143</v>
      </c>
      <c r="H406" s="954" t="s">
        <v>143</v>
      </c>
      <c r="I406" s="592" t="s">
        <v>143</v>
      </c>
      <c r="J406" s="592" t="s">
        <v>143</v>
      </c>
      <c r="K406" s="592" t="s">
        <v>143</v>
      </c>
      <c r="L406" s="592" t="s">
        <v>143</v>
      </c>
    </row>
    <row r="407" spans="3:12">
      <c r="C407" s="592" t="s">
        <v>143</v>
      </c>
      <c r="D407" s="592" t="s">
        <v>143</v>
      </c>
      <c r="E407" s="592" t="s">
        <v>143</v>
      </c>
      <c r="F407" s="592" t="s">
        <v>143</v>
      </c>
      <c r="G407" s="592" t="s">
        <v>143</v>
      </c>
      <c r="H407" s="954" t="s">
        <v>143</v>
      </c>
      <c r="I407" s="592" t="s">
        <v>143</v>
      </c>
      <c r="J407" s="592" t="s">
        <v>143</v>
      </c>
      <c r="K407" s="592" t="s">
        <v>143</v>
      </c>
      <c r="L407" s="592" t="s">
        <v>143</v>
      </c>
    </row>
    <row r="408" spans="3:12">
      <c r="C408" s="592" t="s">
        <v>143</v>
      </c>
      <c r="D408" s="592" t="s">
        <v>143</v>
      </c>
      <c r="E408" s="592" t="s">
        <v>143</v>
      </c>
      <c r="F408" s="592" t="s">
        <v>143</v>
      </c>
      <c r="G408" s="592" t="s">
        <v>143</v>
      </c>
      <c r="H408" s="954" t="s">
        <v>143</v>
      </c>
      <c r="I408" s="592" t="s">
        <v>143</v>
      </c>
      <c r="J408" s="592" t="s">
        <v>143</v>
      </c>
      <c r="K408" s="592" t="s">
        <v>143</v>
      </c>
      <c r="L408" s="592" t="s">
        <v>143</v>
      </c>
    </row>
    <row r="409" spans="3:12">
      <c r="C409" s="592" t="s">
        <v>143</v>
      </c>
      <c r="D409" s="592" t="s">
        <v>143</v>
      </c>
      <c r="E409" s="592" t="s">
        <v>143</v>
      </c>
      <c r="F409" s="592" t="s">
        <v>143</v>
      </c>
      <c r="G409" s="592" t="s">
        <v>143</v>
      </c>
      <c r="H409" s="954" t="s">
        <v>143</v>
      </c>
      <c r="I409" s="592" t="s">
        <v>143</v>
      </c>
      <c r="J409" s="592" t="s">
        <v>143</v>
      </c>
      <c r="K409" s="592" t="s">
        <v>143</v>
      </c>
      <c r="L409" s="592" t="s">
        <v>143</v>
      </c>
    </row>
    <row r="410" spans="3:12">
      <c r="C410" s="592" t="s">
        <v>143</v>
      </c>
      <c r="D410" s="592" t="s">
        <v>143</v>
      </c>
      <c r="E410" s="592" t="s">
        <v>143</v>
      </c>
      <c r="F410" s="592" t="s">
        <v>143</v>
      </c>
      <c r="G410" s="592" t="s">
        <v>143</v>
      </c>
      <c r="H410" s="954" t="s">
        <v>143</v>
      </c>
      <c r="I410" s="592" t="s">
        <v>143</v>
      </c>
      <c r="J410" s="592" t="s">
        <v>143</v>
      </c>
      <c r="K410" s="592" t="s">
        <v>143</v>
      </c>
      <c r="L410" s="592" t="s">
        <v>143</v>
      </c>
    </row>
    <row r="411" spans="3:12">
      <c r="C411" s="592" t="s">
        <v>143</v>
      </c>
      <c r="D411" s="592" t="s">
        <v>143</v>
      </c>
      <c r="E411" s="592" t="s">
        <v>143</v>
      </c>
      <c r="F411" s="592" t="s">
        <v>143</v>
      </c>
      <c r="G411" s="592" t="s">
        <v>143</v>
      </c>
      <c r="H411" s="954" t="s">
        <v>143</v>
      </c>
      <c r="I411" s="592" t="s">
        <v>143</v>
      </c>
      <c r="J411" s="592" t="s">
        <v>143</v>
      </c>
      <c r="K411" s="592" t="s">
        <v>143</v>
      </c>
      <c r="L411" s="592" t="s">
        <v>143</v>
      </c>
    </row>
    <row r="412" spans="3:12">
      <c r="C412" s="592" t="s">
        <v>143</v>
      </c>
      <c r="D412" s="592" t="s">
        <v>143</v>
      </c>
      <c r="E412" s="592" t="s">
        <v>143</v>
      </c>
      <c r="F412" s="592" t="s">
        <v>143</v>
      </c>
      <c r="G412" s="592" t="s">
        <v>143</v>
      </c>
      <c r="H412" s="954" t="s">
        <v>143</v>
      </c>
      <c r="I412" s="592" t="s">
        <v>143</v>
      </c>
      <c r="J412" s="592" t="s">
        <v>143</v>
      </c>
      <c r="K412" s="592" t="s">
        <v>143</v>
      </c>
      <c r="L412" s="592" t="s">
        <v>143</v>
      </c>
    </row>
    <row r="413" spans="3:12">
      <c r="C413" s="592" t="s">
        <v>143</v>
      </c>
      <c r="D413" s="592" t="s">
        <v>143</v>
      </c>
      <c r="E413" s="592" t="s">
        <v>143</v>
      </c>
      <c r="F413" s="592" t="s">
        <v>143</v>
      </c>
      <c r="G413" s="592" t="s">
        <v>143</v>
      </c>
      <c r="H413" s="954" t="s">
        <v>143</v>
      </c>
      <c r="I413" s="592" t="s">
        <v>143</v>
      </c>
      <c r="J413" s="592" t="s">
        <v>143</v>
      </c>
      <c r="K413" s="592" t="s">
        <v>143</v>
      </c>
      <c r="L413" s="592" t="s">
        <v>143</v>
      </c>
    </row>
    <row r="414" spans="3:12">
      <c r="C414" s="592" t="s">
        <v>143</v>
      </c>
      <c r="D414" s="592" t="s">
        <v>143</v>
      </c>
      <c r="E414" s="592" t="s">
        <v>143</v>
      </c>
      <c r="F414" s="592" t="s">
        <v>143</v>
      </c>
      <c r="G414" s="592" t="s">
        <v>143</v>
      </c>
      <c r="H414" s="954" t="s">
        <v>143</v>
      </c>
      <c r="I414" s="592" t="s">
        <v>143</v>
      </c>
      <c r="J414" s="592" t="s">
        <v>143</v>
      </c>
      <c r="K414" s="592" t="s">
        <v>143</v>
      </c>
      <c r="L414" s="592" t="s">
        <v>143</v>
      </c>
    </row>
    <row r="415" spans="3:12">
      <c r="C415" s="592" t="s">
        <v>143</v>
      </c>
      <c r="D415" s="592" t="s">
        <v>143</v>
      </c>
      <c r="E415" s="592" t="s">
        <v>143</v>
      </c>
      <c r="F415" s="592" t="s">
        <v>143</v>
      </c>
      <c r="G415" s="592" t="s">
        <v>143</v>
      </c>
      <c r="H415" s="954" t="s">
        <v>143</v>
      </c>
      <c r="I415" s="592" t="s">
        <v>143</v>
      </c>
      <c r="J415" s="592" t="s">
        <v>143</v>
      </c>
      <c r="K415" s="592" t="s">
        <v>143</v>
      </c>
      <c r="L415" s="592" t="s">
        <v>143</v>
      </c>
    </row>
    <row r="416" spans="3:12">
      <c r="C416" s="592" t="s">
        <v>143</v>
      </c>
      <c r="D416" s="592" t="s">
        <v>143</v>
      </c>
      <c r="E416" s="592" t="s">
        <v>143</v>
      </c>
      <c r="F416" s="592" t="s">
        <v>143</v>
      </c>
      <c r="G416" s="592" t="s">
        <v>143</v>
      </c>
      <c r="H416" s="954" t="s">
        <v>143</v>
      </c>
      <c r="I416" s="592" t="s">
        <v>143</v>
      </c>
      <c r="J416" s="592" t="s">
        <v>143</v>
      </c>
      <c r="K416" s="592" t="s">
        <v>143</v>
      </c>
      <c r="L416" s="592" t="s">
        <v>143</v>
      </c>
    </row>
    <row r="417" spans="3:12">
      <c r="C417" s="592" t="s">
        <v>143</v>
      </c>
      <c r="D417" s="592" t="s">
        <v>143</v>
      </c>
      <c r="E417" s="592" t="s">
        <v>143</v>
      </c>
      <c r="F417" s="592" t="s">
        <v>143</v>
      </c>
      <c r="G417" s="592" t="s">
        <v>143</v>
      </c>
      <c r="H417" s="954" t="s">
        <v>143</v>
      </c>
      <c r="I417" s="592" t="s">
        <v>143</v>
      </c>
      <c r="J417" s="592" t="s">
        <v>143</v>
      </c>
      <c r="K417" s="592" t="s">
        <v>143</v>
      </c>
      <c r="L417" s="592" t="s">
        <v>143</v>
      </c>
    </row>
    <row r="418" spans="3:12">
      <c r="C418" s="592" t="s">
        <v>143</v>
      </c>
      <c r="D418" s="592" t="s">
        <v>143</v>
      </c>
      <c r="E418" s="592" t="s">
        <v>143</v>
      </c>
      <c r="F418" s="592" t="s">
        <v>143</v>
      </c>
      <c r="G418" s="592" t="s">
        <v>143</v>
      </c>
      <c r="H418" s="954" t="s">
        <v>143</v>
      </c>
      <c r="I418" s="592" t="s">
        <v>143</v>
      </c>
      <c r="J418" s="592" t="s">
        <v>143</v>
      </c>
      <c r="K418" s="592" t="s">
        <v>143</v>
      </c>
      <c r="L418" s="592" t="s">
        <v>143</v>
      </c>
    </row>
    <row r="419" spans="3:12">
      <c r="C419" s="592" t="s">
        <v>143</v>
      </c>
      <c r="D419" s="592" t="s">
        <v>143</v>
      </c>
      <c r="E419" s="592" t="s">
        <v>143</v>
      </c>
      <c r="F419" s="592" t="s">
        <v>143</v>
      </c>
      <c r="G419" s="592" t="s">
        <v>143</v>
      </c>
      <c r="H419" s="954" t="s">
        <v>143</v>
      </c>
      <c r="I419" s="592" t="s">
        <v>143</v>
      </c>
      <c r="J419" s="592" t="s">
        <v>143</v>
      </c>
      <c r="K419" s="592" t="s">
        <v>143</v>
      </c>
      <c r="L419" s="592" t="s">
        <v>143</v>
      </c>
    </row>
    <row r="420" spans="3:12">
      <c r="C420" s="592" t="s">
        <v>143</v>
      </c>
      <c r="D420" s="592" t="s">
        <v>143</v>
      </c>
      <c r="E420" s="592" t="s">
        <v>143</v>
      </c>
      <c r="F420" s="592" t="s">
        <v>143</v>
      </c>
      <c r="G420" s="592" t="s">
        <v>143</v>
      </c>
      <c r="H420" s="954" t="s">
        <v>143</v>
      </c>
      <c r="I420" s="592" t="s">
        <v>143</v>
      </c>
      <c r="J420" s="592" t="s">
        <v>143</v>
      </c>
      <c r="K420" s="592" t="s">
        <v>143</v>
      </c>
      <c r="L420" s="592" t="s">
        <v>143</v>
      </c>
    </row>
    <row r="421" spans="3:12">
      <c r="C421" s="592" t="s">
        <v>143</v>
      </c>
      <c r="D421" s="592" t="s">
        <v>143</v>
      </c>
      <c r="E421" s="592" t="s">
        <v>143</v>
      </c>
      <c r="F421" s="592" t="s">
        <v>143</v>
      </c>
      <c r="G421" s="592" t="s">
        <v>143</v>
      </c>
      <c r="H421" s="954" t="s">
        <v>143</v>
      </c>
      <c r="I421" s="592" t="s">
        <v>143</v>
      </c>
      <c r="J421" s="592" t="s">
        <v>143</v>
      </c>
      <c r="K421" s="592" t="s">
        <v>143</v>
      </c>
      <c r="L421" s="592" t="s">
        <v>143</v>
      </c>
    </row>
    <row r="422" spans="3:12">
      <c r="C422" s="592" t="s">
        <v>143</v>
      </c>
      <c r="D422" s="592" t="s">
        <v>143</v>
      </c>
      <c r="E422" s="592" t="s">
        <v>143</v>
      </c>
      <c r="F422" s="592" t="s">
        <v>143</v>
      </c>
      <c r="G422" s="592" t="s">
        <v>143</v>
      </c>
      <c r="H422" s="954" t="s">
        <v>143</v>
      </c>
      <c r="I422" s="592" t="s">
        <v>143</v>
      </c>
      <c r="J422" s="592" t="s">
        <v>143</v>
      </c>
      <c r="K422" s="592" t="s">
        <v>143</v>
      </c>
      <c r="L422" s="592" t="s">
        <v>143</v>
      </c>
    </row>
    <row r="423" spans="3:12">
      <c r="C423" s="592" t="s">
        <v>143</v>
      </c>
      <c r="D423" s="592" t="s">
        <v>143</v>
      </c>
      <c r="E423" s="592" t="s">
        <v>143</v>
      </c>
      <c r="F423" s="592" t="s">
        <v>143</v>
      </c>
      <c r="G423" s="592" t="s">
        <v>143</v>
      </c>
      <c r="H423" s="954" t="s">
        <v>143</v>
      </c>
      <c r="I423" s="592" t="s">
        <v>143</v>
      </c>
      <c r="J423" s="592" t="s">
        <v>143</v>
      </c>
      <c r="K423" s="592" t="s">
        <v>143</v>
      </c>
      <c r="L423" s="592" t="s">
        <v>143</v>
      </c>
    </row>
    <row r="424" spans="3:12">
      <c r="C424" s="592" t="s">
        <v>143</v>
      </c>
      <c r="D424" s="592" t="s">
        <v>143</v>
      </c>
      <c r="E424" s="592" t="s">
        <v>143</v>
      </c>
      <c r="F424" s="592" t="s">
        <v>143</v>
      </c>
      <c r="G424" s="592" t="s">
        <v>143</v>
      </c>
      <c r="H424" s="954" t="s">
        <v>143</v>
      </c>
      <c r="I424" s="592" t="s">
        <v>143</v>
      </c>
      <c r="J424" s="592" t="s">
        <v>143</v>
      </c>
      <c r="K424" s="592" t="s">
        <v>143</v>
      </c>
      <c r="L424" s="592" t="s">
        <v>143</v>
      </c>
    </row>
    <row r="425" spans="3:12">
      <c r="C425" s="592" t="s">
        <v>143</v>
      </c>
      <c r="D425" s="592" t="s">
        <v>143</v>
      </c>
      <c r="E425" s="592" t="s">
        <v>143</v>
      </c>
      <c r="F425" s="592" t="s">
        <v>143</v>
      </c>
      <c r="G425" s="592" t="s">
        <v>143</v>
      </c>
      <c r="H425" s="954" t="s">
        <v>143</v>
      </c>
      <c r="I425" s="592" t="s">
        <v>143</v>
      </c>
      <c r="J425" s="592" t="s">
        <v>143</v>
      </c>
      <c r="K425" s="592" t="s">
        <v>143</v>
      </c>
      <c r="L425" s="592" t="s">
        <v>143</v>
      </c>
    </row>
    <row r="426" spans="3:12">
      <c r="C426" s="592" t="s">
        <v>143</v>
      </c>
      <c r="D426" s="592" t="s">
        <v>143</v>
      </c>
      <c r="E426" s="592" t="s">
        <v>143</v>
      </c>
      <c r="F426" s="592" t="s">
        <v>143</v>
      </c>
      <c r="G426" s="592" t="s">
        <v>143</v>
      </c>
      <c r="H426" s="954" t="s">
        <v>143</v>
      </c>
      <c r="I426" s="592" t="s">
        <v>143</v>
      </c>
      <c r="J426" s="592" t="s">
        <v>143</v>
      </c>
      <c r="K426" s="592" t="s">
        <v>143</v>
      </c>
      <c r="L426" s="592" t="s">
        <v>143</v>
      </c>
    </row>
    <row r="427" spans="3:12">
      <c r="C427" s="592" t="s">
        <v>143</v>
      </c>
      <c r="D427" s="592" t="s">
        <v>143</v>
      </c>
      <c r="E427" s="592" t="s">
        <v>143</v>
      </c>
      <c r="F427" s="592" t="s">
        <v>143</v>
      </c>
      <c r="G427" s="592" t="s">
        <v>143</v>
      </c>
      <c r="H427" s="954" t="s">
        <v>143</v>
      </c>
      <c r="I427" s="592" t="s">
        <v>143</v>
      </c>
      <c r="J427" s="592" t="s">
        <v>143</v>
      </c>
      <c r="K427" s="592" t="s">
        <v>143</v>
      </c>
      <c r="L427" s="592" t="s">
        <v>143</v>
      </c>
    </row>
    <row r="428" spans="3:12">
      <c r="C428" s="592" t="s">
        <v>143</v>
      </c>
      <c r="D428" s="592" t="s">
        <v>143</v>
      </c>
      <c r="E428" s="592" t="s">
        <v>143</v>
      </c>
      <c r="F428" s="592" t="s">
        <v>143</v>
      </c>
      <c r="G428" s="592" t="s">
        <v>143</v>
      </c>
      <c r="H428" s="954" t="s">
        <v>143</v>
      </c>
      <c r="I428" s="592" t="s">
        <v>143</v>
      </c>
      <c r="J428" s="592" t="s">
        <v>143</v>
      </c>
      <c r="K428" s="592" t="s">
        <v>143</v>
      </c>
      <c r="L428" s="592" t="s">
        <v>143</v>
      </c>
    </row>
    <row r="429" spans="3:12">
      <c r="C429" s="592" t="s">
        <v>143</v>
      </c>
      <c r="D429" s="592" t="s">
        <v>143</v>
      </c>
      <c r="E429" s="592" t="s">
        <v>143</v>
      </c>
      <c r="F429" s="592" t="s">
        <v>143</v>
      </c>
      <c r="G429" s="592" t="s">
        <v>143</v>
      </c>
      <c r="H429" s="954" t="s">
        <v>143</v>
      </c>
      <c r="I429" s="592" t="s">
        <v>143</v>
      </c>
      <c r="J429" s="592" t="s">
        <v>143</v>
      </c>
      <c r="K429" s="592" t="s">
        <v>143</v>
      </c>
      <c r="L429" s="592" t="s">
        <v>143</v>
      </c>
    </row>
    <row r="430" spans="3:12">
      <c r="C430" s="592" t="s">
        <v>143</v>
      </c>
      <c r="D430" s="592" t="s">
        <v>143</v>
      </c>
      <c r="E430" s="592" t="s">
        <v>143</v>
      </c>
      <c r="F430" s="592" t="s">
        <v>143</v>
      </c>
      <c r="G430" s="592" t="s">
        <v>143</v>
      </c>
      <c r="H430" s="954" t="s">
        <v>143</v>
      </c>
      <c r="I430" s="592" t="s">
        <v>143</v>
      </c>
      <c r="J430" s="592" t="s">
        <v>143</v>
      </c>
      <c r="K430" s="592" t="s">
        <v>143</v>
      </c>
      <c r="L430" s="592" t="s">
        <v>143</v>
      </c>
    </row>
    <row r="431" spans="3:12">
      <c r="C431" s="592" t="s">
        <v>143</v>
      </c>
      <c r="D431" s="592" t="s">
        <v>143</v>
      </c>
      <c r="E431" s="592" t="s">
        <v>143</v>
      </c>
      <c r="F431" s="592" t="s">
        <v>143</v>
      </c>
      <c r="G431" s="592" t="s">
        <v>143</v>
      </c>
      <c r="H431" s="954" t="s">
        <v>143</v>
      </c>
      <c r="I431" s="592" t="s">
        <v>143</v>
      </c>
      <c r="J431" s="592" t="s">
        <v>143</v>
      </c>
      <c r="K431" s="592" t="s">
        <v>143</v>
      </c>
      <c r="L431" s="592" t="s">
        <v>143</v>
      </c>
    </row>
    <row r="432" spans="3:12">
      <c r="C432" s="592" t="s">
        <v>143</v>
      </c>
      <c r="D432" s="592" t="s">
        <v>143</v>
      </c>
      <c r="E432" s="592" t="s">
        <v>143</v>
      </c>
      <c r="F432" s="592" t="s">
        <v>143</v>
      </c>
      <c r="G432" s="592" t="s">
        <v>143</v>
      </c>
      <c r="H432" s="954" t="s">
        <v>143</v>
      </c>
      <c r="I432" s="592" t="s">
        <v>143</v>
      </c>
      <c r="J432" s="592" t="s">
        <v>143</v>
      </c>
      <c r="K432" s="592" t="s">
        <v>143</v>
      </c>
      <c r="L432" s="592" t="s">
        <v>143</v>
      </c>
    </row>
    <row r="433" spans="3:12">
      <c r="C433" s="592" t="s">
        <v>143</v>
      </c>
      <c r="D433" s="592" t="s">
        <v>143</v>
      </c>
      <c r="E433" s="592" t="s">
        <v>143</v>
      </c>
      <c r="F433" s="592" t="s">
        <v>143</v>
      </c>
      <c r="G433" s="592" t="s">
        <v>143</v>
      </c>
      <c r="H433" s="954" t="s">
        <v>143</v>
      </c>
      <c r="I433" s="592" t="s">
        <v>143</v>
      </c>
      <c r="J433" s="592" t="s">
        <v>143</v>
      </c>
      <c r="K433" s="592" t="s">
        <v>143</v>
      </c>
      <c r="L433" s="592" t="s">
        <v>143</v>
      </c>
    </row>
    <row r="434" spans="3:12">
      <c r="C434" s="592" t="s">
        <v>143</v>
      </c>
      <c r="D434" s="592" t="s">
        <v>143</v>
      </c>
      <c r="E434" s="592" t="s">
        <v>143</v>
      </c>
      <c r="F434" s="592" t="s">
        <v>143</v>
      </c>
      <c r="G434" s="592" t="s">
        <v>143</v>
      </c>
      <c r="H434" s="954" t="s">
        <v>143</v>
      </c>
      <c r="I434" s="592" t="s">
        <v>143</v>
      </c>
      <c r="J434" s="592" t="s">
        <v>143</v>
      </c>
      <c r="K434" s="592" t="s">
        <v>143</v>
      </c>
      <c r="L434" s="592" t="s">
        <v>143</v>
      </c>
    </row>
    <row r="435" spans="3:12">
      <c r="C435" s="592" t="s">
        <v>143</v>
      </c>
      <c r="D435" s="592" t="s">
        <v>143</v>
      </c>
      <c r="E435" s="592" t="s">
        <v>143</v>
      </c>
      <c r="F435" s="592" t="s">
        <v>143</v>
      </c>
      <c r="G435" s="592" t="s">
        <v>143</v>
      </c>
      <c r="H435" s="954" t="s">
        <v>143</v>
      </c>
      <c r="I435" s="592" t="s">
        <v>143</v>
      </c>
      <c r="J435" s="592" t="s">
        <v>143</v>
      </c>
      <c r="K435" s="592" t="s">
        <v>143</v>
      </c>
      <c r="L435" s="592" t="s">
        <v>143</v>
      </c>
    </row>
    <row r="436" spans="3:12">
      <c r="C436" s="592" t="s">
        <v>143</v>
      </c>
      <c r="D436" s="592" t="s">
        <v>143</v>
      </c>
      <c r="E436" s="592" t="s">
        <v>143</v>
      </c>
      <c r="F436" s="592" t="s">
        <v>143</v>
      </c>
      <c r="G436" s="592" t="s">
        <v>143</v>
      </c>
      <c r="H436" s="954" t="s">
        <v>143</v>
      </c>
      <c r="I436" s="592" t="s">
        <v>143</v>
      </c>
      <c r="J436" s="592" t="s">
        <v>143</v>
      </c>
      <c r="K436" s="592" t="s">
        <v>143</v>
      </c>
      <c r="L436" s="592" t="s">
        <v>143</v>
      </c>
    </row>
    <row r="437" spans="3:12">
      <c r="C437" s="592" t="s">
        <v>143</v>
      </c>
      <c r="D437" s="592" t="s">
        <v>143</v>
      </c>
      <c r="E437" s="592" t="s">
        <v>143</v>
      </c>
      <c r="F437" s="592" t="s">
        <v>143</v>
      </c>
      <c r="G437" s="592" t="s">
        <v>143</v>
      </c>
      <c r="H437" s="954" t="s">
        <v>143</v>
      </c>
      <c r="I437" s="592" t="s">
        <v>143</v>
      </c>
      <c r="J437" s="592" t="s">
        <v>143</v>
      </c>
      <c r="K437" s="592" t="s">
        <v>143</v>
      </c>
      <c r="L437" s="592" t="s">
        <v>143</v>
      </c>
    </row>
    <row r="438" spans="3:12">
      <c r="C438" s="592" t="s">
        <v>143</v>
      </c>
      <c r="D438" s="592" t="s">
        <v>143</v>
      </c>
      <c r="E438" s="592" t="s">
        <v>143</v>
      </c>
      <c r="F438" s="592" t="s">
        <v>143</v>
      </c>
      <c r="G438" s="592" t="s">
        <v>143</v>
      </c>
      <c r="H438" s="954" t="s">
        <v>143</v>
      </c>
      <c r="I438" s="592" t="s">
        <v>143</v>
      </c>
      <c r="J438" s="592" t="s">
        <v>143</v>
      </c>
      <c r="K438" s="592" t="s">
        <v>143</v>
      </c>
      <c r="L438" s="592" t="s">
        <v>143</v>
      </c>
    </row>
    <row r="439" spans="3:12">
      <c r="C439" s="592" t="s">
        <v>143</v>
      </c>
      <c r="D439" s="592" t="s">
        <v>143</v>
      </c>
      <c r="E439" s="592" t="s">
        <v>143</v>
      </c>
      <c r="F439" s="592" t="s">
        <v>143</v>
      </c>
      <c r="G439" s="592" t="s">
        <v>143</v>
      </c>
      <c r="H439" s="954" t="s">
        <v>143</v>
      </c>
      <c r="I439" s="592" t="s">
        <v>143</v>
      </c>
      <c r="J439" s="592" t="s">
        <v>143</v>
      </c>
      <c r="K439" s="592" t="s">
        <v>143</v>
      </c>
      <c r="L439" s="592" t="s">
        <v>143</v>
      </c>
    </row>
    <row r="440" spans="3:12">
      <c r="C440" s="592" t="s">
        <v>143</v>
      </c>
      <c r="D440" s="592" t="s">
        <v>143</v>
      </c>
      <c r="E440" s="592" t="s">
        <v>143</v>
      </c>
      <c r="F440" s="592" t="s">
        <v>143</v>
      </c>
      <c r="G440" s="592" t="s">
        <v>143</v>
      </c>
      <c r="H440" s="954" t="s">
        <v>143</v>
      </c>
      <c r="I440" s="592" t="s">
        <v>143</v>
      </c>
      <c r="J440" s="592" t="s">
        <v>143</v>
      </c>
      <c r="K440" s="592" t="s">
        <v>143</v>
      </c>
      <c r="L440" s="592" t="s">
        <v>143</v>
      </c>
    </row>
    <row r="441" spans="3:12">
      <c r="C441" s="592" t="s">
        <v>143</v>
      </c>
      <c r="D441" s="592" t="s">
        <v>143</v>
      </c>
      <c r="E441" s="592" t="s">
        <v>143</v>
      </c>
      <c r="F441" s="592" t="s">
        <v>143</v>
      </c>
      <c r="G441" s="592" t="s">
        <v>143</v>
      </c>
      <c r="H441" s="954" t="s">
        <v>143</v>
      </c>
      <c r="I441" s="592" t="s">
        <v>143</v>
      </c>
      <c r="J441" s="592" t="s">
        <v>143</v>
      </c>
      <c r="K441" s="592" t="s">
        <v>143</v>
      </c>
      <c r="L441" s="592" t="s">
        <v>143</v>
      </c>
    </row>
    <row r="442" spans="3:12">
      <c r="C442" s="592" t="s">
        <v>143</v>
      </c>
      <c r="D442" s="592" t="s">
        <v>143</v>
      </c>
      <c r="E442" s="592" t="s">
        <v>143</v>
      </c>
      <c r="F442" s="592" t="s">
        <v>143</v>
      </c>
      <c r="G442" s="592" t="s">
        <v>143</v>
      </c>
      <c r="H442" s="954" t="s">
        <v>143</v>
      </c>
      <c r="I442" s="592" t="s">
        <v>143</v>
      </c>
      <c r="J442" s="592" t="s">
        <v>143</v>
      </c>
      <c r="K442" s="592" t="s">
        <v>143</v>
      </c>
      <c r="L442" s="592" t="s">
        <v>143</v>
      </c>
    </row>
    <row r="443" spans="3:12">
      <c r="C443" s="592" t="s">
        <v>143</v>
      </c>
      <c r="D443" s="592" t="s">
        <v>143</v>
      </c>
      <c r="E443" s="592" t="s">
        <v>143</v>
      </c>
      <c r="F443" s="592" t="s">
        <v>143</v>
      </c>
      <c r="G443" s="592" t="s">
        <v>143</v>
      </c>
      <c r="H443" s="954" t="s">
        <v>143</v>
      </c>
      <c r="I443" s="592" t="s">
        <v>143</v>
      </c>
      <c r="J443" s="592" t="s">
        <v>143</v>
      </c>
      <c r="K443" s="592" t="s">
        <v>143</v>
      </c>
      <c r="L443" s="592" t="s">
        <v>143</v>
      </c>
    </row>
    <row r="444" spans="3:12">
      <c r="C444" s="592" t="s">
        <v>143</v>
      </c>
      <c r="D444" s="592" t="s">
        <v>143</v>
      </c>
      <c r="E444" s="592" t="s">
        <v>143</v>
      </c>
      <c r="F444" s="592" t="s">
        <v>143</v>
      </c>
      <c r="G444" s="592" t="s">
        <v>143</v>
      </c>
      <c r="H444" s="954" t="s">
        <v>143</v>
      </c>
      <c r="I444" s="592" t="s">
        <v>143</v>
      </c>
      <c r="J444" s="592" t="s">
        <v>143</v>
      </c>
      <c r="K444" s="592" t="s">
        <v>143</v>
      </c>
      <c r="L444" s="592" t="s">
        <v>143</v>
      </c>
    </row>
    <row r="445" spans="3:12">
      <c r="C445" s="592" t="s">
        <v>143</v>
      </c>
      <c r="D445" s="592" t="s">
        <v>143</v>
      </c>
      <c r="E445" s="592" t="s">
        <v>143</v>
      </c>
      <c r="F445" s="592" t="s">
        <v>143</v>
      </c>
      <c r="G445" s="592" t="s">
        <v>143</v>
      </c>
      <c r="H445" s="954" t="s">
        <v>143</v>
      </c>
      <c r="I445" s="592" t="s">
        <v>143</v>
      </c>
      <c r="J445" s="592" t="s">
        <v>143</v>
      </c>
      <c r="K445" s="592" t="s">
        <v>143</v>
      </c>
      <c r="L445" s="592" t="s">
        <v>143</v>
      </c>
    </row>
    <row r="446" spans="3:12">
      <c r="C446" s="592" t="s">
        <v>143</v>
      </c>
      <c r="D446" s="592" t="s">
        <v>143</v>
      </c>
      <c r="E446" s="592" t="s">
        <v>143</v>
      </c>
      <c r="F446" s="592" t="s">
        <v>143</v>
      </c>
      <c r="G446" s="592" t="s">
        <v>143</v>
      </c>
      <c r="H446" s="954" t="s">
        <v>143</v>
      </c>
      <c r="I446" s="592" t="s">
        <v>143</v>
      </c>
      <c r="J446" s="592" t="s">
        <v>143</v>
      </c>
      <c r="K446" s="592" t="s">
        <v>143</v>
      </c>
      <c r="L446" s="592" t="s">
        <v>143</v>
      </c>
    </row>
    <row r="447" spans="3:12">
      <c r="C447" s="592" t="s">
        <v>143</v>
      </c>
      <c r="D447" s="592" t="s">
        <v>143</v>
      </c>
      <c r="E447" s="592" t="s">
        <v>143</v>
      </c>
      <c r="F447" s="592" t="s">
        <v>143</v>
      </c>
      <c r="G447" s="592" t="s">
        <v>143</v>
      </c>
      <c r="H447" s="954" t="s">
        <v>143</v>
      </c>
      <c r="I447" s="592" t="s">
        <v>143</v>
      </c>
      <c r="J447" s="592" t="s">
        <v>143</v>
      </c>
      <c r="K447" s="592" t="s">
        <v>143</v>
      </c>
      <c r="L447" s="592" t="s">
        <v>143</v>
      </c>
    </row>
    <row r="448" spans="3:12">
      <c r="C448" s="592" t="s">
        <v>143</v>
      </c>
      <c r="D448" s="592" t="s">
        <v>143</v>
      </c>
      <c r="E448" s="592" t="s">
        <v>143</v>
      </c>
      <c r="F448" s="592" t="s">
        <v>143</v>
      </c>
      <c r="G448" s="592" t="s">
        <v>143</v>
      </c>
      <c r="H448" s="954" t="s">
        <v>143</v>
      </c>
      <c r="I448" s="592" t="s">
        <v>143</v>
      </c>
      <c r="J448" s="592" t="s">
        <v>143</v>
      </c>
      <c r="K448" s="592" t="s">
        <v>143</v>
      </c>
      <c r="L448" s="592" t="s">
        <v>143</v>
      </c>
    </row>
    <row r="449" spans="3:12">
      <c r="C449" s="592" t="s">
        <v>143</v>
      </c>
      <c r="D449" s="592" t="s">
        <v>143</v>
      </c>
      <c r="E449" s="592" t="s">
        <v>143</v>
      </c>
      <c r="F449" s="592" t="s">
        <v>143</v>
      </c>
      <c r="G449" s="592" t="s">
        <v>143</v>
      </c>
      <c r="H449" s="954" t="s">
        <v>143</v>
      </c>
      <c r="I449" s="592" t="s">
        <v>143</v>
      </c>
      <c r="J449" s="592" t="s">
        <v>143</v>
      </c>
      <c r="K449" s="592" t="s">
        <v>143</v>
      </c>
      <c r="L449" s="592" t="s">
        <v>143</v>
      </c>
    </row>
    <row r="450" spans="3:12">
      <c r="C450" s="592" t="s">
        <v>143</v>
      </c>
      <c r="D450" s="592" t="s">
        <v>143</v>
      </c>
      <c r="E450" s="592" t="s">
        <v>143</v>
      </c>
      <c r="F450" s="592" t="s">
        <v>143</v>
      </c>
      <c r="G450" s="592" t="s">
        <v>143</v>
      </c>
      <c r="H450" s="954" t="s">
        <v>143</v>
      </c>
      <c r="I450" s="592" t="s">
        <v>143</v>
      </c>
      <c r="J450" s="592" t="s">
        <v>143</v>
      </c>
      <c r="K450" s="592" t="s">
        <v>143</v>
      </c>
      <c r="L450" s="592" t="s">
        <v>143</v>
      </c>
    </row>
    <row r="451" spans="3:12">
      <c r="C451" s="592" t="s">
        <v>143</v>
      </c>
      <c r="D451" s="592" t="s">
        <v>143</v>
      </c>
      <c r="E451" s="592" t="s">
        <v>143</v>
      </c>
      <c r="F451" s="592" t="s">
        <v>143</v>
      </c>
      <c r="G451" s="592" t="s">
        <v>143</v>
      </c>
      <c r="H451" s="954" t="s">
        <v>143</v>
      </c>
      <c r="I451" s="592" t="s">
        <v>143</v>
      </c>
      <c r="J451" s="592" t="s">
        <v>143</v>
      </c>
      <c r="K451" s="592" t="s">
        <v>143</v>
      </c>
      <c r="L451" s="592" t="s">
        <v>143</v>
      </c>
    </row>
    <row r="452" spans="3:12">
      <c r="D452" s="592" t="s">
        <v>143</v>
      </c>
      <c r="E452" s="592" t="s">
        <v>143</v>
      </c>
      <c r="F452" s="592" t="s">
        <v>143</v>
      </c>
      <c r="G452" s="592" t="s">
        <v>143</v>
      </c>
      <c r="H452" s="954" t="s">
        <v>143</v>
      </c>
      <c r="I452" s="592" t="s">
        <v>143</v>
      </c>
      <c r="J452" s="592" t="s">
        <v>143</v>
      </c>
      <c r="K452" s="592" t="s">
        <v>143</v>
      </c>
      <c r="L452" s="592" t="s">
        <v>143</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85" zoomScaleNormal="80" zoomScaleSheetLayoutView="85" workbookViewId="0"/>
  </sheetViews>
  <sheetFormatPr defaultColWidth="11.453125" defaultRowHeight="12.5"/>
  <cols>
    <col min="1" max="1" width="2.7265625" style="592" customWidth="1"/>
    <col min="2" max="2" width="6.26953125" style="592" customWidth="1"/>
    <col min="3" max="8" width="28.54296875" style="592" customWidth="1"/>
    <col min="9" max="9" width="13.7265625" style="592" customWidth="1"/>
    <col min="10" max="10" width="7.453125" style="592" customWidth="1"/>
    <col min="11" max="16384" width="11.453125" style="592"/>
  </cols>
  <sheetData>
    <row r="1" spans="2:9" ht="13" thickBot="1"/>
    <row r="2" spans="2:9" ht="28.5" thickTop="1">
      <c r="B2" s="1192"/>
      <c r="C2" s="1066"/>
      <c r="D2" s="1066"/>
      <c r="E2" s="757"/>
      <c r="F2" s="757"/>
      <c r="G2" s="757"/>
      <c r="H2" s="534" t="s">
        <v>232</v>
      </c>
      <c r="I2" s="535">
        <f>'Default &amp; Recovery Analysis'!L2</f>
        <v>45991</v>
      </c>
    </row>
    <row r="3" spans="2:9" ht="14">
      <c r="B3" s="623"/>
      <c r="C3" s="761"/>
      <c r="D3" s="761"/>
      <c r="E3" s="596"/>
      <c r="F3" s="596"/>
      <c r="G3" s="596"/>
      <c r="H3" s="540" t="s">
        <v>233</v>
      </c>
      <c r="I3" s="541">
        <f>'Default &amp; Recovery Analysis'!L3</f>
        <v>46003</v>
      </c>
    </row>
    <row r="4" spans="2:9" ht="23">
      <c r="B4" s="2081"/>
      <c r="C4" s="2082"/>
      <c r="D4" s="2082"/>
      <c r="E4" s="2131" t="s">
        <v>599</v>
      </c>
      <c r="F4" s="2131"/>
      <c r="G4" s="1043"/>
      <c r="H4" s="540" t="s">
        <v>234</v>
      </c>
      <c r="I4" s="541">
        <f>'Default &amp; Recovery Analysis'!L4</f>
        <v>46009</v>
      </c>
    </row>
    <row r="5" spans="2:9" ht="23">
      <c r="B5" s="2081"/>
      <c r="C5" s="2082"/>
      <c r="D5" s="2082"/>
      <c r="E5" s="2131"/>
      <c r="F5" s="2131"/>
      <c r="G5" s="1043"/>
      <c r="H5" s="540" t="s">
        <v>235</v>
      </c>
      <c r="I5" s="541">
        <f>'Default &amp; Recovery Analysis'!L5</f>
        <v>46020</v>
      </c>
    </row>
    <row r="6" spans="2:9" ht="14">
      <c r="B6" s="759"/>
      <c r="C6" s="596"/>
      <c r="D6" s="596"/>
      <c r="E6" s="596"/>
      <c r="F6" s="596"/>
      <c r="G6" s="596"/>
      <c r="H6" s="540" t="s">
        <v>236</v>
      </c>
      <c r="I6" s="543">
        <f>'Default &amp; Recovery Analysis'!L6</f>
        <v>14</v>
      </c>
    </row>
    <row r="7" spans="2:9" ht="14">
      <c r="B7" s="759"/>
      <c r="C7" s="596"/>
      <c r="D7" s="596"/>
      <c r="E7" s="596"/>
      <c r="F7" s="596"/>
      <c r="G7" s="596"/>
      <c r="H7" s="596"/>
      <c r="I7" s="766"/>
    </row>
    <row r="8" spans="2:9">
      <c r="B8" s="1067"/>
      <c r="C8" s="1068"/>
      <c r="D8" s="1069"/>
      <c r="E8" s="1069"/>
      <c r="F8" s="1069"/>
      <c r="G8" s="1069"/>
      <c r="H8" s="1069"/>
      <c r="I8" s="1070"/>
    </row>
    <row r="9" spans="2:9" ht="37.5">
      <c r="B9" s="767"/>
      <c r="C9" s="1179" t="s">
        <v>574</v>
      </c>
      <c r="D9" s="1179" t="s">
        <v>600</v>
      </c>
      <c r="E9" s="1179" t="s">
        <v>601</v>
      </c>
      <c r="F9" s="1179" t="s">
        <v>602</v>
      </c>
      <c r="G9" s="1179" t="s">
        <v>603</v>
      </c>
      <c r="H9" s="1179" t="s">
        <v>604</v>
      </c>
      <c r="I9" s="772"/>
    </row>
    <row r="10" spans="2:9" ht="13">
      <c r="B10" s="1327">
        <f>I6</f>
        <v>14</v>
      </c>
      <c r="C10" s="1744">
        <f>'05 - Prepayment Rate'!B12</f>
        <v>45991</v>
      </c>
      <c r="D10" s="1060">
        <f>'Default &amp; Recovery Analysis'!D10</f>
        <v>11501221849.950001</v>
      </c>
      <c r="E10" s="1060">
        <f>IF($C10=0,"",'05 - Prepayment Rate'!E12)</f>
        <v>24036133.25</v>
      </c>
      <c r="F10" s="1064">
        <f>'05 - Prepayment Rate'!D12</f>
        <v>2.089876498652575E-3</v>
      </c>
      <c r="G10" s="1071">
        <f>IF(C11=0,"",F10*12)</f>
        <v>2.50785179838309E-2</v>
      </c>
      <c r="H10" s="1071">
        <f t="shared" ref="H10:H15" si="0">IF(C12=0,"",((1+E10/D10)^12)-1)</f>
        <v>2.5368796083804268E-2</v>
      </c>
      <c r="I10" s="772"/>
    </row>
    <row r="11" spans="2:9" ht="13">
      <c r="B11" s="767"/>
      <c r="C11" s="1745">
        <f>'05 - Prepayment Rate'!B13</f>
        <v>45961</v>
      </c>
      <c r="D11" s="1060">
        <f>'Default &amp; Recovery Analysis'!D11</f>
        <v>11613993146.950001</v>
      </c>
      <c r="E11" s="1060">
        <f>IF($C11=0,"",'05 - Prepayment Rate'!E13)</f>
        <v>30948441.43</v>
      </c>
      <c r="F11" s="1064">
        <f>'05 - Prepayment Rate'!D13</f>
        <v>2.6647545799635243E-3</v>
      </c>
      <c r="G11" s="1071">
        <f>IF(C12=0,"",F11*12)</f>
        <v>3.1977054959562295E-2</v>
      </c>
      <c r="H11" s="1071">
        <f t="shared" si="0"/>
        <v>3.2449903430048055E-2</v>
      </c>
      <c r="I11" s="772"/>
    </row>
    <row r="12" spans="2:9" ht="13">
      <c r="B12" s="767"/>
      <c r="C12" s="1745">
        <f>'05 - Prepayment Rate'!B14</f>
        <v>45930</v>
      </c>
      <c r="D12" s="1060">
        <f>'Default &amp; Recovery Analysis'!D12</f>
        <v>7430770897.8500004</v>
      </c>
      <c r="E12" s="1060">
        <f>IF($C12=0,"",'05 - Prepayment Rate'!E14)</f>
        <v>18140271.010000002</v>
      </c>
      <c r="F12" s="1064">
        <f>'05 - Prepayment Rate'!D14</f>
        <v>2.4412367517949798E-3</v>
      </c>
      <c r="G12" s="1071">
        <f t="shared" ref="G12:G34" si="1">IF(C13=0,"",F12*12)</f>
        <v>2.9294841021539758E-2</v>
      </c>
      <c r="H12" s="1071">
        <f t="shared" si="0"/>
        <v>2.9691395460031078E-2</v>
      </c>
      <c r="I12" s="772"/>
    </row>
    <row r="13" spans="2:9" ht="13">
      <c r="B13" s="767"/>
      <c r="C13" s="1745">
        <f>'05 - Prepayment Rate'!B15</f>
        <v>45900</v>
      </c>
      <c r="D13" s="1060">
        <f>'Default &amp; Recovery Analysis'!D13</f>
        <v>7501402080.4799995</v>
      </c>
      <c r="E13" s="1060">
        <f>IF($C13=0,"",'05 - Prepayment Rate'!E15)</f>
        <v>24368146.75</v>
      </c>
      <c r="F13" s="1064">
        <f>'05 - Prepayment Rate'!D15</f>
        <v>3.2484789494766999E-3</v>
      </c>
      <c r="G13" s="1071">
        <f t="shared" si="1"/>
        <v>3.8981747393720401E-2</v>
      </c>
      <c r="H13" s="1071">
        <f t="shared" si="0"/>
        <v>3.9685817014228908E-2</v>
      </c>
      <c r="I13" s="772"/>
    </row>
    <row r="14" spans="2:9" ht="13">
      <c r="B14" s="767"/>
      <c r="C14" s="1745">
        <f>'05 - Prepayment Rate'!B16</f>
        <v>45869</v>
      </c>
      <c r="D14" s="1060">
        <f>'Default &amp; Recovery Analysis'!D14</f>
        <v>7570005186.9899998</v>
      </c>
      <c r="E14" s="1060">
        <f>IF($C14=0,"",'05 - Prepayment Rate'!E16)</f>
        <v>23530806</v>
      </c>
      <c r="F14" s="1064">
        <f>'05 - Prepayment Rate'!D16</f>
        <v>3.1084266679817646E-3</v>
      </c>
      <c r="G14" s="1071">
        <f t="shared" si="1"/>
        <v>3.7301120015781175E-2</v>
      </c>
      <c r="H14" s="1071">
        <f t="shared" si="0"/>
        <v>3.7945486951348251E-2</v>
      </c>
      <c r="I14" s="772"/>
    </row>
    <row r="15" spans="2:9" ht="13">
      <c r="B15" s="767"/>
      <c r="C15" s="1745">
        <f>'05 - Prepayment Rate'!B17</f>
        <v>45838</v>
      </c>
      <c r="D15" s="1060">
        <f>IF($C16=0,"",'02 - Monthly Asset Follow up'!C22)</f>
        <v>7635175945.3199997</v>
      </c>
      <c r="E15" s="1060">
        <f>IF($C15=0,"",'05 - Prepayment Rate'!E17)</f>
        <v>17402933.100000001</v>
      </c>
      <c r="F15" s="1064">
        <f>'05 - Prepayment Rate'!D17</f>
        <v>2.2793100282996323E-3</v>
      </c>
      <c r="G15" s="1071">
        <f t="shared" si="1"/>
        <v>2.7351720339595587E-2</v>
      </c>
      <c r="H15" s="1071">
        <f t="shared" si="0"/>
        <v>2.7697225677268067E-2</v>
      </c>
      <c r="I15" s="772"/>
    </row>
    <row r="16" spans="2:9" ht="13">
      <c r="B16" s="767"/>
      <c r="C16" s="1745">
        <f>'05 - Prepayment Rate'!B18</f>
        <v>45808</v>
      </c>
      <c r="D16" s="1060">
        <f>IF($C17=0,"",'02 - Monthly Asset Follow up'!C23)</f>
        <v>7700874478.6099997</v>
      </c>
      <c r="E16" s="1060">
        <f>IF($C16=0,"",'05 - Prepayment Rate'!E18)</f>
        <v>19519847.550000001</v>
      </c>
      <c r="F16" s="1064">
        <f>'05 - Prepayment Rate'!D18</f>
        <v>2.5347572674010543E-3</v>
      </c>
      <c r="G16" s="1071">
        <f t="shared" si="1"/>
        <v>3.041708720881265E-2</v>
      </c>
      <c r="H16" s="1071">
        <f>IF(C17=0,"",((1+E16/D16)^12)-1)</f>
        <v>3.0844740232787826E-2</v>
      </c>
      <c r="I16" s="772"/>
    </row>
    <row r="17" spans="2:9" ht="13">
      <c r="B17" s="767"/>
      <c r="C17" s="1745">
        <f>'05 - Prepayment Rate'!B19</f>
        <v>45777</v>
      </c>
      <c r="D17" s="1060">
        <f>IF($C18=0,"",'02 - Monthly Asset Follow up'!C24)</f>
        <v>7762584280.3299999</v>
      </c>
      <c r="E17" s="1060">
        <f>IF($C17=0,"",'05 - Prepayment Rate'!E19)</f>
        <v>14842897.939999999</v>
      </c>
      <c r="F17" s="1064">
        <f>'05 - Prepayment Rate'!D19</f>
        <v>1.9121077986375182E-3</v>
      </c>
      <c r="G17" s="1071">
        <f t="shared" si="1"/>
        <v>2.2945293583650217E-2</v>
      </c>
      <c r="H17" s="1071">
        <f t="shared" ref="H17:H34" si="2">IF(C18=0,"",((1+E17/D17)^12)-1)</f>
        <v>2.318814454452478E-2</v>
      </c>
      <c r="I17" s="772"/>
    </row>
    <row r="18" spans="2:9" ht="13">
      <c r="B18" s="767"/>
      <c r="C18" s="1745">
        <f>'05 - Prepayment Rate'!B20</f>
        <v>45747</v>
      </c>
      <c r="D18" s="1060">
        <f>IF($C19=0,"",'02 - Monthly Asset Follow up'!C25)</f>
        <v>7821840687.46</v>
      </c>
      <c r="E18" s="1060">
        <f>IF($C18=0,"",'05 - Prepayment Rate'!E20)</f>
        <v>15107591.52</v>
      </c>
      <c r="F18" s="1064">
        <f>'05 - Prepayment Rate'!D20</f>
        <v>1.9314624426217909E-3</v>
      </c>
      <c r="G18" s="1071">
        <f t="shared" si="1"/>
        <v>2.3177549311461491E-2</v>
      </c>
      <c r="H18" s="1071">
        <f t="shared" si="2"/>
        <v>2.3425357525328261E-2</v>
      </c>
      <c r="I18" s="772"/>
    </row>
    <row r="19" spans="2:9" ht="13">
      <c r="B19" s="767"/>
      <c r="C19" s="1745">
        <f>'05 - Prepayment Rate'!B21</f>
        <v>45716</v>
      </c>
      <c r="D19" s="1060">
        <f>IF($C20=0,"",'02 - Monthly Asset Follow up'!C26)</f>
        <v>7882097726.96</v>
      </c>
      <c r="E19" s="1060">
        <f>IF($C19=0,"",'05 - Prepayment Rate'!E21)</f>
        <v>13656654.539999999</v>
      </c>
      <c r="F19" s="1064">
        <f>'05 - Prepayment Rate'!D21</f>
        <v>1.7326167491286807E-3</v>
      </c>
      <c r="G19" s="1071">
        <f t="shared" si="1"/>
        <v>2.079140098954417E-2</v>
      </c>
      <c r="H19" s="1071">
        <f t="shared" si="2"/>
        <v>2.0990679149982094E-2</v>
      </c>
      <c r="I19" s="772"/>
    </row>
    <row r="20" spans="2:9" ht="13">
      <c r="B20" s="767"/>
      <c r="C20" s="1745">
        <f>'05 - Prepayment Rate'!B22</f>
        <v>45688</v>
      </c>
      <c r="D20" s="1060">
        <f>IF($C21=0,"",'02 - Monthly Asset Follow up'!C27)</f>
        <v>7942231678.1999998</v>
      </c>
      <c r="E20" s="1060">
        <f>IF($C20=0,"",'05 - Prepayment Rate'!E22)</f>
        <v>13800626.789999999</v>
      </c>
      <c r="F20" s="1064">
        <f>'05 - Prepayment Rate'!D22</f>
        <v>1.737625814653612E-3</v>
      </c>
      <c r="G20" s="1071">
        <f t="shared" si="1"/>
        <v>2.0851509775843345E-2</v>
      </c>
      <c r="H20" s="1071">
        <f t="shared" si="2"/>
        <v>2.1051945197799293E-2</v>
      </c>
      <c r="I20" s="772"/>
    </row>
    <row r="21" spans="2:9" ht="13">
      <c r="B21" s="767"/>
      <c r="C21" s="1745">
        <f>'05 - Prepayment Rate'!B23</f>
        <v>45657</v>
      </c>
      <c r="D21" s="1060">
        <f>IF($C22=0,"",'02 - Monthly Asset Follow up'!C28)</f>
        <v>8062678431.4300003</v>
      </c>
      <c r="E21" s="1060">
        <f>IF($C21=0,"",'05 - Prepayment Rate'!E23)</f>
        <v>14770590.32</v>
      </c>
      <c r="F21" s="1064">
        <f>'05 - Prepayment Rate'!D23</f>
        <v>1.8319706590828628E-3</v>
      </c>
      <c r="G21" s="1071">
        <f t="shared" si="1"/>
        <v>2.1983647908994354E-2</v>
      </c>
      <c r="H21" s="1071">
        <f t="shared" si="2"/>
        <v>2.2206509817060294E-2</v>
      </c>
      <c r="I21" s="772"/>
    </row>
    <row r="22" spans="2:9" ht="13">
      <c r="B22" s="767"/>
      <c r="C22" s="1745">
        <f>'05 - Prepayment Rate'!B24</f>
        <v>45626</v>
      </c>
      <c r="D22" s="1060">
        <f>IF($C23=0,"",'02 - Monthly Asset Follow up'!C29)</f>
        <v>8120798931.6599998</v>
      </c>
      <c r="E22" s="1060">
        <f>IF($C22=0,"",'05 - Prepayment Rate'!E24)</f>
        <v>12780562.119999999</v>
      </c>
      <c r="F22" s="1064">
        <f>'05 - Prepayment Rate'!D24</f>
        <v>1.573806004502008E-3</v>
      </c>
      <c r="G22" s="1071">
        <f t="shared" si="1"/>
        <v>1.8885672054024097E-2</v>
      </c>
      <c r="H22" s="1071">
        <f t="shared" si="2"/>
        <v>1.9050005794088554E-2</v>
      </c>
      <c r="I22" s="772"/>
    </row>
    <row r="23" spans="2:9" ht="13">
      <c r="B23" s="767"/>
      <c r="C23" s="1745">
        <f>'05 - Prepayment Rate'!B25</f>
        <v>45596</v>
      </c>
      <c r="D23" s="1060">
        <f>IF($C24=0,"",'02 - Monthly Asset Follow up'!C30)</f>
        <v>8182368484.4700003</v>
      </c>
      <c r="E23" s="1060">
        <f>IF($C23=0,"",'05 - Prepayment Rate'!E25)</f>
        <v>12577297.26</v>
      </c>
      <c r="F23" s="1064">
        <f>'05 - Prepayment Rate'!D25</f>
        <v>1.5371218350617552E-3</v>
      </c>
      <c r="G23" s="1071">
        <f t="shared" si="1"/>
        <v>1.8445462020741064E-2</v>
      </c>
      <c r="H23" s="1071">
        <f t="shared" si="2"/>
        <v>1.8602204865709515E-2</v>
      </c>
      <c r="I23" s="772"/>
    </row>
    <row r="24" spans="2:9" ht="13">
      <c r="B24" s="767"/>
      <c r="C24" s="1745">
        <f>'05 - Prepayment Rate'!B26</f>
        <v>45565</v>
      </c>
      <c r="D24" s="1060" t="str">
        <f>IF($C25=0,"",'02 - Monthly Asset Follow up'!C31)</f>
        <v/>
      </c>
      <c r="E24" s="1060" t="str">
        <f>IF($C24=0,"",'05 - Prepayment Rate'!E26)</f>
        <v/>
      </c>
      <c r="F24" s="1064" t="str">
        <f>'05 - Prepayment Rate'!D26</f>
        <v/>
      </c>
      <c r="G24" s="1071" t="str">
        <f t="shared" si="1"/>
        <v/>
      </c>
      <c r="H24" s="1071" t="str">
        <f t="shared" si="2"/>
        <v/>
      </c>
      <c r="I24" s="772"/>
    </row>
    <row r="25" spans="2:9" ht="13">
      <c r="B25" s="767"/>
      <c r="C25" s="1745">
        <f>'05 - Prepayment Rate'!B27</f>
        <v>0</v>
      </c>
      <c r="D25" s="1060" t="str">
        <f>IF($C26=0,"",'02 - Monthly Asset Follow up'!C32)</f>
        <v/>
      </c>
      <c r="E25" s="1060" t="str">
        <f>IF($C25=0,"",'05 - Prepayment Rate'!E27)</f>
        <v/>
      </c>
      <c r="F25" s="1064" t="str">
        <f>'05 - Prepayment Rate'!D27</f>
        <v/>
      </c>
      <c r="G25" s="1071" t="str">
        <f t="shared" si="1"/>
        <v/>
      </c>
      <c r="H25" s="1071" t="str">
        <f t="shared" si="2"/>
        <v/>
      </c>
      <c r="I25" s="772"/>
    </row>
    <row r="26" spans="2:9" ht="13">
      <c r="B26" s="767"/>
      <c r="C26" s="1745">
        <f>'05 - Prepayment Rate'!B28</f>
        <v>0</v>
      </c>
      <c r="D26" s="1060" t="str">
        <f>IF($C27=0,"",'02 - Monthly Asset Follow up'!C33)</f>
        <v/>
      </c>
      <c r="E26" s="1060" t="str">
        <f>IF($C26=0,"",'05 - Prepayment Rate'!E28)</f>
        <v/>
      </c>
      <c r="F26" s="1064" t="str">
        <f>'05 - Prepayment Rate'!D28</f>
        <v/>
      </c>
      <c r="G26" s="1071" t="str">
        <f t="shared" si="1"/>
        <v/>
      </c>
      <c r="H26" s="1071" t="str">
        <f t="shared" si="2"/>
        <v/>
      </c>
      <c r="I26" s="772"/>
    </row>
    <row r="27" spans="2:9" ht="13">
      <c r="B27" s="767"/>
      <c r="C27" s="1745">
        <f>'05 - Prepayment Rate'!B29</f>
        <v>0</v>
      </c>
      <c r="D27" s="1060" t="str">
        <f>IF($C28=0,"",'02 - Monthly Asset Follow up'!C34)</f>
        <v/>
      </c>
      <c r="E27" s="1060" t="str">
        <f>IF($C27=0,"",'05 - Prepayment Rate'!E29)</f>
        <v/>
      </c>
      <c r="F27" s="1064" t="str">
        <f>'05 - Prepayment Rate'!D29</f>
        <v/>
      </c>
      <c r="G27" s="1071" t="str">
        <f t="shared" si="1"/>
        <v/>
      </c>
      <c r="H27" s="1071" t="str">
        <f t="shared" si="2"/>
        <v/>
      </c>
      <c r="I27" s="772"/>
    </row>
    <row r="28" spans="2:9" ht="13">
      <c r="B28" s="767"/>
      <c r="C28" s="1745">
        <f>'05 - Prepayment Rate'!B30</f>
        <v>0</v>
      </c>
      <c r="D28" s="1060" t="str">
        <f>IF($C29=0,"",'02 - Monthly Asset Follow up'!C35)</f>
        <v/>
      </c>
      <c r="E28" s="1060" t="str">
        <f>IF($C28=0,"",'05 - Prepayment Rate'!E30)</f>
        <v/>
      </c>
      <c r="F28" s="1064" t="str">
        <f>'05 - Prepayment Rate'!D30</f>
        <v/>
      </c>
      <c r="G28" s="1071" t="str">
        <f t="shared" si="1"/>
        <v/>
      </c>
      <c r="H28" s="1071" t="str">
        <f t="shared" si="2"/>
        <v/>
      </c>
      <c r="I28" s="772"/>
    </row>
    <row r="29" spans="2:9" ht="13">
      <c r="B29" s="767"/>
      <c r="C29" s="1745">
        <f>'05 - Prepayment Rate'!B31</f>
        <v>0</v>
      </c>
      <c r="D29" s="1060" t="str">
        <f>IF($C30=0,"",'02 - Monthly Asset Follow up'!C36)</f>
        <v/>
      </c>
      <c r="E29" s="1060" t="str">
        <f>IF($C29=0,"",'05 - Prepayment Rate'!E31)</f>
        <v/>
      </c>
      <c r="F29" s="1064" t="str">
        <f>'05 - Prepayment Rate'!D31</f>
        <v/>
      </c>
      <c r="G29" s="1071" t="str">
        <f t="shared" si="1"/>
        <v/>
      </c>
      <c r="H29" s="1071" t="str">
        <f t="shared" si="2"/>
        <v/>
      </c>
      <c r="I29" s="772"/>
    </row>
    <row r="30" spans="2:9" ht="13">
      <c r="B30" s="767"/>
      <c r="C30" s="1745">
        <f>'05 - Prepayment Rate'!B32</f>
        <v>0</v>
      </c>
      <c r="D30" s="1060" t="str">
        <f>IF($C31=0,"",'02 - Monthly Asset Follow up'!C37)</f>
        <v/>
      </c>
      <c r="E30" s="1060" t="str">
        <f>IF($C30=0,"",'05 - Prepayment Rate'!E32)</f>
        <v/>
      </c>
      <c r="F30" s="1064" t="str">
        <f>'05 - Prepayment Rate'!D32</f>
        <v/>
      </c>
      <c r="G30" s="1071" t="str">
        <f t="shared" si="1"/>
        <v/>
      </c>
      <c r="H30" s="1071" t="str">
        <f t="shared" si="2"/>
        <v/>
      </c>
      <c r="I30" s="772"/>
    </row>
    <row r="31" spans="2:9" ht="13">
      <c r="B31" s="767"/>
      <c r="C31" s="1745">
        <f>'05 - Prepayment Rate'!B33</f>
        <v>0</v>
      </c>
      <c r="D31" s="1060" t="str">
        <f>IF($C32=0,"",'02 - Monthly Asset Follow up'!C38)</f>
        <v/>
      </c>
      <c r="E31" s="1060" t="str">
        <f>IF($C31=0,"",'05 - Prepayment Rate'!E33)</f>
        <v/>
      </c>
      <c r="F31" s="1064" t="str">
        <f>'05 - Prepayment Rate'!D33</f>
        <v/>
      </c>
      <c r="G31" s="1071" t="str">
        <f t="shared" si="1"/>
        <v/>
      </c>
      <c r="H31" s="1071" t="str">
        <f t="shared" si="2"/>
        <v/>
      </c>
      <c r="I31" s="772"/>
    </row>
    <row r="32" spans="2:9" ht="13">
      <c r="B32" s="767"/>
      <c r="C32" s="1745">
        <f>'05 - Prepayment Rate'!B34</f>
        <v>0</v>
      </c>
      <c r="D32" s="1060" t="str">
        <f>IF($C33=0,"",'02 - Monthly Asset Follow up'!C39)</f>
        <v/>
      </c>
      <c r="E32" s="1060" t="str">
        <f>IF($C32=0,"",'05 - Prepayment Rate'!E34)</f>
        <v/>
      </c>
      <c r="F32" s="1064" t="str">
        <f>'05 - Prepayment Rate'!D34</f>
        <v/>
      </c>
      <c r="G32" s="1071" t="str">
        <f t="shared" si="1"/>
        <v/>
      </c>
      <c r="H32" s="1071" t="str">
        <f t="shared" si="2"/>
        <v/>
      </c>
      <c r="I32" s="772"/>
    </row>
    <row r="33" spans="2:9" ht="13">
      <c r="B33" s="767"/>
      <c r="C33" s="1745">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ht="13">
      <c r="B34" s="767"/>
      <c r="C34" s="1745">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ht="13">
      <c r="B35" s="767"/>
      <c r="C35" s="1746">
        <f>'05 - Prepayment Rate'!B37</f>
        <v>0</v>
      </c>
      <c r="D35" s="1747" t="str">
        <f>'Default &amp; Recovery Analysis'!D35</f>
        <v/>
      </c>
      <c r="E35" s="1747" t="str">
        <f>IF($C35=0,"",'05 - Prepayment Rate'!E37)</f>
        <v/>
      </c>
      <c r="F35" s="1748" t="str">
        <f>'05 - Prepayment Rate'!D37</f>
        <v/>
      </c>
      <c r="G35" s="1749"/>
      <c r="H35" s="1749"/>
      <c r="I35" s="772"/>
    </row>
    <row r="36" spans="2:9">
      <c r="B36" s="767"/>
      <c r="C36" s="592" t="s">
        <v>143</v>
      </c>
      <c r="D36" s="592" t="s">
        <v>143</v>
      </c>
      <c r="E36" s="592" t="s">
        <v>143</v>
      </c>
      <c r="F36" s="592" t="s">
        <v>143</v>
      </c>
      <c r="I36" s="772"/>
    </row>
    <row r="37" spans="2:9" ht="13" thickBot="1">
      <c r="B37" s="780"/>
      <c r="C37" s="1038"/>
      <c r="D37" s="1038"/>
      <c r="E37" s="1038"/>
      <c r="F37" s="1038"/>
      <c r="G37" s="1038"/>
      <c r="H37" s="1038"/>
      <c r="I37" s="784"/>
    </row>
    <row r="38" spans="2:9" ht="13" thickTop="1">
      <c r="C38" s="592" t="s">
        <v>143</v>
      </c>
      <c r="D38" s="592" t="s">
        <v>143</v>
      </c>
      <c r="E38" s="592" t="s">
        <v>143</v>
      </c>
      <c r="F38" s="592" t="s">
        <v>143</v>
      </c>
    </row>
    <row r="39" spans="2:9">
      <c r="C39" s="592" t="s">
        <v>143</v>
      </c>
      <c r="D39" s="592" t="s">
        <v>143</v>
      </c>
      <c r="E39" s="592" t="s">
        <v>143</v>
      </c>
      <c r="F39" s="592" t="s">
        <v>143</v>
      </c>
    </row>
    <row r="40" spans="2:9">
      <c r="C40" s="592" t="s">
        <v>143</v>
      </c>
      <c r="D40" s="592" t="s">
        <v>143</v>
      </c>
      <c r="E40" s="592" t="s">
        <v>143</v>
      </c>
      <c r="F40" s="592" t="s">
        <v>143</v>
      </c>
    </row>
    <row r="41" spans="2:9">
      <c r="C41" s="592" t="s">
        <v>143</v>
      </c>
      <c r="D41" s="592" t="s">
        <v>143</v>
      </c>
      <c r="E41" s="592" t="s">
        <v>143</v>
      </c>
      <c r="F41" s="592" t="s">
        <v>143</v>
      </c>
    </row>
    <row r="42" spans="2:9">
      <c r="C42" s="592" t="s">
        <v>143</v>
      </c>
      <c r="D42" s="592" t="s">
        <v>143</v>
      </c>
      <c r="E42" s="592" t="s">
        <v>143</v>
      </c>
      <c r="F42" s="592" t="s">
        <v>143</v>
      </c>
    </row>
    <row r="43" spans="2:9">
      <c r="C43" s="592" t="s">
        <v>143</v>
      </c>
      <c r="D43" s="592" t="s">
        <v>143</v>
      </c>
      <c r="E43" s="592" t="s">
        <v>143</v>
      </c>
      <c r="F43" s="592" t="s">
        <v>143</v>
      </c>
    </row>
    <row r="44" spans="2:9">
      <c r="C44" s="592" t="s">
        <v>143</v>
      </c>
      <c r="D44" s="592" t="s">
        <v>143</v>
      </c>
      <c r="E44" s="592" t="s">
        <v>143</v>
      </c>
      <c r="F44" s="592" t="s">
        <v>143</v>
      </c>
    </row>
    <row r="45" spans="2:9">
      <c r="C45" s="592" t="s">
        <v>143</v>
      </c>
      <c r="D45" s="592" t="s">
        <v>143</v>
      </c>
      <c r="E45" s="592" t="s">
        <v>143</v>
      </c>
      <c r="F45" s="592" t="s">
        <v>143</v>
      </c>
    </row>
    <row r="46" spans="2:9">
      <c r="C46" s="592" t="s">
        <v>143</v>
      </c>
      <c r="D46" s="592" t="s">
        <v>143</v>
      </c>
      <c r="E46" s="592" t="s">
        <v>143</v>
      </c>
      <c r="F46" s="592" t="s">
        <v>143</v>
      </c>
    </row>
    <row r="47" spans="2:9">
      <c r="C47" s="592" t="s">
        <v>143</v>
      </c>
      <c r="D47" s="592" t="s">
        <v>143</v>
      </c>
      <c r="E47" s="592" t="s">
        <v>143</v>
      </c>
      <c r="F47" s="592" t="s">
        <v>143</v>
      </c>
    </row>
    <row r="48" spans="2:9">
      <c r="C48" s="592" t="s">
        <v>143</v>
      </c>
      <c r="D48" s="592" t="s">
        <v>143</v>
      </c>
      <c r="E48" s="592" t="s">
        <v>143</v>
      </c>
      <c r="F48" s="592" t="s">
        <v>143</v>
      </c>
    </row>
    <row r="49" spans="3:6">
      <c r="C49" s="592" t="s">
        <v>143</v>
      </c>
      <c r="D49" s="592" t="s">
        <v>143</v>
      </c>
      <c r="E49" s="592" t="s">
        <v>143</v>
      </c>
      <c r="F49" s="592" t="s">
        <v>143</v>
      </c>
    </row>
    <row r="50" spans="3:6">
      <c r="C50" s="592" t="s">
        <v>143</v>
      </c>
      <c r="D50" s="592" t="s">
        <v>143</v>
      </c>
      <c r="E50" s="592" t="s">
        <v>143</v>
      </c>
      <c r="F50" s="592" t="s">
        <v>143</v>
      </c>
    </row>
    <row r="51" spans="3:6">
      <c r="C51" s="592" t="s">
        <v>143</v>
      </c>
      <c r="D51" s="592" t="s">
        <v>143</v>
      </c>
      <c r="E51" s="592" t="s">
        <v>143</v>
      </c>
      <c r="F51" s="592" t="s">
        <v>143</v>
      </c>
    </row>
    <row r="52" spans="3:6">
      <c r="C52" s="592" t="s">
        <v>143</v>
      </c>
      <c r="D52" s="592" t="s">
        <v>143</v>
      </c>
      <c r="E52" s="592" t="s">
        <v>143</v>
      </c>
      <c r="F52" s="592" t="s">
        <v>143</v>
      </c>
    </row>
    <row r="53" spans="3:6">
      <c r="C53" s="592" t="s">
        <v>143</v>
      </c>
      <c r="D53" s="592" t="s">
        <v>143</v>
      </c>
      <c r="E53" s="592" t="s">
        <v>143</v>
      </c>
      <c r="F53" s="592" t="s">
        <v>143</v>
      </c>
    </row>
    <row r="54" spans="3:6">
      <c r="C54" s="592" t="s">
        <v>143</v>
      </c>
      <c r="D54" s="592" t="s">
        <v>143</v>
      </c>
      <c r="E54" s="592" t="s">
        <v>143</v>
      </c>
      <c r="F54" s="592" t="s">
        <v>143</v>
      </c>
    </row>
    <row r="55" spans="3:6">
      <c r="C55" s="592" t="s">
        <v>143</v>
      </c>
      <c r="D55" s="592" t="s">
        <v>143</v>
      </c>
      <c r="E55" s="592" t="s">
        <v>143</v>
      </c>
      <c r="F55" s="592" t="s">
        <v>143</v>
      </c>
    </row>
    <row r="56" spans="3:6">
      <c r="C56" s="592" t="s">
        <v>143</v>
      </c>
      <c r="D56" s="592" t="s">
        <v>143</v>
      </c>
      <c r="E56" s="592" t="s">
        <v>143</v>
      </c>
      <c r="F56" s="592" t="s">
        <v>143</v>
      </c>
    </row>
    <row r="57" spans="3:6">
      <c r="C57" s="592" t="s">
        <v>143</v>
      </c>
      <c r="D57" s="592" t="s">
        <v>143</v>
      </c>
      <c r="E57" s="592" t="s">
        <v>143</v>
      </c>
      <c r="F57" s="592" t="s">
        <v>143</v>
      </c>
    </row>
    <row r="58" spans="3:6">
      <c r="C58" s="592" t="s">
        <v>143</v>
      </c>
      <c r="D58" s="592" t="s">
        <v>143</v>
      </c>
      <c r="E58" s="592" t="s">
        <v>143</v>
      </c>
      <c r="F58" s="592" t="s">
        <v>143</v>
      </c>
    </row>
    <row r="59" spans="3:6">
      <c r="C59" s="592" t="s">
        <v>143</v>
      </c>
      <c r="D59" s="592" t="s">
        <v>143</v>
      </c>
      <c r="E59" s="592" t="s">
        <v>143</v>
      </c>
      <c r="F59" s="592" t="s">
        <v>143</v>
      </c>
    </row>
    <row r="60" spans="3:6">
      <c r="C60" s="592" t="s">
        <v>143</v>
      </c>
      <c r="D60" s="592" t="s">
        <v>143</v>
      </c>
      <c r="E60" s="592" t="s">
        <v>143</v>
      </c>
      <c r="F60" s="592" t="s">
        <v>143</v>
      </c>
    </row>
    <row r="61" spans="3:6">
      <c r="C61" s="592" t="s">
        <v>143</v>
      </c>
      <c r="D61" s="592" t="s">
        <v>143</v>
      </c>
      <c r="E61" s="592" t="s">
        <v>143</v>
      </c>
      <c r="F61" s="592" t="s">
        <v>143</v>
      </c>
    </row>
    <row r="62" spans="3:6">
      <c r="C62" s="592" t="s">
        <v>143</v>
      </c>
      <c r="D62" s="592" t="s">
        <v>143</v>
      </c>
      <c r="E62" s="592" t="s">
        <v>143</v>
      </c>
      <c r="F62" s="592" t="s">
        <v>143</v>
      </c>
    </row>
    <row r="63" spans="3:6">
      <c r="C63" s="592" t="s">
        <v>143</v>
      </c>
      <c r="D63" s="592" t="s">
        <v>143</v>
      </c>
      <c r="E63" s="592" t="s">
        <v>143</v>
      </c>
      <c r="F63" s="592" t="s">
        <v>143</v>
      </c>
    </row>
    <row r="64" spans="3:6">
      <c r="C64" s="592" t="s">
        <v>143</v>
      </c>
      <c r="D64" s="592" t="s">
        <v>143</v>
      </c>
      <c r="E64" s="592" t="s">
        <v>143</v>
      </c>
      <c r="F64" s="592" t="s">
        <v>143</v>
      </c>
    </row>
    <row r="65" spans="3:6">
      <c r="C65" s="592" t="s">
        <v>143</v>
      </c>
      <c r="D65" s="592" t="s">
        <v>143</v>
      </c>
      <c r="E65" s="592" t="s">
        <v>143</v>
      </c>
      <c r="F65" s="592" t="s">
        <v>143</v>
      </c>
    </row>
    <row r="66" spans="3:6">
      <c r="C66" s="592" t="s">
        <v>143</v>
      </c>
      <c r="D66" s="592" t="s">
        <v>143</v>
      </c>
      <c r="E66" s="592" t="s">
        <v>143</v>
      </c>
      <c r="F66" s="592" t="s">
        <v>143</v>
      </c>
    </row>
    <row r="67" spans="3:6">
      <c r="C67" s="592" t="s">
        <v>143</v>
      </c>
      <c r="D67" s="592" t="s">
        <v>143</v>
      </c>
      <c r="E67" s="592" t="s">
        <v>143</v>
      </c>
      <c r="F67" s="592" t="s">
        <v>143</v>
      </c>
    </row>
    <row r="68" spans="3:6">
      <c r="C68" s="592" t="s">
        <v>143</v>
      </c>
      <c r="D68" s="592" t="s">
        <v>143</v>
      </c>
      <c r="E68" s="592" t="s">
        <v>143</v>
      </c>
      <c r="F68" s="592" t="s">
        <v>143</v>
      </c>
    </row>
    <row r="69" spans="3:6">
      <c r="C69" s="592" t="s">
        <v>143</v>
      </c>
      <c r="D69" s="592" t="s">
        <v>143</v>
      </c>
      <c r="E69" s="592" t="s">
        <v>143</v>
      </c>
      <c r="F69" s="592" t="s">
        <v>143</v>
      </c>
    </row>
    <row r="70" spans="3:6">
      <c r="C70" s="592" t="s">
        <v>143</v>
      </c>
      <c r="D70" s="592" t="s">
        <v>143</v>
      </c>
      <c r="E70" s="592" t="s">
        <v>143</v>
      </c>
      <c r="F70" s="592" t="s">
        <v>143</v>
      </c>
    </row>
    <row r="71" spans="3:6">
      <c r="C71" s="592" t="s">
        <v>143</v>
      </c>
      <c r="D71" s="592" t="s">
        <v>143</v>
      </c>
      <c r="E71" s="592" t="s">
        <v>143</v>
      </c>
      <c r="F71" s="592" t="s">
        <v>143</v>
      </c>
    </row>
    <row r="72" spans="3:6">
      <c r="C72" s="592" t="s">
        <v>143</v>
      </c>
      <c r="D72" s="592" t="s">
        <v>143</v>
      </c>
      <c r="E72" s="592" t="s">
        <v>143</v>
      </c>
      <c r="F72" s="592" t="s">
        <v>143</v>
      </c>
    </row>
    <row r="73" spans="3:6">
      <c r="C73" s="592" t="s">
        <v>143</v>
      </c>
      <c r="D73" s="592" t="s">
        <v>143</v>
      </c>
      <c r="E73" s="592" t="s">
        <v>143</v>
      </c>
      <c r="F73" s="592" t="s">
        <v>143</v>
      </c>
    </row>
    <row r="74" spans="3:6">
      <c r="C74" s="592" t="s">
        <v>143</v>
      </c>
      <c r="D74" s="592" t="s">
        <v>143</v>
      </c>
      <c r="E74" s="592" t="s">
        <v>143</v>
      </c>
      <c r="F74" s="592" t="s">
        <v>143</v>
      </c>
    </row>
    <row r="75" spans="3:6">
      <c r="C75" s="592" t="s">
        <v>143</v>
      </c>
      <c r="D75" s="592" t="s">
        <v>143</v>
      </c>
      <c r="E75" s="592" t="s">
        <v>143</v>
      </c>
      <c r="F75" s="592" t="s">
        <v>143</v>
      </c>
    </row>
    <row r="76" spans="3:6">
      <c r="C76" s="592" t="s">
        <v>143</v>
      </c>
      <c r="D76" s="592" t="s">
        <v>143</v>
      </c>
      <c r="E76" s="592" t="s">
        <v>143</v>
      </c>
      <c r="F76" s="592" t="s">
        <v>143</v>
      </c>
    </row>
    <row r="77" spans="3:6">
      <c r="C77" s="592" t="s">
        <v>143</v>
      </c>
      <c r="D77" s="592" t="s">
        <v>143</v>
      </c>
      <c r="E77" s="592" t="s">
        <v>143</v>
      </c>
      <c r="F77" s="592" t="s">
        <v>143</v>
      </c>
    </row>
    <row r="78" spans="3:6">
      <c r="C78" s="592" t="s">
        <v>143</v>
      </c>
      <c r="D78" s="592" t="s">
        <v>143</v>
      </c>
      <c r="E78" s="592" t="s">
        <v>143</v>
      </c>
      <c r="F78" s="592" t="s">
        <v>143</v>
      </c>
    </row>
    <row r="79" spans="3:6">
      <c r="C79" s="592" t="s">
        <v>143</v>
      </c>
      <c r="D79" s="592" t="s">
        <v>143</v>
      </c>
      <c r="E79" s="592" t="s">
        <v>143</v>
      </c>
      <c r="F79" s="592" t="s">
        <v>143</v>
      </c>
    </row>
    <row r="80" spans="3:6">
      <c r="C80" s="592" t="s">
        <v>143</v>
      </c>
      <c r="D80" s="592" t="s">
        <v>143</v>
      </c>
      <c r="E80" s="592" t="s">
        <v>143</v>
      </c>
      <c r="F80" s="592" t="s">
        <v>143</v>
      </c>
    </row>
    <row r="81" spans="3:6">
      <c r="C81" s="592" t="s">
        <v>143</v>
      </c>
      <c r="D81" s="592" t="s">
        <v>143</v>
      </c>
      <c r="E81" s="592" t="s">
        <v>143</v>
      </c>
      <c r="F81" s="592" t="s">
        <v>143</v>
      </c>
    </row>
    <row r="82" spans="3:6">
      <c r="C82" s="592" t="s">
        <v>143</v>
      </c>
      <c r="D82" s="592" t="s">
        <v>143</v>
      </c>
      <c r="E82" s="592" t="s">
        <v>143</v>
      </c>
      <c r="F82" s="592" t="s">
        <v>143</v>
      </c>
    </row>
    <row r="83" spans="3:6">
      <c r="C83" s="592" t="s">
        <v>143</v>
      </c>
      <c r="D83" s="592" t="s">
        <v>143</v>
      </c>
      <c r="E83" s="592" t="s">
        <v>143</v>
      </c>
      <c r="F83" s="592" t="s">
        <v>143</v>
      </c>
    </row>
    <row r="84" spans="3:6">
      <c r="C84" s="592" t="s">
        <v>143</v>
      </c>
      <c r="D84" s="592" t="s">
        <v>143</v>
      </c>
      <c r="E84" s="592" t="s">
        <v>143</v>
      </c>
      <c r="F84" s="592" t="s">
        <v>143</v>
      </c>
    </row>
    <row r="85" spans="3:6">
      <c r="C85" s="592" t="s">
        <v>143</v>
      </c>
      <c r="D85" s="592" t="s">
        <v>143</v>
      </c>
      <c r="E85" s="592" t="s">
        <v>143</v>
      </c>
      <c r="F85" s="592" t="s">
        <v>143</v>
      </c>
    </row>
    <row r="86" spans="3:6">
      <c r="C86" s="592" t="s">
        <v>143</v>
      </c>
      <c r="D86" s="592" t="s">
        <v>143</v>
      </c>
      <c r="E86" s="592" t="s">
        <v>143</v>
      </c>
      <c r="F86" s="592" t="s">
        <v>143</v>
      </c>
    </row>
    <row r="87" spans="3:6">
      <c r="C87" s="592" t="s">
        <v>143</v>
      </c>
      <c r="D87" s="592" t="s">
        <v>143</v>
      </c>
      <c r="E87" s="592" t="s">
        <v>143</v>
      </c>
      <c r="F87" s="592" t="s">
        <v>143</v>
      </c>
    </row>
    <row r="88" spans="3:6">
      <c r="C88" s="592" t="s">
        <v>143</v>
      </c>
      <c r="D88" s="592" t="s">
        <v>143</v>
      </c>
      <c r="E88" s="592" t="s">
        <v>143</v>
      </c>
      <c r="F88" s="592" t="s">
        <v>143</v>
      </c>
    </row>
    <row r="89" spans="3:6">
      <c r="C89" s="592" t="s">
        <v>143</v>
      </c>
      <c r="D89" s="592" t="s">
        <v>143</v>
      </c>
      <c r="E89" s="592" t="s">
        <v>143</v>
      </c>
      <c r="F89" s="592" t="s">
        <v>143</v>
      </c>
    </row>
    <row r="90" spans="3:6">
      <c r="C90" s="592" t="s">
        <v>143</v>
      </c>
      <c r="D90" s="592" t="s">
        <v>143</v>
      </c>
      <c r="E90" s="592" t="s">
        <v>143</v>
      </c>
      <c r="F90" s="592" t="s">
        <v>143</v>
      </c>
    </row>
    <row r="91" spans="3:6">
      <c r="C91" s="592" t="s">
        <v>143</v>
      </c>
      <c r="D91" s="592" t="s">
        <v>143</v>
      </c>
      <c r="E91" s="592" t="s">
        <v>143</v>
      </c>
      <c r="F91" s="592" t="s">
        <v>143</v>
      </c>
    </row>
    <row r="92" spans="3:6">
      <c r="C92" s="592" t="s">
        <v>143</v>
      </c>
      <c r="D92" s="592" t="s">
        <v>143</v>
      </c>
      <c r="E92" s="592" t="s">
        <v>143</v>
      </c>
      <c r="F92" s="592" t="s">
        <v>143</v>
      </c>
    </row>
    <row r="93" spans="3:6">
      <c r="C93" s="592" t="s">
        <v>143</v>
      </c>
      <c r="D93" s="592" t="s">
        <v>143</v>
      </c>
      <c r="E93" s="592" t="s">
        <v>143</v>
      </c>
      <c r="F93" s="592" t="s">
        <v>143</v>
      </c>
    </row>
    <row r="94" spans="3:6">
      <c r="C94" s="592" t="s">
        <v>143</v>
      </c>
      <c r="D94" s="592" t="s">
        <v>143</v>
      </c>
      <c r="E94" s="592" t="s">
        <v>143</v>
      </c>
      <c r="F94" s="592" t="s">
        <v>143</v>
      </c>
    </row>
    <row r="95" spans="3:6">
      <c r="C95" s="592" t="s">
        <v>143</v>
      </c>
      <c r="D95" s="592" t="s">
        <v>143</v>
      </c>
      <c r="E95" s="592" t="s">
        <v>143</v>
      </c>
      <c r="F95" s="592" t="s">
        <v>143</v>
      </c>
    </row>
    <row r="96" spans="3:6">
      <c r="C96" s="592" t="s">
        <v>143</v>
      </c>
      <c r="D96" s="592" t="s">
        <v>143</v>
      </c>
      <c r="E96" s="592" t="s">
        <v>143</v>
      </c>
      <c r="F96" s="592" t="s">
        <v>143</v>
      </c>
    </row>
    <row r="97" spans="3:6">
      <c r="C97" s="592" t="s">
        <v>143</v>
      </c>
      <c r="D97" s="592" t="s">
        <v>143</v>
      </c>
      <c r="E97" s="592" t="s">
        <v>143</v>
      </c>
      <c r="F97" s="592" t="s">
        <v>143</v>
      </c>
    </row>
    <row r="98" spans="3:6">
      <c r="C98" s="592" t="s">
        <v>143</v>
      </c>
      <c r="D98" s="592" t="s">
        <v>143</v>
      </c>
      <c r="E98" s="592" t="s">
        <v>143</v>
      </c>
      <c r="F98" s="592" t="s">
        <v>143</v>
      </c>
    </row>
    <row r="99" spans="3:6">
      <c r="C99" s="592" t="s">
        <v>143</v>
      </c>
      <c r="D99" s="592" t="s">
        <v>143</v>
      </c>
      <c r="E99" s="592" t="s">
        <v>143</v>
      </c>
      <c r="F99" s="592" t="s">
        <v>143</v>
      </c>
    </row>
    <row r="100" spans="3:6">
      <c r="C100" s="592" t="s">
        <v>143</v>
      </c>
      <c r="D100" s="592" t="s">
        <v>143</v>
      </c>
      <c r="E100" s="592" t="s">
        <v>143</v>
      </c>
      <c r="F100" s="592" t="s">
        <v>143</v>
      </c>
    </row>
    <row r="101" spans="3:6">
      <c r="C101" s="592" t="s">
        <v>143</v>
      </c>
      <c r="D101" s="592" t="s">
        <v>143</v>
      </c>
      <c r="E101" s="592" t="s">
        <v>143</v>
      </c>
      <c r="F101" s="592" t="s">
        <v>143</v>
      </c>
    </row>
    <row r="102" spans="3:6">
      <c r="C102" s="592" t="s">
        <v>143</v>
      </c>
      <c r="D102" s="592" t="s">
        <v>143</v>
      </c>
      <c r="E102" s="592" t="s">
        <v>143</v>
      </c>
      <c r="F102" s="592" t="s">
        <v>143</v>
      </c>
    </row>
    <row r="103" spans="3:6">
      <c r="C103" s="592" t="s">
        <v>143</v>
      </c>
      <c r="D103" s="592" t="s">
        <v>143</v>
      </c>
      <c r="E103" s="592" t="s">
        <v>143</v>
      </c>
      <c r="F103" s="592" t="s">
        <v>143</v>
      </c>
    </row>
    <row r="104" spans="3:6">
      <c r="C104" s="592" t="s">
        <v>143</v>
      </c>
      <c r="D104" s="592" t="s">
        <v>143</v>
      </c>
      <c r="E104" s="592" t="s">
        <v>143</v>
      </c>
      <c r="F104" s="592" t="s">
        <v>143</v>
      </c>
    </row>
    <row r="105" spans="3:6">
      <c r="C105" s="592" t="s">
        <v>143</v>
      </c>
      <c r="D105" s="592" t="s">
        <v>143</v>
      </c>
      <c r="E105" s="592" t="s">
        <v>143</v>
      </c>
      <c r="F105" s="592" t="s">
        <v>143</v>
      </c>
    </row>
    <row r="106" spans="3:6">
      <c r="C106" s="592" t="s">
        <v>143</v>
      </c>
      <c r="D106" s="592" t="s">
        <v>143</v>
      </c>
      <c r="E106" s="592" t="s">
        <v>143</v>
      </c>
      <c r="F106" s="592" t="s">
        <v>143</v>
      </c>
    </row>
    <row r="107" spans="3:6">
      <c r="C107" s="592" t="s">
        <v>143</v>
      </c>
      <c r="D107" s="592" t="s">
        <v>143</v>
      </c>
      <c r="E107" s="592" t="s">
        <v>143</v>
      </c>
      <c r="F107" s="592" t="s">
        <v>143</v>
      </c>
    </row>
    <row r="108" spans="3:6">
      <c r="C108" s="592" t="s">
        <v>143</v>
      </c>
      <c r="D108" s="592" t="s">
        <v>143</v>
      </c>
      <c r="E108" s="592" t="s">
        <v>143</v>
      </c>
      <c r="F108" s="592" t="s">
        <v>143</v>
      </c>
    </row>
    <row r="109" spans="3:6">
      <c r="C109" s="592" t="s">
        <v>143</v>
      </c>
      <c r="D109" s="592" t="s">
        <v>143</v>
      </c>
      <c r="E109" s="592" t="s">
        <v>143</v>
      </c>
      <c r="F109" s="592" t="s">
        <v>143</v>
      </c>
    </row>
    <row r="110" spans="3:6">
      <c r="C110" s="592" t="s">
        <v>143</v>
      </c>
      <c r="D110" s="592" t="s">
        <v>143</v>
      </c>
      <c r="E110" s="592" t="s">
        <v>143</v>
      </c>
      <c r="F110" s="592" t="s">
        <v>143</v>
      </c>
    </row>
    <row r="111" spans="3:6">
      <c r="C111" s="592" t="s">
        <v>143</v>
      </c>
      <c r="D111" s="592" t="s">
        <v>143</v>
      </c>
      <c r="E111" s="592" t="s">
        <v>143</v>
      </c>
      <c r="F111" s="592" t="s">
        <v>143</v>
      </c>
    </row>
    <row r="112" spans="3:6">
      <c r="C112" s="592" t="s">
        <v>143</v>
      </c>
      <c r="D112" s="592" t="s">
        <v>143</v>
      </c>
      <c r="E112" s="592" t="s">
        <v>143</v>
      </c>
      <c r="F112" s="592" t="s">
        <v>143</v>
      </c>
    </row>
    <row r="113" spans="3:6">
      <c r="C113" s="592" t="s">
        <v>143</v>
      </c>
      <c r="D113" s="592" t="s">
        <v>143</v>
      </c>
      <c r="E113" s="592" t="s">
        <v>143</v>
      </c>
      <c r="F113" s="592" t="s">
        <v>143</v>
      </c>
    </row>
    <row r="114" spans="3:6">
      <c r="C114" s="592" t="s">
        <v>143</v>
      </c>
      <c r="D114" s="592" t="s">
        <v>143</v>
      </c>
      <c r="E114" s="592" t="s">
        <v>143</v>
      </c>
      <c r="F114" s="592" t="s">
        <v>143</v>
      </c>
    </row>
    <row r="115" spans="3:6">
      <c r="C115" s="592" t="s">
        <v>143</v>
      </c>
      <c r="D115" s="592" t="s">
        <v>143</v>
      </c>
      <c r="E115" s="592" t="s">
        <v>143</v>
      </c>
      <c r="F115" s="592" t="s">
        <v>143</v>
      </c>
    </row>
    <row r="116" spans="3:6">
      <c r="C116" s="592" t="s">
        <v>143</v>
      </c>
      <c r="D116" s="592" t="s">
        <v>143</v>
      </c>
      <c r="E116" s="592" t="s">
        <v>143</v>
      </c>
      <c r="F116" s="592" t="s">
        <v>143</v>
      </c>
    </row>
    <row r="117" spans="3:6">
      <c r="C117" s="592" t="s">
        <v>143</v>
      </c>
      <c r="D117" s="592" t="s">
        <v>143</v>
      </c>
      <c r="E117" s="592" t="s">
        <v>143</v>
      </c>
      <c r="F117" s="592" t="s">
        <v>143</v>
      </c>
    </row>
    <row r="118" spans="3:6">
      <c r="C118" s="592" t="s">
        <v>143</v>
      </c>
      <c r="D118" s="592" t="s">
        <v>143</v>
      </c>
      <c r="E118" s="592" t="s">
        <v>143</v>
      </c>
      <c r="F118" s="592" t="s">
        <v>143</v>
      </c>
    </row>
    <row r="119" spans="3:6">
      <c r="C119" s="592" t="s">
        <v>143</v>
      </c>
      <c r="D119" s="592" t="s">
        <v>143</v>
      </c>
      <c r="E119" s="592" t="s">
        <v>143</v>
      </c>
      <c r="F119" s="592" t="s">
        <v>143</v>
      </c>
    </row>
    <row r="120" spans="3:6">
      <c r="C120" s="592" t="s">
        <v>143</v>
      </c>
      <c r="D120" s="592" t="s">
        <v>143</v>
      </c>
      <c r="E120" s="592" t="s">
        <v>143</v>
      </c>
      <c r="F120" s="592" t="s">
        <v>143</v>
      </c>
    </row>
    <row r="121" spans="3:6">
      <c r="C121" s="592" t="s">
        <v>143</v>
      </c>
      <c r="D121" s="592" t="s">
        <v>143</v>
      </c>
      <c r="E121" s="592" t="s">
        <v>143</v>
      </c>
      <c r="F121" s="592" t="s">
        <v>143</v>
      </c>
    </row>
    <row r="122" spans="3:6">
      <c r="C122" s="592" t="s">
        <v>143</v>
      </c>
      <c r="D122" s="592" t="s">
        <v>143</v>
      </c>
      <c r="E122" s="592" t="s">
        <v>143</v>
      </c>
      <c r="F122" s="592" t="s">
        <v>143</v>
      </c>
    </row>
    <row r="123" spans="3:6">
      <c r="C123" s="592" t="s">
        <v>143</v>
      </c>
      <c r="D123" s="592" t="s">
        <v>143</v>
      </c>
      <c r="E123" s="592" t="s">
        <v>143</v>
      </c>
      <c r="F123" s="592" t="s">
        <v>143</v>
      </c>
    </row>
    <row r="124" spans="3:6">
      <c r="C124" s="592" t="s">
        <v>143</v>
      </c>
      <c r="D124" s="592" t="s">
        <v>143</v>
      </c>
      <c r="E124" s="592" t="s">
        <v>143</v>
      </c>
      <c r="F124" s="592" t="s">
        <v>143</v>
      </c>
    </row>
    <row r="125" spans="3:6">
      <c r="C125" s="592" t="s">
        <v>143</v>
      </c>
      <c r="D125" s="592" t="s">
        <v>143</v>
      </c>
      <c r="E125" s="592" t="s">
        <v>143</v>
      </c>
      <c r="F125" s="592" t="s">
        <v>143</v>
      </c>
    </row>
    <row r="126" spans="3:6">
      <c r="C126" s="592" t="s">
        <v>143</v>
      </c>
      <c r="D126" s="592" t="s">
        <v>143</v>
      </c>
      <c r="E126" s="592" t="s">
        <v>143</v>
      </c>
      <c r="F126" s="592" t="s">
        <v>143</v>
      </c>
    </row>
    <row r="127" spans="3:6">
      <c r="C127" s="592" t="s">
        <v>143</v>
      </c>
      <c r="D127" s="592" t="s">
        <v>143</v>
      </c>
      <c r="E127" s="592" t="s">
        <v>143</v>
      </c>
      <c r="F127" s="592" t="s">
        <v>143</v>
      </c>
    </row>
    <row r="128" spans="3:6">
      <c r="C128" s="592" t="s">
        <v>143</v>
      </c>
      <c r="D128" s="592" t="s">
        <v>143</v>
      </c>
      <c r="E128" s="592" t="s">
        <v>143</v>
      </c>
      <c r="F128" s="592" t="s">
        <v>143</v>
      </c>
    </row>
    <row r="129" spans="3:6">
      <c r="C129" s="592" t="s">
        <v>143</v>
      </c>
      <c r="D129" s="592" t="s">
        <v>143</v>
      </c>
      <c r="E129" s="592" t="s">
        <v>143</v>
      </c>
      <c r="F129" s="592" t="s">
        <v>143</v>
      </c>
    </row>
    <row r="130" spans="3:6">
      <c r="C130" s="592" t="s">
        <v>143</v>
      </c>
      <c r="D130" s="592" t="s">
        <v>143</v>
      </c>
      <c r="E130" s="592" t="s">
        <v>143</v>
      </c>
      <c r="F130" s="592" t="s">
        <v>143</v>
      </c>
    </row>
    <row r="131" spans="3:6">
      <c r="C131" s="592" t="s">
        <v>143</v>
      </c>
      <c r="D131" s="592" t="s">
        <v>143</v>
      </c>
      <c r="E131" s="592" t="s">
        <v>143</v>
      </c>
      <c r="F131" s="592" t="s">
        <v>143</v>
      </c>
    </row>
    <row r="132" spans="3:6">
      <c r="C132" s="592" t="s">
        <v>143</v>
      </c>
      <c r="D132" s="592" t="s">
        <v>143</v>
      </c>
      <c r="E132" s="592" t="s">
        <v>143</v>
      </c>
      <c r="F132" s="592" t="s">
        <v>143</v>
      </c>
    </row>
    <row r="133" spans="3:6">
      <c r="C133" s="592" t="s">
        <v>143</v>
      </c>
      <c r="D133" s="592" t="s">
        <v>143</v>
      </c>
      <c r="E133" s="592" t="s">
        <v>143</v>
      </c>
      <c r="F133" s="592" t="s">
        <v>143</v>
      </c>
    </row>
    <row r="134" spans="3:6">
      <c r="C134" s="592" t="s">
        <v>143</v>
      </c>
      <c r="D134" s="592" t="s">
        <v>143</v>
      </c>
      <c r="E134" s="592" t="s">
        <v>143</v>
      </c>
      <c r="F134" s="592" t="s">
        <v>143</v>
      </c>
    </row>
    <row r="135" spans="3:6">
      <c r="C135" s="592" t="s">
        <v>143</v>
      </c>
      <c r="D135" s="592" t="s">
        <v>143</v>
      </c>
      <c r="E135" s="592" t="s">
        <v>143</v>
      </c>
      <c r="F135" s="592" t="s">
        <v>143</v>
      </c>
    </row>
    <row r="136" spans="3:6">
      <c r="C136" s="592" t="s">
        <v>143</v>
      </c>
      <c r="D136" s="592" t="s">
        <v>143</v>
      </c>
      <c r="E136" s="592" t="s">
        <v>143</v>
      </c>
      <c r="F136" s="592" t="s">
        <v>143</v>
      </c>
    </row>
    <row r="137" spans="3:6">
      <c r="C137" s="592" t="s">
        <v>143</v>
      </c>
      <c r="D137" s="592" t="s">
        <v>143</v>
      </c>
      <c r="E137" s="592" t="s">
        <v>143</v>
      </c>
      <c r="F137" s="592" t="s">
        <v>143</v>
      </c>
    </row>
    <row r="138" spans="3:6">
      <c r="C138" s="592" t="s">
        <v>143</v>
      </c>
      <c r="D138" s="592" t="s">
        <v>143</v>
      </c>
      <c r="E138" s="592" t="s">
        <v>143</v>
      </c>
      <c r="F138" s="592" t="s">
        <v>143</v>
      </c>
    </row>
    <row r="139" spans="3:6">
      <c r="C139" s="592" t="s">
        <v>143</v>
      </c>
      <c r="D139" s="592" t="s">
        <v>143</v>
      </c>
      <c r="E139" s="592" t="s">
        <v>143</v>
      </c>
      <c r="F139" s="592" t="s">
        <v>143</v>
      </c>
    </row>
    <row r="140" spans="3:6">
      <c r="C140" s="592" t="s">
        <v>143</v>
      </c>
      <c r="D140" s="592" t="s">
        <v>143</v>
      </c>
      <c r="E140" s="592" t="s">
        <v>143</v>
      </c>
      <c r="F140" s="592" t="s">
        <v>143</v>
      </c>
    </row>
    <row r="141" spans="3:6">
      <c r="C141" s="592" t="s">
        <v>143</v>
      </c>
      <c r="D141" s="592" t="s">
        <v>143</v>
      </c>
      <c r="E141" s="592" t="s">
        <v>143</v>
      </c>
      <c r="F141" s="592" t="s">
        <v>143</v>
      </c>
    </row>
    <row r="142" spans="3:6">
      <c r="C142" s="592" t="s">
        <v>143</v>
      </c>
      <c r="D142" s="592" t="s">
        <v>143</v>
      </c>
      <c r="E142" s="592" t="s">
        <v>143</v>
      </c>
      <c r="F142" s="592" t="s">
        <v>143</v>
      </c>
    </row>
    <row r="143" spans="3:6">
      <c r="C143" s="592" t="s">
        <v>143</v>
      </c>
      <c r="D143" s="592" t="s">
        <v>143</v>
      </c>
      <c r="E143" s="592" t="s">
        <v>143</v>
      </c>
      <c r="F143" s="592" t="s">
        <v>143</v>
      </c>
    </row>
    <row r="144" spans="3:6">
      <c r="C144" s="592" t="s">
        <v>143</v>
      </c>
      <c r="D144" s="592" t="s">
        <v>143</v>
      </c>
      <c r="E144" s="592" t="s">
        <v>143</v>
      </c>
      <c r="F144" s="592" t="s">
        <v>143</v>
      </c>
    </row>
    <row r="145" spans="3:6">
      <c r="C145" s="592" t="s">
        <v>143</v>
      </c>
      <c r="D145" s="592" t="s">
        <v>143</v>
      </c>
      <c r="E145" s="592" t="s">
        <v>143</v>
      </c>
      <c r="F145" s="592" t="s">
        <v>143</v>
      </c>
    </row>
    <row r="146" spans="3:6">
      <c r="C146" s="592" t="s">
        <v>143</v>
      </c>
      <c r="D146" s="592" t="s">
        <v>143</v>
      </c>
      <c r="E146" s="592" t="s">
        <v>143</v>
      </c>
      <c r="F146" s="592" t="s">
        <v>143</v>
      </c>
    </row>
    <row r="147" spans="3:6">
      <c r="C147" s="592" t="s">
        <v>143</v>
      </c>
      <c r="D147" s="592" t="s">
        <v>143</v>
      </c>
      <c r="E147" s="592" t="s">
        <v>143</v>
      </c>
      <c r="F147" s="592" t="s">
        <v>143</v>
      </c>
    </row>
    <row r="148" spans="3:6">
      <c r="C148" s="592" t="s">
        <v>143</v>
      </c>
      <c r="D148" s="592" t="s">
        <v>143</v>
      </c>
      <c r="E148" s="592" t="s">
        <v>143</v>
      </c>
      <c r="F148" s="592" t="s">
        <v>143</v>
      </c>
    </row>
    <row r="149" spans="3:6">
      <c r="C149" s="592" t="s">
        <v>143</v>
      </c>
      <c r="D149" s="592" t="s">
        <v>143</v>
      </c>
      <c r="E149" s="592" t="s">
        <v>143</v>
      </c>
      <c r="F149" s="592" t="s">
        <v>143</v>
      </c>
    </row>
    <row r="150" spans="3:6">
      <c r="C150" s="592" t="s">
        <v>143</v>
      </c>
      <c r="D150" s="592" t="s">
        <v>143</v>
      </c>
      <c r="E150" s="592" t="s">
        <v>143</v>
      </c>
      <c r="F150" s="592" t="s">
        <v>143</v>
      </c>
    </row>
    <row r="151" spans="3:6">
      <c r="C151" s="592" t="s">
        <v>143</v>
      </c>
      <c r="D151" s="592" t="s">
        <v>143</v>
      </c>
      <c r="E151" s="592" t="s">
        <v>143</v>
      </c>
      <c r="F151" s="592" t="s">
        <v>143</v>
      </c>
    </row>
    <row r="152" spans="3:6">
      <c r="C152" s="592" t="s">
        <v>143</v>
      </c>
      <c r="D152" s="592" t="s">
        <v>143</v>
      </c>
      <c r="E152" s="592" t="s">
        <v>143</v>
      </c>
      <c r="F152" s="592" t="s">
        <v>143</v>
      </c>
    </row>
    <row r="153" spans="3:6">
      <c r="C153" s="592" t="s">
        <v>143</v>
      </c>
      <c r="D153" s="592" t="s">
        <v>143</v>
      </c>
      <c r="E153" s="592" t="s">
        <v>143</v>
      </c>
      <c r="F153" s="592" t="s">
        <v>143</v>
      </c>
    </row>
    <row r="154" spans="3:6">
      <c r="C154" s="592" t="s">
        <v>143</v>
      </c>
      <c r="D154" s="592" t="s">
        <v>143</v>
      </c>
      <c r="E154" s="592" t="s">
        <v>143</v>
      </c>
      <c r="F154" s="592" t="s">
        <v>143</v>
      </c>
    </row>
    <row r="155" spans="3:6">
      <c r="C155" s="592" t="s">
        <v>143</v>
      </c>
      <c r="D155" s="592" t="s">
        <v>143</v>
      </c>
      <c r="E155" s="592" t="s">
        <v>143</v>
      </c>
      <c r="F155" s="592" t="s">
        <v>143</v>
      </c>
    </row>
    <row r="156" spans="3:6">
      <c r="C156" s="592" t="s">
        <v>143</v>
      </c>
      <c r="D156" s="592" t="s">
        <v>143</v>
      </c>
      <c r="E156" s="592" t="s">
        <v>143</v>
      </c>
      <c r="F156" s="592" t="s">
        <v>143</v>
      </c>
    </row>
    <row r="157" spans="3:6">
      <c r="C157" s="592" t="s">
        <v>143</v>
      </c>
      <c r="D157" s="592" t="s">
        <v>143</v>
      </c>
      <c r="E157" s="592" t="s">
        <v>143</v>
      </c>
      <c r="F157" s="592" t="s">
        <v>143</v>
      </c>
    </row>
    <row r="158" spans="3:6">
      <c r="C158" s="592" t="s">
        <v>143</v>
      </c>
      <c r="D158" s="592" t="s">
        <v>143</v>
      </c>
      <c r="E158" s="592" t="s">
        <v>143</v>
      </c>
      <c r="F158" s="592" t="s">
        <v>143</v>
      </c>
    </row>
    <row r="159" spans="3:6">
      <c r="C159" s="592" t="s">
        <v>143</v>
      </c>
      <c r="D159" s="592" t="s">
        <v>143</v>
      </c>
      <c r="E159" s="592" t="s">
        <v>143</v>
      </c>
      <c r="F159" s="592" t="s">
        <v>143</v>
      </c>
    </row>
    <row r="160" spans="3:6">
      <c r="C160" s="592" t="s">
        <v>143</v>
      </c>
      <c r="D160" s="592" t="s">
        <v>143</v>
      </c>
      <c r="E160" s="592" t="s">
        <v>143</v>
      </c>
      <c r="F160" s="592" t="s">
        <v>143</v>
      </c>
    </row>
    <row r="161" spans="3:6">
      <c r="C161" s="592" t="s">
        <v>143</v>
      </c>
      <c r="D161" s="592" t="s">
        <v>143</v>
      </c>
      <c r="E161" s="592" t="s">
        <v>143</v>
      </c>
      <c r="F161" s="592" t="s">
        <v>143</v>
      </c>
    </row>
    <row r="162" spans="3:6">
      <c r="C162" s="592" t="s">
        <v>143</v>
      </c>
      <c r="D162" s="592" t="s">
        <v>143</v>
      </c>
      <c r="E162" s="592" t="s">
        <v>143</v>
      </c>
      <c r="F162" s="592" t="s">
        <v>143</v>
      </c>
    </row>
    <row r="163" spans="3:6">
      <c r="C163" s="592" t="s">
        <v>143</v>
      </c>
      <c r="D163" s="592" t="s">
        <v>143</v>
      </c>
      <c r="E163" s="592" t="s">
        <v>143</v>
      </c>
      <c r="F163" s="592" t="s">
        <v>143</v>
      </c>
    </row>
    <row r="164" spans="3:6">
      <c r="C164" s="592" t="s">
        <v>143</v>
      </c>
      <c r="D164" s="592" t="s">
        <v>143</v>
      </c>
      <c r="E164" s="592" t="s">
        <v>143</v>
      </c>
      <c r="F164" s="592" t="s">
        <v>143</v>
      </c>
    </row>
    <row r="165" spans="3:6">
      <c r="C165" s="592" t="s">
        <v>143</v>
      </c>
      <c r="D165" s="592" t="s">
        <v>143</v>
      </c>
      <c r="E165" s="592" t="s">
        <v>143</v>
      </c>
      <c r="F165" s="592" t="s">
        <v>143</v>
      </c>
    </row>
    <row r="166" spans="3:6">
      <c r="C166" s="592" t="s">
        <v>143</v>
      </c>
      <c r="D166" s="592" t="s">
        <v>143</v>
      </c>
      <c r="E166" s="592" t="s">
        <v>143</v>
      </c>
      <c r="F166" s="592" t="s">
        <v>143</v>
      </c>
    </row>
    <row r="167" spans="3:6">
      <c r="C167" s="592" t="s">
        <v>143</v>
      </c>
      <c r="D167" s="592" t="s">
        <v>143</v>
      </c>
      <c r="E167" s="592" t="s">
        <v>143</v>
      </c>
      <c r="F167" s="592" t="s">
        <v>143</v>
      </c>
    </row>
    <row r="168" spans="3:6">
      <c r="C168" s="592" t="s">
        <v>143</v>
      </c>
      <c r="D168" s="592" t="s">
        <v>143</v>
      </c>
      <c r="E168" s="592" t="s">
        <v>143</v>
      </c>
      <c r="F168" s="592" t="s">
        <v>143</v>
      </c>
    </row>
    <row r="169" spans="3:6">
      <c r="C169" s="592" t="s">
        <v>143</v>
      </c>
      <c r="D169" s="592" t="s">
        <v>143</v>
      </c>
      <c r="E169" s="592" t="s">
        <v>143</v>
      </c>
      <c r="F169" s="592" t="s">
        <v>143</v>
      </c>
    </row>
    <row r="170" spans="3:6">
      <c r="C170" s="592" t="s">
        <v>143</v>
      </c>
      <c r="D170" s="592" t="s">
        <v>143</v>
      </c>
      <c r="E170" s="592" t="s">
        <v>143</v>
      </c>
      <c r="F170" s="592" t="s">
        <v>143</v>
      </c>
    </row>
    <row r="171" spans="3:6">
      <c r="C171" s="592" t="s">
        <v>143</v>
      </c>
      <c r="D171" s="592" t="s">
        <v>143</v>
      </c>
      <c r="E171" s="592" t="s">
        <v>143</v>
      </c>
      <c r="F171" s="592" t="s">
        <v>143</v>
      </c>
    </row>
    <row r="172" spans="3:6">
      <c r="C172" s="592" t="s">
        <v>143</v>
      </c>
      <c r="D172" s="592" t="s">
        <v>143</v>
      </c>
      <c r="E172" s="592" t="s">
        <v>143</v>
      </c>
      <c r="F172" s="592" t="s">
        <v>143</v>
      </c>
    </row>
    <row r="173" spans="3:6">
      <c r="C173" s="592" t="s">
        <v>143</v>
      </c>
      <c r="D173" s="592" t="s">
        <v>143</v>
      </c>
      <c r="E173" s="592" t="s">
        <v>143</v>
      </c>
      <c r="F173" s="592" t="s">
        <v>143</v>
      </c>
    </row>
    <row r="174" spans="3:6">
      <c r="C174" s="592" t="s">
        <v>143</v>
      </c>
      <c r="D174" s="592" t="s">
        <v>143</v>
      </c>
      <c r="E174" s="592" t="s">
        <v>143</v>
      </c>
      <c r="F174" s="592" t="s">
        <v>143</v>
      </c>
    </row>
    <row r="175" spans="3:6">
      <c r="C175" s="592" t="s">
        <v>143</v>
      </c>
      <c r="D175" s="592" t="s">
        <v>143</v>
      </c>
      <c r="E175" s="592" t="s">
        <v>143</v>
      </c>
      <c r="F175" s="592" t="s">
        <v>143</v>
      </c>
    </row>
    <row r="176" spans="3:6">
      <c r="C176" s="592" t="s">
        <v>143</v>
      </c>
      <c r="D176" s="592" t="s">
        <v>143</v>
      </c>
      <c r="E176" s="592" t="s">
        <v>143</v>
      </c>
      <c r="F176" s="592" t="s">
        <v>143</v>
      </c>
    </row>
    <row r="177" spans="3:6">
      <c r="C177" s="592" t="s">
        <v>143</v>
      </c>
      <c r="D177" s="592" t="s">
        <v>143</v>
      </c>
      <c r="E177" s="592" t="s">
        <v>143</v>
      </c>
      <c r="F177" s="592" t="s">
        <v>143</v>
      </c>
    </row>
    <row r="178" spans="3:6">
      <c r="C178" s="592" t="s">
        <v>143</v>
      </c>
      <c r="D178" s="592" t="s">
        <v>143</v>
      </c>
      <c r="E178" s="592" t="s">
        <v>143</v>
      </c>
      <c r="F178" s="592" t="s">
        <v>143</v>
      </c>
    </row>
    <row r="179" spans="3:6">
      <c r="C179" s="592" t="s">
        <v>143</v>
      </c>
      <c r="D179" s="592" t="s">
        <v>143</v>
      </c>
      <c r="E179" s="592" t="s">
        <v>143</v>
      </c>
      <c r="F179" s="592" t="s">
        <v>143</v>
      </c>
    </row>
    <row r="180" spans="3:6">
      <c r="C180" s="592" t="s">
        <v>143</v>
      </c>
      <c r="D180" s="592" t="s">
        <v>143</v>
      </c>
      <c r="E180" s="592" t="s">
        <v>143</v>
      </c>
      <c r="F180" s="592" t="s">
        <v>143</v>
      </c>
    </row>
    <row r="181" spans="3:6">
      <c r="C181" s="592" t="s">
        <v>143</v>
      </c>
      <c r="D181" s="592" t="s">
        <v>143</v>
      </c>
      <c r="E181" s="592" t="s">
        <v>143</v>
      </c>
      <c r="F181" s="592" t="s">
        <v>143</v>
      </c>
    </row>
    <row r="182" spans="3:6">
      <c r="C182" s="592" t="s">
        <v>143</v>
      </c>
      <c r="D182" s="592" t="s">
        <v>143</v>
      </c>
      <c r="E182" s="592" t="s">
        <v>143</v>
      </c>
      <c r="F182" s="592" t="s">
        <v>143</v>
      </c>
    </row>
    <row r="183" spans="3:6">
      <c r="C183" s="592" t="s">
        <v>143</v>
      </c>
      <c r="D183" s="592" t="s">
        <v>143</v>
      </c>
      <c r="E183" s="592" t="s">
        <v>143</v>
      </c>
      <c r="F183" s="592" t="s">
        <v>143</v>
      </c>
    </row>
    <row r="184" spans="3:6">
      <c r="C184" s="592" t="s">
        <v>143</v>
      </c>
      <c r="D184" s="592" t="s">
        <v>143</v>
      </c>
      <c r="E184" s="592" t="s">
        <v>143</v>
      </c>
      <c r="F184" s="592" t="s">
        <v>143</v>
      </c>
    </row>
    <row r="185" spans="3:6">
      <c r="C185" s="592" t="s">
        <v>143</v>
      </c>
      <c r="D185" s="592" t="s">
        <v>143</v>
      </c>
      <c r="E185" s="592" t="s">
        <v>143</v>
      </c>
      <c r="F185" s="592" t="s">
        <v>143</v>
      </c>
    </row>
    <row r="186" spans="3:6">
      <c r="C186" s="592" t="s">
        <v>143</v>
      </c>
      <c r="D186" s="592" t="s">
        <v>143</v>
      </c>
      <c r="E186" s="592" t="s">
        <v>143</v>
      </c>
      <c r="F186" s="592" t="s">
        <v>143</v>
      </c>
    </row>
    <row r="187" spans="3:6">
      <c r="C187" s="592" t="s">
        <v>143</v>
      </c>
      <c r="D187" s="592" t="s">
        <v>143</v>
      </c>
      <c r="E187" s="592" t="s">
        <v>143</v>
      </c>
      <c r="F187" s="592" t="s">
        <v>143</v>
      </c>
    </row>
    <row r="188" spans="3:6">
      <c r="C188" s="592" t="s">
        <v>143</v>
      </c>
      <c r="D188" s="592" t="s">
        <v>143</v>
      </c>
      <c r="E188" s="592" t="s">
        <v>143</v>
      </c>
      <c r="F188" s="592" t="s">
        <v>143</v>
      </c>
    </row>
    <row r="189" spans="3:6">
      <c r="C189" s="592" t="s">
        <v>143</v>
      </c>
      <c r="D189" s="592" t="s">
        <v>143</v>
      </c>
      <c r="E189" s="592" t="s">
        <v>143</v>
      </c>
      <c r="F189" s="592" t="s">
        <v>143</v>
      </c>
    </row>
    <row r="190" spans="3:6">
      <c r="C190" s="592" t="s">
        <v>143</v>
      </c>
      <c r="D190" s="592" t="s">
        <v>143</v>
      </c>
      <c r="E190" s="592" t="s">
        <v>143</v>
      </c>
      <c r="F190" s="592" t="s">
        <v>143</v>
      </c>
    </row>
    <row r="191" spans="3:6">
      <c r="C191" s="592" t="s">
        <v>143</v>
      </c>
      <c r="D191" s="592" t="s">
        <v>143</v>
      </c>
      <c r="E191" s="592" t="s">
        <v>143</v>
      </c>
      <c r="F191" s="592" t="s">
        <v>143</v>
      </c>
    </row>
    <row r="192" spans="3:6">
      <c r="C192" s="592" t="s">
        <v>143</v>
      </c>
      <c r="D192" s="592" t="s">
        <v>143</v>
      </c>
      <c r="E192" s="592" t="s">
        <v>143</v>
      </c>
      <c r="F192" s="592" t="s">
        <v>143</v>
      </c>
    </row>
    <row r="193" spans="3:6">
      <c r="C193" s="592" t="s">
        <v>143</v>
      </c>
      <c r="D193" s="592" t="s">
        <v>143</v>
      </c>
      <c r="E193" s="592" t="s">
        <v>143</v>
      </c>
      <c r="F193" s="592" t="s">
        <v>143</v>
      </c>
    </row>
    <row r="194" spans="3:6">
      <c r="C194" s="592" t="s">
        <v>143</v>
      </c>
      <c r="D194" s="592" t="s">
        <v>143</v>
      </c>
      <c r="E194" s="592" t="s">
        <v>143</v>
      </c>
      <c r="F194" s="592" t="s">
        <v>143</v>
      </c>
    </row>
    <row r="195" spans="3:6">
      <c r="C195" s="592" t="s">
        <v>143</v>
      </c>
      <c r="D195" s="592" t="s">
        <v>143</v>
      </c>
      <c r="E195" s="592" t="s">
        <v>143</v>
      </c>
      <c r="F195" s="592" t="s">
        <v>143</v>
      </c>
    </row>
    <row r="196" spans="3:6">
      <c r="C196" s="592" t="s">
        <v>143</v>
      </c>
      <c r="D196" s="592" t="s">
        <v>143</v>
      </c>
      <c r="E196" s="592" t="s">
        <v>143</v>
      </c>
      <c r="F196" s="592" t="s">
        <v>143</v>
      </c>
    </row>
    <row r="197" spans="3:6">
      <c r="C197" s="592" t="s">
        <v>143</v>
      </c>
      <c r="D197" s="592" t="s">
        <v>143</v>
      </c>
      <c r="E197" s="592" t="s">
        <v>143</v>
      </c>
      <c r="F197" s="592" t="s">
        <v>143</v>
      </c>
    </row>
    <row r="198" spans="3:6">
      <c r="C198" s="592" t="s">
        <v>143</v>
      </c>
      <c r="D198" s="592" t="s">
        <v>143</v>
      </c>
      <c r="E198" s="592" t="s">
        <v>143</v>
      </c>
      <c r="F198" s="592" t="s">
        <v>143</v>
      </c>
    </row>
    <row r="199" spans="3:6">
      <c r="C199" s="592" t="s">
        <v>143</v>
      </c>
      <c r="D199" s="592" t="s">
        <v>143</v>
      </c>
      <c r="E199" s="592" t="s">
        <v>143</v>
      </c>
      <c r="F199" s="592" t="s">
        <v>143</v>
      </c>
    </row>
    <row r="200" spans="3:6">
      <c r="C200" s="592" t="s">
        <v>143</v>
      </c>
      <c r="D200" s="592" t="s">
        <v>143</v>
      </c>
      <c r="E200" s="592" t="s">
        <v>143</v>
      </c>
      <c r="F200" s="592" t="s">
        <v>143</v>
      </c>
    </row>
    <row r="201" spans="3:6">
      <c r="C201" s="592" t="s">
        <v>143</v>
      </c>
      <c r="D201" s="592" t="s">
        <v>143</v>
      </c>
      <c r="E201" s="592" t="s">
        <v>143</v>
      </c>
      <c r="F201" s="592" t="s">
        <v>143</v>
      </c>
    </row>
    <row r="202" spans="3:6">
      <c r="C202" s="592" t="s">
        <v>143</v>
      </c>
      <c r="D202" s="592" t="s">
        <v>143</v>
      </c>
      <c r="E202" s="592" t="s">
        <v>143</v>
      </c>
      <c r="F202" s="592" t="s">
        <v>143</v>
      </c>
    </row>
    <row r="203" spans="3:6">
      <c r="C203" s="592" t="s">
        <v>143</v>
      </c>
      <c r="D203" s="592" t="s">
        <v>143</v>
      </c>
      <c r="E203" s="592" t="s">
        <v>143</v>
      </c>
      <c r="F203" s="592" t="s">
        <v>143</v>
      </c>
    </row>
    <row r="204" spans="3:6">
      <c r="C204" s="592" t="s">
        <v>143</v>
      </c>
      <c r="D204" s="592" t="s">
        <v>143</v>
      </c>
      <c r="E204" s="592" t="s">
        <v>143</v>
      </c>
      <c r="F204" s="592" t="s">
        <v>143</v>
      </c>
    </row>
    <row r="205" spans="3:6">
      <c r="C205" s="592" t="s">
        <v>143</v>
      </c>
      <c r="D205" s="592" t="s">
        <v>143</v>
      </c>
      <c r="E205" s="592" t="s">
        <v>143</v>
      </c>
      <c r="F205" s="592" t="s">
        <v>143</v>
      </c>
    </row>
    <row r="206" spans="3:6">
      <c r="C206" s="592" t="s">
        <v>143</v>
      </c>
      <c r="D206" s="592" t="s">
        <v>143</v>
      </c>
      <c r="E206" s="592" t="s">
        <v>143</v>
      </c>
      <c r="F206" s="592" t="s">
        <v>143</v>
      </c>
    </row>
    <row r="207" spans="3:6">
      <c r="C207" s="592" t="s">
        <v>143</v>
      </c>
      <c r="D207" s="592" t="s">
        <v>143</v>
      </c>
      <c r="E207" s="592" t="s">
        <v>143</v>
      </c>
      <c r="F207" s="592" t="s">
        <v>143</v>
      </c>
    </row>
    <row r="208" spans="3:6">
      <c r="C208" s="592" t="s">
        <v>143</v>
      </c>
      <c r="D208" s="592" t="s">
        <v>143</v>
      </c>
      <c r="E208" s="592" t="s">
        <v>143</v>
      </c>
      <c r="F208" s="592" t="s">
        <v>143</v>
      </c>
    </row>
    <row r="209" spans="3:6">
      <c r="C209" s="592" t="s">
        <v>143</v>
      </c>
      <c r="D209" s="592" t="s">
        <v>143</v>
      </c>
      <c r="E209" s="592" t="s">
        <v>143</v>
      </c>
      <c r="F209" s="592" t="s">
        <v>143</v>
      </c>
    </row>
    <row r="210" spans="3:6">
      <c r="C210" s="592" t="s">
        <v>143</v>
      </c>
      <c r="D210" s="592" t="s">
        <v>143</v>
      </c>
      <c r="E210" s="592" t="s">
        <v>143</v>
      </c>
      <c r="F210" s="592" t="s">
        <v>143</v>
      </c>
    </row>
    <row r="211" spans="3:6">
      <c r="C211" s="592" t="s">
        <v>143</v>
      </c>
      <c r="D211" s="592" t="s">
        <v>143</v>
      </c>
      <c r="E211" s="592" t="s">
        <v>143</v>
      </c>
      <c r="F211" s="592" t="s">
        <v>143</v>
      </c>
    </row>
    <row r="212" spans="3:6">
      <c r="C212" s="592" t="s">
        <v>143</v>
      </c>
      <c r="D212" s="592" t="s">
        <v>143</v>
      </c>
      <c r="E212" s="592" t="s">
        <v>143</v>
      </c>
      <c r="F212" s="592" t="s">
        <v>143</v>
      </c>
    </row>
    <row r="213" spans="3:6">
      <c r="C213" s="592" t="s">
        <v>143</v>
      </c>
      <c r="D213" s="592" t="s">
        <v>143</v>
      </c>
      <c r="E213" s="592" t="s">
        <v>143</v>
      </c>
      <c r="F213" s="592" t="s">
        <v>143</v>
      </c>
    </row>
    <row r="214" spans="3:6">
      <c r="C214" s="592" t="s">
        <v>143</v>
      </c>
      <c r="D214" s="592" t="s">
        <v>143</v>
      </c>
      <c r="E214" s="592" t="s">
        <v>143</v>
      </c>
      <c r="F214" s="592" t="s">
        <v>143</v>
      </c>
    </row>
    <row r="215" spans="3:6">
      <c r="C215" s="592" t="s">
        <v>143</v>
      </c>
      <c r="D215" s="592" t="s">
        <v>143</v>
      </c>
      <c r="E215" s="592" t="s">
        <v>143</v>
      </c>
      <c r="F215" s="592" t="s">
        <v>143</v>
      </c>
    </row>
    <row r="216" spans="3:6">
      <c r="C216" s="592" t="s">
        <v>143</v>
      </c>
      <c r="D216" s="592" t="s">
        <v>143</v>
      </c>
      <c r="E216" s="592" t="s">
        <v>143</v>
      </c>
      <c r="F216" s="592" t="s">
        <v>143</v>
      </c>
    </row>
    <row r="217" spans="3:6">
      <c r="C217" s="592" t="s">
        <v>143</v>
      </c>
      <c r="D217" s="592" t="s">
        <v>143</v>
      </c>
      <c r="E217" s="592" t="s">
        <v>143</v>
      </c>
      <c r="F217" s="592" t="s">
        <v>143</v>
      </c>
    </row>
    <row r="218" spans="3:6">
      <c r="C218" s="592" t="s">
        <v>143</v>
      </c>
      <c r="D218" s="592" t="s">
        <v>143</v>
      </c>
      <c r="E218" s="592" t="s">
        <v>143</v>
      </c>
      <c r="F218" s="592" t="s">
        <v>143</v>
      </c>
    </row>
    <row r="219" spans="3:6">
      <c r="C219" s="592" t="s">
        <v>143</v>
      </c>
      <c r="D219" s="592" t="s">
        <v>143</v>
      </c>
      <c r="E219" s="592" t="s">
        <v>143</v>
      </c>
      <c r="F219" s="592" t="s">
        <v>143</v>
      </c>
    </row>
    <row r="220" spans="3:6">
      <c r="C220" s="592" t="s">
        <v>143</v>
      </c>
      <c r="D220" s="592" t="s">
        <v>143</v>
      </c>
      <c r="E220" s="592" t="s">
        <v>143</v>
      </c>
      <c r="F220" s="592" t="s">
        <v>143</v>
      </c>
    </row>
    <row r="221" spans="3:6">
      <c r="C221" s="592" t="s">
        <v>143</v>
      </c>
      <c r="D221" s="592" t="s">
        <v>143</v>
      </c>
      <c r="E221" s="592" t="s">
        <v>143</v>
      </c>
      <c r="F221" s="592" t="s">
        <v>143</v>
      </c>
    </row>
    <row r="222" spans="3:6">
      <c r="C222" s="592" t="s">
        <v>143</v>
      </c>
      <c r="D222" s="592" t="s">
        <v>143</v>
      </c>
      <c r="E222" s="592" t="s">
        <v>143</v>
      </c>
      <c r="F222" s="592" t="s">
        <v>143</v>
      </c>
    </row>
    <row r="223" spans="3:6">
      <c r="C223" s="592" t="s">
        <v>143</v>
      </c>
      <c r="D223" s="592" t="s">
        <v>143</v>
      </c>
      <c r="E223" s="592" t="s">
        <v>143</v>
      </c>
      <c r="F223" s="592" t="s">
        <v>143</v>
      </c>
    </row>
    <row r="224" spans="3:6">
      <c r="C224" s="592" t="s">
        <v>143</v>
      </c>
      <c r="D224" s="592" t="s">
        <v>143</v>
      </c>
      <c r="E224" s="592" t="s">
        <v>143</v>
      </c>
      <c r="F224" s="592" t="s">
        <v>143</v>
      </c>
    </row>
    <row r="225" spans="3:6">
      <c r="C225" s="592" t="s">
        <v>143</v>
      </c>
      <c r="D225" s="592" t="s">
        <v>143</v>
      </c>
      <c r="E225" s="592" t="s">
        <v>143</v>
      </c>
      <c r="F225" s="592" t="s">
        <v>143</v>
      </c>
    </row>
    <row r="226" spans="3:6">
      <c r="C226" s="592" t="s">
        <v>143</v>
      </c>
      <c r="D226" s="592" t="s">
        <v>143</v>
      </c>
      <c r="E226" s="592" t="s">
        <v>143</v>
      </c>
      <c r="F226" s="592" t="s">
        <v>143</v>
      </c>
    </row>
    <row r="227" spans="3:6">
      <c r="C227" s="592" t="s">
        <v>143</v>
      </c>
      <c r="D227" s="592" t="s">
        <v>143</v>
      </c>
      <c r="E227" s="592" t="s">
        <v>143</v>
      </c>
      <c r="F227" s="592" t="s">
        <v>143</v>
      </c>
    </row>
    <row r="228" spans="3:6">
      <c r="C228" s="592" t="s">
        <v>143</v>
      </c>
      <c r="D228" s="592" t="s">
        <v>143</v>
      </c>
      <c r="E228" s="592" t="s">
        <v>143</v>
      </c>
      <c r="F228" s="592" t="s">
        <v>143</v>
      </c>
    </row>
    <row r="229" spans="3:6">
      <c r="C229" s="592" t="s">
        <v>143</v>
      </c>
      <c r="D229" s="592" t="s">
        <v>143</v>
      </c>
      <c r="E229" s="592" t="s">
        <v>143</v>
      </c>
      <c r="F229" s="592" t="s">
        <v>143</v>
      </c>
    </row>
    <row r="230" spans="3:6">
      <c r="C230" s="592" t="s">
        <v>143</v>
      </c>
      <c r="D230" s="592" t="s">
        <v>143</v>
      </c>
      <c r="E230" s="592" t="s">
        <v>143</v>
      </c>
      <c r="F230" s="592" t="s">
        <v>143</v>
      </c>
    </row>
    <row r="231" spans="3:6">
      <c r="C231" s="592" t="s">
        <v>143</v>
      </c>
      <c r="D231" s="592" t="s">
        <v>143</v>
      </c>
      <c r="E231" s="592" t="s">
        <v>143</v>
      </c>
      <c r="F231" s="592" t="s">
        <v>143</v>
      </c>
    </row>
    <row r="232" spans="3:6">
      <c r="C232" s="592" t="s">
        <v>143</v>
      </c>
      <c r="D232" s="592" t="s">
        <v>143</v>
      </c>
      <c r="E232" s="592" t="s">
        <v>143</v>
      </c>
      <c r="F232" s="592" t="s">
        <v>143</v>
      </c>
    </row>
    <row r="233" spans="3:6">
      <c r="C233" s="592" t="s">
        <v>143</v>
      </c>
      <c r="D233" s="592" t="s">
        <v>143</v>
      </c>
      <c r="E233" s="592" t="s">
        <v>143</v>
      </c>
      <c r="F233" s="592" t="s">
        <v>143</v>
      </c>
    </row>
    <row r="234" spans="3:6">
      <c r="C234" s="592" t="s">
        <v>143</v>
      </c>
      <c r="D234" s="592" t="s">
        <v>143</v>
      </c>
      <c r="E234" s="592" t="s">
        <v>143</v>
      </c>
      <c r="F234" s="592" t="s">
        <v>143</v>
      </c>
    </row>
    <row r="235" spans="3:6">
      <c r="C235" s="592" t="s">
        <v>143</v>
      </c>
      <c r="D235" s="592" t="s">
        <v>143</v>
      </c>
      <c r="E235" s="592" t="s">
        <v>143</v>
      </c>
      <c r="F235" s="592" t="s">
        <v>143</v>
      </c>
    </row>
    <row r="236" spans="3:6">
      <c r="C236" s="592" t="s">
        <v>143</v>
      </c>
      <c r="D236" s="592" t="s">
        <v>143</v>
      </c>
      <c r="E236" s="592" t="s">
        <v>143</v>
      </c>
      <c r="F236" s="592" t="s">
        <v>143</v>
      </c>
    </row>
    <row r="237" spans="3:6">
      <c r="C237" s="592" t="s">
        <v>143</v>
      </c>
      <c r="D237" s="592" t="s">
        <v>143</v>
      </c>
      <c r="E237" s="592" t="s">
        <v>143</v>
      </c>
      <c r="F237" s="592" t="s">
        <v>143</v>
      </c>
    </row>
    <row r="238" spans="3:6">
      <c r="C238" s="592" t="s">
        <v>143</v>
      </c>
      <c r="D238" s="592" t="s">
        <v>143</v>
      </c>
      <c r="E238" s="592" t="s">
        <v>143</v>
      </c>
      <c r="F238" s="592" t="s">
        <v>143</v>
      </c>
    </row>
    <row r="239" spans="3:6">
      <c r="C239" s="592" t="s">
        <v>143</v>
      </c>
      <c r="D239" s="592" t="s">
        <v>143</v>
      </c>
      <c r="E239" s="592" t="s">
        <v>143</v>
      </c>
      <c r="F239" s="592" t="s">
        <v>143</v>
      </c>
    </row>
    <row r="240" spans="3:6">
      <c r="C240" s="592" t="s">
        <v>143</v>
      </c>
      <c r="D240" s="592" t="s">
        <v>143</v>
      </c>
      <c r="E240" s="592" t="s">
        <v>143</v>
      </c>
      <c r="F240" s="592" t="s">
        <v>143</v>
      </c>
    </row>
    <row r="241" spans="3:6">
      <c r="C241" s="592" t="s">
        <v>143</v>
      </c>
      <c r="D241" s="592" t="s">
        <v>143</v>
      </c>
      <c r="E241" s="592" t="s">
        <v>143</v>
      </c>
      <c r="F241" s="592" t="s">
        <v>143</v>
      </c>
    </row>
    <row r="242" spans="3:6">
      <c r="C242" s="592" t="s">
        <v>143</v>
      </c>
      <c r="D242" s="592" t="s">
        <v>143</v>
      </c>
      <c r="E242" s="592" t="s">
        <v>143</v>
      </c>
      <c r="F242" s="592" t="s">
        <v>143</v>
      </c>
    </row>
    <row r="243" spans="3:6">
      <c r="C243" s="592" t="s">
        <v>143</v>
      </c>
      <c r="D243" s="592" t="s">
        <v>143</v>
      </c>
      <c r="E243" s="592" t="s">
        <v>143</v>
      </c>
      <c r="F243" s="592" t="s">
        <v>143</v>
      </c>
    </row>
    <row r="244" spans="3:6">
      <c r="C244" s="592" t="s">
        <v>143</v>
      </c>
      <c r="D244" s="592" t="s">
        <v>143</v>
      </c>
      <c r="E244" s="592" t="s">
        <v>143</v>
      </c>
      <c r="F244" s="592" t="s">
        <v>143</v>
      </c>
    </row>
    <row r="245" spans="3:6">
      <c r="C245" s="592" t="s">
        <v>143</v>
      </c>
      <c r="D245" s="592" t="s">
        <v>143</v>
      </c>
      <c r="E245" s="592" t="s">
        <v>143</v>
      </c>
      <c r="F245" s="592" t="s">
        <v>143</v>
      </c>
    </row>
    <row r="246" spans="3:6">
      <c r="C246" s="592" t="s">
        <v>143</v>
      </c>
      <c r="D246" s="592" t="s">
        <v>143</v>
      </c>
      <c r="E246" s="592" t="s">
        <v>143</v>
      </c>
      <c r="F246" s="592" t="s">
        <v>143</v>
      </c>
    </row>
    <row r="247" spans="3:6">
      <c r="C247" s="592" t="s">
        <v>143</v>
      </c>
      <c r="D247" s="592" t="s">
        <v>143</v>
      </c>
      <c r="E247" s="592" t="s">
        <v>143</v>
      </c>
      <c r="F247" s="592" t="s">
        <v>143</v>
      </c>
    </row>
    <row r="248" spans="3:6">
      <c r="C248" s="592" t="s">
        <v>143</v>
      </c>
      <c r="D248" s="592" t="s">
        <v>143</v>
      </c>
      <c r="E248" s="592" t="s">
        <v>143</v>
      </c>
      <c r="F248" s="592" t="s">
        <v>143</v>
      </c>
    </row>
    <row r="249" spans="3:6">
      <c r="C249" s="592" t="s">
        <v>143</v>
      </c>
      <c r="D249" s="592" t="s">
        <v>143</v>
      </c>
      <c r="E249" s="592" t="s">
        <v>143</v>
      </c>
      <c r="F249" s="592" t="s">
        <v>143</v>
      </c>
    </row>
    <row r="250" spans="3:6">
      <c r="C250" s="592" t="s">
        <v>143</v>
      </c>
      <c r="D250" s="592" t="s">
        <v>143</v>
      </c>
      <c r="E250" s="592" t="s">
        <v>143</v>
      </c>
      <c r="F250" s="592" t="s">
        <v>143</v>
      </c>
    </row>
    <row r="251" spans="3:6">
      <c r="C251" s="592" t="s">
        <v>143</v>
      </c>
      <c r="D251" s="592" t="s">
        <v>143</v>
      </c>
      <c r="E251" s="592" t="s">
        <v>143</v>
      </c>
      <c r="F251" s="592" t="s">
        <v>143</v>
      </c>
    </row>
    <row r="252" spans="3:6">
      <c r="C252" s="592" t="s">
        <v>143</v>
      </c>
      <c r="D252" s="592" t="s">
        <v>143</v>
      </c>
      <c r="E252" s="592" t="s">
        <v>143</v>
      </c>
      <c r="F252" s="592" t="s">
        <v>143</v>
      </c>
    </row>
    <row r="253" spans="3:6">
      <c r="C253" s="592" t="s">
        <v>143</v>
      </c>
      <c r="D253" s="592" t="s">
        <v>143</v>
      </c>
      <c r="E253" s="592" t="s">
        <v>143</v>
      </c>
      <c r="F253" s="592" t="s">
        <v>143</v>
      </c>
    </row>
    <row r="254" spans="3:6">
      <c r="C254" s="592" t="s">
        <v>143</v>
      </c>
      <c r="D254" s="592" t="s">
        <v>143</v>
      </c>
      <c r="E254" s="592" t="s">
        <v>143</v>
      </c>
      <c r="F254" s="592" t="s">
        <v>143</v>
      </c>
    </row>
    <row r="255" spans="3:6">
      <c r="C255" s="592" t="s">
        <v>143</v>
      </c>
      <c r="D255" s="592" t="s">
        <v>143</v>
      </c>
      <c r="E255" s="592" t="s">
        <v>143</v>
      </c>
      <c r="F255" s="592" t="s">
        <v>143</v>
      </c>
    </row>
    <row r="256" spans="3:6">
      <c r="C256" s="592" t="s">
        <v>143</v>
      </c>
      <c r="D256" s="592" t="s">
        <v>143</v>
      </c>
      <c r="E256" s="592" t="s">
        <v>143</v>
      </c>
      <c r="F256" s="592" t="s">
        <v>143</v>
      </c>
    </row>
    <row r="257" spans="3:6">
      <c r="C257" s="592" t="s">
        <v>143</v>
      </c>
      <c r="D257" s="592" t="s">
        <v>143</v>
      </c>
      <c r="E257" s="592" t="s">
        <v>143</v>
      </c>
      <c r="F257" s="592" t="s">
        <v>143</v>
      </c>
    </row>
    <row r="258" spans="3:6">
      <c r="C258" s="592" t="s">
        <v>143</v>
      </c>
      <c r="D258" s="592" t="s">
        <v>143</v>
      </c>
      <c r="E258" s="592" t="s">
        <v>143</v>
      </c>
      <c r="F258" s="592" t="s">
        <v>143</v>
      </c>
    </row>
    <row r="259" spans="3:6">
      <c r="C259" s="592" t="s">
        <v>143</v>
      </c>
      <c r="D259" s="592" t="s">
        <v>143</v>
      </c>
      <c r="E259" s="592" t="s">
        <v>143</v>
      </c>
      <c r="F259" s="592" t="s">
        <v>143</v>
      </c>
    </row>
    <row r="260" spans="3:6">
      <c r="C260" s="592" t="s">
        <v>143</v>
      </c>
      <c r="D260" s="592" t="s">
        <v>143</v>
      </c>
      <c r="E260" s="592" t="s">
        <v>143</v>
      </c>
      <c r="F260" s="592" t="s">
        <v>143</v>
      </c>
    </row>
    <row r="261" spans="3:6">
      <c r="C261" s="592" t="s">
        <v>143</v>
      </c>
      <c r="D261" s="592" t="s">
        <v>143</v>
      </c>
      <c r="E261" s="592" t="s">
        <v>143</v>
      </c>
      <c r="F261" s="592" t="s">
        <v>143</v>
      </c>
    </row>
    <row r="262" spans="3:6">
      <c r="C262" s="592" t="s">
        <v>143</v>
      </c>
      <c r="D262" s="592" t="s">
        <v>143</v>
      </c>
      <c r="E262" s="592" t="s">
        <v>143</v>
      </c>
      <c r="F262" s="592" t="s">
        <v>143</v>
      </c>
    </row>
    <row r="263" spans="3:6">
      <c r="C263" s="592" t="s">
        <v>143</v>
      </c>
      <c r="D263" s="592" t="s">
        <v>143</v>
      </c>
      <c r="E263" s="592" t="s">
        <v>143</v>
      </c>
      <c r="F263" s="592" t="s">
        <v>143</v>
      </c>
    </row>
    <row r="264" spans="3:6">
      <c r="C264" s="592" t="s">
        <v>143</v>
      </c>
      <c r="D264" s="592" t="s">
        <v>143</v>
      </c>
      <c r="E264" s="592" t="s">
        <v>143</v>
      </c>
      <c r="F264" s="592" t="s">
        <v>143</v>
      </c>
    </row>
    <row r="265" spans="3:6">
      <c r="C265" s="592" t="s">
        <v>143</v>
      </c>
      <c r="D265" s="592" t="s">
        <v>143</v>
      </c>
      <c r="E265" s="592" t="s">
        <v>143</v>
      </c>
      <c r="F265" s="592" t="s">
        <v>143</v>
      </c>
    </row>
    <row r="266" spans="3:6">
      <c r="C266" s="592" t="s">
        <v>143</v>
      </c>
      <c r="D266" s="592" t="s">
        <v>143</v>
      </c>
      <c r="E266" s="592" t="s">
        <v>143</v>
      </c>
      <c r="F266" s="592" t="s">
        <v>143</v>
      </c>
    </row>
    <row r="267" spans="3:6">
      <c r="C267" s="592" t="s">
        <v>143</v>
      </c>
      <c r="D267" s="592" t="s">
        <v>143</v>
      </c>
      <c r="E267" s="592" t="s">
        <v>143</v>
      </c>
      <c r="F267" s="592" t="s">
        <v>143</v>
      </c>
    </row>
    <row r="268" spans="3:6">
      <c r="C268" s="592" t="s">
        <v>143</v>
      </c>
      <c r="D268" s="592" t="s">
        <v>143</v>
      </c>
      <c r="E268" s="592" t="s">
        <v>143</v>
      </c>
      <c r="F268" s="592" t="s">
        <v>143</v>
      </c>
    </row>
    <row r="269" spans="3:6">
      <c r="C269" s="592" t="s">
        <v>143</v>
      </c>
      <c r="D269" s="592" t="s">
        <v>143</v>
      </c>
      <c r="E269" s="592" t="s">
        <v>143</v>
      </c>
      <c r="F269" s="592" t="s">
        <v>143</v>
      </c>
    </row>
    <row r="270" spans="3:6">
      <c r="C270" s="592" t="s">
        <v>143</v>
      </c>
      <c r="D270" s="592" t="s">
        <v>143</v>
      </c>
      <c r="E270" s="592" t="s">
        <v>143</v>
      </c>
      <c r="F270" s="592" t="s">
        <v>143</v>
      </c>
    </row>
    <row r="271" spans="3:6">
      <c r="C271" s="592" t="s">
        <v>143</v>
      </c>
      <c r="D271" s="592" t="s">
        <v>143</v>
      </c>
      <c r="E271" s="592" t="s">
        <v>143</v>
      </c>
      <c r="F271" s="592" t="s">
        <v>143</v>
      </c>
    </row>
    <row r="272" spans="3:6">
      <c r="C272" s="592" t="s">
        <v>143</v>
      </c>
      <c r="D272" s="592" t="s">
        <v>143</v>
      </c>
      <c r="E272" s="592" t="s">
        <v>143</v>
      </c>
      <c r="F272" s="592" t="s">
        <v>143</v>
      </c>
    </row>
    <row r="273" spans="3:6">
      <c r="C273" s="592" t="s">
        <v>143</v>
      </c>
      <c r="D273" s="592" t="s">
        <v>143</v>
      </c>
      <c r="E273" s="592" t="s">
        <v>143</v>
      </c>
      <c r="F273" s="592" t="s">
        <v>143</v>
      </c>
    </row>
    <row r="274" spans="3:6">
      <c r="C274" s="592" t="s">
        <v>143</v>
      </c>
      <c r="D274" s="592" t="s">
        <v>143</v>
      </c>
      <c r="E274" s="592" t="s">
        <v>143</v>
      </c>
      <c r="F274" s="592" t="s">
        <v>143</v>
      </c>
    </row>
    <row r="275" spans="3:6">
      <c r="C275" s="592" t="s">
        <v>143</v>
      </c>
      <c r="D275" s="592" t="s">
        <v>143</v>
      </c>
      <c r="E275" s="592" t="s">
        <v>143</v>
      </c>
      <c r="F275" s="592" t="s">
        <v>143</v>
      </c>
    </row>
    <row r="276" spans="3:6">
      <c r="C276" s="592" t="s">
        <v>143</v>
      </c>
      <c r="D276" s="592" t="s">
        <v>143</v>
      </c>
      <c r="E276" s="592" t="s">
        <v>143</v>
      </c>
      <c r="F276" s="592" t="s">
        <v>143</v>
      </c>
    </row>
    <row r="277" spans="3:6">
      <c r="C277" s="592" t="s">
        <v>143</v>
      </c>
      <c r="D277" s="592" t="s">
        <v>143</v>
      </c>
      <c r="E277" s="592" t="s">
        <v>143</v>
      </c>
      <c r="F277" s="592" t="s">
        <v>143</v>
      </c>
    </row>
    <row r="278" spans="3:6">
      <c r="C278" s="592" t="s">
        <v>143</v>
      </c>
      <c r="D278" s="592" t="s">
        <v>143</v>
      </c>
      <c r="E278" s="592" t="s">
        <v>143</v>
      </c>
      <c r="F278" s="592" t="s">
        <v>143</v>
      </c>
    </row>
    <row r="279" spans="3:6">
      <c r="C279" s="592" t="s">
        <v>143</v>
      </c>
      <c r="D279" s="592" t="s">
        <v>143</v>
      </c>
      <c r="E279" s="592" t="s">
        <v>143</v>
      </c>
      <c r="F279" s="592" t="s">
        <v>143</v>
      </c>
    </row>
    <row r="280" spans="3:6">
      <c r="C280" s="592" t="s">
        <v>143</v>
      </c>
      <c r="D280" s="592" t="s">
        <v>143</v>
      </c>
      <c r="E280" s="592" t="s">
        <v>143</v>
      </c>
      <c r="F280" s="592" t="s">
        <v>143</v>
      </c>
    </row>
    <row r="281" spans="3:6">
      <c r="C281" s="592" t="s">
        <v>143</v>
      </c>
      <c r="D281" s="592" t="s">
        <v>143</v>
      </c>
      <c r="E281" s="592" t="s">
        <v>143</v>
      </c>
      <c r="F281" s="592" t="s">
        <v>143</v>
      </c>
    </row>
    <row r="282" spans="3:6">
      <c r="C282" s="592" t="s">
        <v>143</v>
      </c>
      <c r="D282" s="592" t="s">
        <v>143</v>
      </c>
      <c r="E282" s="592" t="s">
        <v>143</v>
      </c>
      <c r="F282" s="592" t="s">
        <v>143</v>
      </c>
    </row>
    <row r="283" spans="3:6">
      <c r="C283" s="592" t="s">
        <v>143</v>
      </c>
      <c r="D283" s="592" t="s">
        <v>143</v>
      </c>
      <c r="E283" s="592" t="s">
        <v>143</v>
      </c>
      <c r="F283" s="592" t="s">
        <v>143</v>
      </c>
    </row>
    <row r="284" spans="3:6">
      <c r="C284" s="592" t="s">
        <v>143</v>
      </c>
      <c r="D284" s="592" t="s">
        <v>143</v>
      </c>
      <c r="E284" s="592" t="s">
        <v>143</v>
      </c>
      <c r="F284" s="592" t="s">
        <v>143</v>
      </c>
    </row>
    <row r="285" spans="3:6">
      <c r="C285" s="592" t="s">
        <v>143</v>
      </c>
      <c r="D285" s="592" t="s">
        <v>143</v>
      </c>
      <c r="E285" s="592" t="s">
        <v>143</v>
      </c>
      <c r="F285" s="592" t="s">
        <v>143</v>
      </c>
    </row>
    <row r="286" spans="3:6">
      <c r="C286" s="592" t="s">
        <v>143</v>
      </c>
      <c r="D286" s="592" t="s">
        <v>143</v>
      </c>
      <c r="E286" s="592" t="s">
        <v>143</v>
      </c>
      <c r="F286" s="592" t="s">
        <v>143</v>
      </c>
    </row>
    <row r="287" spans="3:6">
      <c r="C287" s="592" t="s">
        <v>143</v>
      </c>
      <c r="D287" s="592" t="s">
        <v>143</v>
      </c>
      <c r="E287" s="592" t="s">
        <v>143</v>
      </c>
      <c r="F287" s="592" t="s">
        <v>143</v>
      </c>
    </row>
    <row r="288" spans="3:6">
      <c r="C288" s="592" t="s">
        <v>143</v>
      </c>
      <c r="D288" s="592" t="s">
        <v>143</v>
      </c>
      <c r="E288" s="592" t="s">
        <v>143</v>
      </c>
      <c r="F288" s="592" t="s">
        <v>143</v>
      </c>
    </row>
    <row r="289" spans="3:6">
      <c r="C289" s="592" t="s">
        <v>143</v>
      </c>
      <c r="D289" s="592" t="s">
        <v>143</v>
      </c>
      <c r="E289" s="592" t="s">
        <v>143</v>
      </c>
      <c r="F289" s="592" t="s">
        <v>143</v>
      </c>
    </row>
    <row r="290" spans="3:6">
      <c r="C290" s="592" t="s">
        <v>143</v>
      </c>
      <c r="D290" s="592" t="s">
        <v>143</v>
      </c>
      <c r="E290" s="592" t="s">
        <v>143</v>
      </c>
      <c r="F290" s="592" t="s">
        <v>143</v>
      </c>
    </row>
    <row r="291" spans="3:6">
      <c r="C291" s="592" t="s">
        <v>143</v>
      </c>
      <c r="D291" s="592" t="s">
        <v>143</v>
      </c>
      <c r="E291" s="592" t="s">
        <v>143</v>
      </c>
      <c r="F291" s="592" t="s">
        <v>143</v>
      </c>
    </row>
    <row r="292" spans="3:6">
      <c r="C292" s="592" t="s">
        <v>143</v>
      </c>
      <c r="D292" s="592" t="s">
        <v>143</v>
      </c>
      <c r="E292" s="592" t="s">
        <v>143</v>
      </c>
      <c r="F292" s="592" t="s">
        <v>143</v>
      </c>
    </row>
    <row r="293" spans="3:6">
      <c r="C293" s="592" t="s">
        <v>143</v>
      </c>
      <c r="D293" s="592" t="s">
        <v>143</v>
      </c>
      <c r="E293" s="592" t="s">
        <v>143</v>
      </c>
      <c r="F293" s="592" t="s">
        <v>143</v>
      </c>
    </row>
    <row r="294" spans="3:6">
      <c r="C294" s="592" t="s">
        <v>143</v>
      </c>
      <c r="D294" s="592" t="s">
        <v>143</v>
      </c>
      <c r="E294" s="592" t="s">
        <v>143</v>
      </c>
      <c r="F294" s="592" t="s">
        <v>143</v>
      </c>
    </row>
    <row r="295" spans="3:6">
      <c r="C295" s="592" t="s">
        <v>143</v>
      </c>
      <c r="D295" s="592" t="s">
        <v>143</v>
      </c>
      <c r="E295" s="592" t="s">
        <v>143</v>
      </c>
      <c r="F295" s="592" t="s">
        <v>143</v>
      </c>
    </row>
    <row r="296" spans="3:6">
      <c r="C296" s="592" t="s">
        <v>143</v>
      </c>
      <c r="D296" s="592" t="s">
        <v>143</v>
      </c>
      <c r="E296" s="592" t="s">
        <v>143</v>
      </c>
      <c r="F296" s="592" t="s">
        <v>143</v>
      </c>
    </row>
    <row r="297" spans="3:6">
      <c r="C297" s="592" t="s">
        <v>143</v>
      </c>
      <c r="D297" s="592" t="s">
        <v>143</v>
      </c>
      <c r="E297" s="592" t="s">
        <v>143</v>
      </c>
      <c r="F297" s="592" t="s">
        <v>143</v>
      </c>
    </row>
    <row r="298" spans="3:6">
      <c r="C298" s="592" t="s">
        <v>143</v>
      </c>
      <c r="D298" s="592" t="s">
        <v>143</v>
      </c>
      <c r="E298" s="592" t="s">
        <v>143</v>
      </c>
      <c r="F298" s="592" t="s">
        <v>143</v>
      </c>
    </row>
    <row r="299" spans="3:6">
      <c r="C299" s="592" t="s">
        <v>143</v>
      </c>
      <c r="D299" s="592" t="s">
        <v>143</v>
      </c>
      <c r="E299" s="592" t="s">
        <v>143</v>
      </c>
      <c r="F299" s="592" t="s">
        <v>143</v>
      </c>
    </row>
    <row r="300" spans="3:6">
      <c r="C300" s="592" t="s">
        <v>143</v>
      </c>
      <c r="D300" s="592" t="s">
        <v>143</v>
      </c>
      <c r="E300" s="592" t="s">
        <v>143</v>
      </c>
      <c r="F300" s="592" t="s">
        <v>143</v>
      </c>
    </row>
    <row r="301" spans="3:6">
      <c r="C301" s="592" t="s">
        <v>143</v>
      </c>
      <c r="D301" s="592" t="s">
        <v>143</v>
      </c>
      <c r="E301" s="592" t="s">
        <v>143</v>
      </c>
      <c r="F301" s="592" t="s">
        <v>143</v>
      </c>
    </row>
    <row r="302" spans="3:6">
      <c r="C302" s="592" t="s">
        <v>143</v>
      </c>
      <c r="D302" s="592" t="s">
        <v>143</v>
      </c>
      <c r="E302" s="592" t="s">
        <v>143</v>
      </c>
      <c r="F302" s="592" t="s">
        <v>143</v>
      </c>
    </row>
    <row r="303" spans="3:6">
      <c r="C303" s="592" t="s">
        <v>143</v>
      </c>
      <c r="D303" s="592" t="s">
        <v>143</v>
      </c>
      <c r="E303" s="592" t="s">
        <v>143</v>
      </c>
      <c r="F303" s="592" t="s">
        <v>143</v>
      </c>
    </row>
    <row r="304" spans="3:6">
      <c r="C304" s="592" t="s">
        <v>143</v>
      </c>
      <c r="D304" s="592" t="s">
        <v>143</v>
      </c>
      <c r="E304" s="592" t="s">
        <v>143</v>
      </c>
      <c r="F304" s="592" t="s">
        <v>143</v>
      </c>
    </row>
    <row r="305" spans="3:6">
      <c r="C305" s="592" t="s">
        <v>143</v>
      </c>
      <c r="D305" s="592" t="s">
        <v>143</v>
      </c>
      <c r="E305" s="592" t="s">
        <v>143</v>
      </c>
      <c r="F305" s="592" t="s">
        <v>143</v>
      </c>
    </row>
    <row r="306" spans="3:6">
      <c r="C306" s="592" t="s">
        <v>143</v>
      </c>
      <c r="D306" s="592" t="s">
        <v>143</v>
      </c>
      <c r="E306" s="592" t="s">
        <v>143</v>
      </c>
      <c r="F306" s="592" t="s">
        <v>143</v>
      </c>
    </row>
    <row r="307" spans="3:6">
      <c r="C307" s="592" t="s">
        <v>143</v>
      </c>
      <c r="D307" s="592" t="s">
        <v>143</v>
      </c>
      <c r="E307" s="592" t="s">
        <v>143</v>
      </c>
      <c r="F307" s="592" t="s">
        <v>143</v>
      </c>
    </row>
    <row r="308" spans="3:6">
      <c r="C308" s="592" t="s">
        <v>143</v>
      </c>
      <c r="D308" s="592" t="s">
        <v>143</v>
      </c>
      <c r="E308" s="592" t="s">
        <v>143</v>
      </c>
      <c r="F308" s="592" t="s">
        <v>143</v>
      </c>
    </row>
    <row r="309" spans="3:6">
      <c r="C309" s="592" t="s">
        <v>143</v>
      </c>
      <c r="D309" s="592" t="s">
        <v>143</v>
      </c>
      <c r="E309" s="592" t="s">
        <v>143</v>
      </c>
      <c r="F309" s="592" t="s">
        <v>143</v>
      </c>
    </row>
    <row r="310" spans="3:6">
      <c r="C310" s="592" t="s">
        <v>143</v>
      </c>
      <c r="D310" s="592" t="s">
        <v>143</v>
      </c>
      <c r="E310" s="592" t="s">
        <v>143</v>
      </c>
      <c r="F310" s="592" t="s">
        <v>143</v>
      </c>
    </row>
    <row r="311" spans="3:6">
      <c r="C311" s="592" t="s">
        <v>143</v>
      </c>
      <c r="D311" s="592" t="s">
        <v>143</v>
      </c>
      <c r="E311" s="592" t="s">
        <v>143</v>
      </c>
      <c r="F311" s="592" t="s">
        <v>143</v>
      </c>
    </row>
    <row r="312" spans="3:6">
      <c r="C312" s="592" t="s">
        <v>143</v>
      </c>
      <c r="D312" s="592" t="s">
        <v>143</v>
      </c>
      <c r="E312" s="592" t="s">
        <v>143</v>
      </c>
      <c r="F312" s="592" t="s">
        <v>143</v>
      </c>
    </row>
    <row r="313" spans="3:6">
      <c r="C313" s="592" t="s">
        <v>143</v>
      </c>
      <c r="D313" s="592" t="s">
        <v>143</v>
      </c>
      <c r="E313" s="592" t="s">
        <v>143</v>
      </c>
      <c r="F313" s="592" t="s">
        <v>143</v>
      </c>
    </row>
    <row r="314" spans="3:6">
      <c r="C314" s="592" t="s">
        <v>143</v>
      </c>
      <c r="D314" s="592" t="s">
        <v>143</v>
      </c>
      <c r="E314" s="592" t="s">
        <v>143</v>
      </c>
      <c r="F314" s="592" t="s">
        <v>143</v>
      </c>
    </row>
    <row r="315" spans="3:6">
      <c r="C315" s="592" t="s">
        <v>143</v>
      </c>
      <c r="D315" s="592" t="s">
        <v>143</v>
      </c>
      <c r="E315" s="592" t="s">
        <v>143</v>
      </c>
      <c r="F315" s="592" t="s">
        <v>143</v>
      </c>
    </row>
    <row r="316" spans="3:6">
      <c r="C316" s="592" t="s">
        <v>143</v>
      </c>
      <c r="D316" s="592" t="s">
        <v>143</v>
      </c>
      <c r="E316" s="592" t="s">
        <v>143</v>
      </c>
      <c r="F316" s="592" t="s">
        <v>143</v>
      </c>
    </row>
    <row r="317" spans="3:6">
      <c r="C317" s="592" t="s">
        <v>143</v>
      </c>
      <c r="D317" s="592" t="s">
        <v>143</v>
      </c>
      <c r="E317" s="592" t="s">
        <v>143</v>
      </c>
      <c r="F317" s="592" t="s">
        <v>143</v>
      </c>
    </row>
    <row r="318" spans="3:6">
      <c r="C318" s="592" t="s">
        <v>143</v>
      </c>
      <c r="D318" s="592" t="s">
        <v>143</v>
      </c>
      <c r="E318" s="592" t="s">
        <v>143</v>
      </c>
      <c r="F318" s="592" t="s">
        <v>143</v>
      </c>
    </row>
    <row r="319" spans="3:6">
      <c r="C319" s="592" t="s">
        <v>143</v>
      </c>
      <c r="D319" s="592" t="s">
        <v>143</v>
      </c>
      <c r="E319" s="592" t="s">
        <v>143</v>
      </c>
      <c r="F319" s="592" t="s">
        <v>143</v>
      </c>
    </row>
    <row r="320" spans="3:6">
      <c r="C320" s="592" t="s">
        <v>143</v>
      </c>
      <c r="D320" s="592" t="s">
        <v>143</v>
      </c>
      <c r="E320" s="592" t="s">
        <v>143</v>
      </c>
      <c r="F320" s="592" t="s">
        <v>143</v>
      </c>
    </row>
    <row r="321" spans="3:6">
      <c r="C321" s="592" t="s">
        <v>143</v>
      </c>
      <c r="D321" s="592" t="s">
        <v>143</v>
      </c>
      <c r="E321" s="592" t="s">
        <v>143</v>
      </c>
      <c r="F321" s="592" t="s">
        <v>143</v>
      </c>
    </row>
    <row r="322" spans="3:6">
      <c r="C322" s="592" t="s">
        <v>143</v>
      </c>
      <c r="D322" s="592" t="s">
        <v>143</v>
      </c>
      <c r="E322" s="592" t="s">
        <v>143</v>
      </c>
      <c r="F322" s="592" t="s">
        <v>143</v>
      </c>
    </row>
    <row r="323" spans="3:6">
      <c r="C323" s="592" t="s">
        <v>143</v>
      </c>
      <c r="D323" s="592" t="s">
        <v>143</v>
      </c>
      <c r="E323" s="592" t="s">
        <v>143</v>
      </c>
      <c r="F323" s="592" t="s">
        <v>143</v>
      </c>
    </row>
    <row r="324" spans="3:6">
      <c r="C324" s="592" t="s">
        <v>143</v>
      </c>
      <c r="D324" s="592" t="s">
        <v>143</v>
      </c>
      <c r="E324" s="592" t="s">
        <v>143</v>
      </c>
      <c r="F324" s="592" t="s">
        <v>143</v>
      </c>
    </row>
    <row r="325" spans="3:6">
      <c r="C325" s="592" t="s">
        <v>143</v>
      </c>
      <c r="D325" s="592" t="s">
        <v>143</v>
      </c>
      <c r="E325" s="592" t="s">
        <v>143</v>
      </c>
      <c r="F325" s="592" t="s">
        <v>143</v>
      </c>
    </row>
    <row r="326" spans="3:6">
      <c r="C326" s="592" t="s">
        <v>143</v>
      </c>
      <c r="D326" s="592" t="s">
        <v>143</v>
      </c>
      <c r="E326" s="592" t="s">
        <v>143</v>
      </c>
      <c r="F326" s="592" t="s">
        <v>143</v>
      </c>
    </row>
    <row r="327" spans="3:6">
      <c r="C327" s="592" t="s">
        <v>143</v>
      </c>
      <c r="D327" s="592" t="s">
        <v>143</v>
      </c>
      <c r="E327" s="592" t="s">
        <v>143</v>
      </c>
      <c r="F327" s="592" t="s">
        <v>143</v>
      </c>
    </row>
    <row r="328" spans="3:6">
      <c r="C328" s="592" t="s">
        <v>143</v>
      </c>
      <c r="D328" s="592" t="s">
        <v>143</v>
      </c>
      <c r="E328" s="592" t="s">
        <v>143</v>
      </c>
      <c r="F328" s="592" t="s">
        <v>143</v>
      </c>
    </row>
    <row r="329" spans="3:6">
      <c r="C329" s="592" t="s">
        <v>143</v>
      </c>
      <c r="D329" s="592" t="s">
        <v>143</v>
      </c>
      <c r="E329" s="592" t="s">
        <v>143</v>
      </c>
      <c r="F329" s="592" t="s">
        <v>143</v>
      </c>
    </row>
    <row r="330" spans="3:6">
      <c r="C330" s="592" t="s">
        <v>143</v>
      </c>
      <c r="D330" s="592" t="s">
        <v>143</v>
      </c>
      <c r="E330" s="592" t="s">
        <v>143</v>
      </c>
      <c r="F330" s="592" t="s">
        <v>143</v>
      </c>
    </row>
    <row r="331" spans="3:6">
      <c r="C331" s="592" t="s">
        <v>143</v>
      </c>
      <c r="D331" s="592" t="s">
        <v>143</v>
      </c>
      <c r="E331" s="592" t="s">
        <v>143</v>
      </c>
      <c r="F331" s="592" t="s">
        <v>143</v>
      </c>
    </row>
    <row r="332" spans="3:6">
      <c r="C332" s="592" t="s">
        <v>143</v>
      </c>
      <c r="D332" s="592" t="s">
        <v>143</v>
      </c>
      <c r="E332" s="592" t="s">
        <v>143</v>
      </c>
      <c r="F332" s="592" t="s">
        <v>143</v>
      </c>
    </row>
    <row r="333" spans="3:6">
      <c r="C333" s="592" t="s">
        <v>143</v>
      </c>
      <c r="D333" s="592" t="s">
        <v>143</v>
      </c>
      <c r="E333" s="592" t="s">
        <v>143</v>
      </c>
      <c r="F333" s="592" t="s">
        <v>143</v>
      </c>
    </row>
    <row r="334" spans="3:6">
      <c r="C334" s="592" t="s">
        <v>143</v>
      </c>
      <c r="D334" s="592" t="s">
        <v>143</v>
      </c>
      <c r="E334" s="592" t="s">
        <v>143</v>
      </c>
      <c r="F334" s="592" t="s">
        <v>143</v>
      </c>
    </row>
    <row r="335" spans="3:6">
      <c r="C335" s="592" t="s">
        <v>143</v>
      </c>
      <c r="D335" s="592" t="s">
        <v>143</v>
      </c>
      <c r="E335" s="592" t="s">
        <v>143</v>
      </c>
      <c r="F335" s="592" t="s">
        <v>143</v>
      </c>
    </row>
    <row r="336" spans="3:6">
      <c r="C336" s="592" t="s">
        <v>143</v>
      </c>
      <c r="D336" s="592" t="s">
        <v>143</v>
      </c>
      <c r="E336" s="592" t="s">
        <v>143</v>
      </c>
      <c r="F336" s="592" t="s">
        <v>143</v>
      </c>
    </row>
    <row r="337" spans="3:6">
      <c r="C337" s="592" t="s">
        <v>143</v>
      </c>
      <c r="D337" s="592" t="s">
        <v>143</v>
      </c>
      <c r="E337" s="592" t="s">
        <v>143</v>
      </c>
      <c r="F337" s="592" t="s">
        <v>143</v>
      </c>
    </row>
    <row r="338" spans="3:6">
      <c r="C338" s="592" t="s">
        <v>143</v>
      </c>
      <c r="D338" s="592" t="s">
        <v>143</v>
      </c>
      <c r="E338" s="592" t="s">
        <v>143</v>
      </c>
      <c r="F338" s="592" t="s">
        <v>143</v>
      </c>
    </row>
    <row r="339" spans="3:6">
      <c r="C339" s="592" t="s">
        <v>143</v>
      </c>
      <c r="D339" s="592" t="s">
        <v>143</v>
      </c>
      <c r="E339" s="592" t="s">
        <v>143</v>
      </c>
      <c r="F339" s="592" t="s">
        <v>143</v>
      </c>
    </row>
    <row r="340" spans="3:6">
      <c r="C340" s="592" t="s">
        <v>143</v>
      </c>
      <c r="D340" s="592" t="s">
        <v>143</v>
      </c>
      <c r="E340" s="592" t="s">
        <v>143</v>
      </c>
      <c r="F340" s="592" t="s">
        <v>143</v>
      </c>
    </row>
    <row r="341" spans="3:6">
      <c r="C341" s="592" t="s">
        <v>143</v>
      </c>
      <c r="D341" s="592" t="s">
        <v>143</v>
      </c>
      <c r="E341" s="592" t="s">
        <v>143</v>
      </c>
      <c r="F341" s="592" t="s">
        <v>143</v>
      </c>
    </row>
    <row r="342" spans="3:6">
      <c r="C342" s="592" t="s">
        <v>143</v>
      </c>
      <c r="D342" s="592" t="s">
        <v>143</v>
      </c>
      <c r="E342" s="592" t="s">
        <v>143</v>
      </c>
      <c r="F342" s="592" t="s">
        <v>143</v>
      </c>
    </row>
    <row r="343" spans="3:6">
      <c r="C343" s="592" t="s">
        <v>143</v>
      </c>
      <c r="D343" s="592" t="s">
        <v>143</v>
      </c>
      <c r="E343" s="592" t="s">
        <v>143</v>
      </c>
      <c r="F343" s="592" t="s">
        <v>143</v>
      </c>
    </row>
    <row r="344" spans="3:6">
      <c r="C344" s="592" t="s">
        <v>143</v>
      </c>
      <c r="D344" s="592" t="s">
        <v>143</v>
      </c>
      <c r="E344" s="592" t="s">
        <v>143</v>
      </c>
      <c r="F344" s="592" t="s">
        <v>143</v>
      </c>
    </row>
    <row r="345" spans="3:6">
      <c r="C345" s="592" t="s">
        <v>143</v>
      </c>
      <c r="D345" s="592" t="s">
        <v>143</v>
      </c>
      <c r="E345" s="592" t="s">
        <v>143</v>
      </c>
      <c r="F345" s="592" t="s">
        <v>143</v>
      </c>
    </row>
    <row r="346" spans="3:6">
      <c r="C346" s="592" t="s">
        <v>143</v>
      </c>
      <c r="D346" s="592" t="s">
        <v>143</v>
      </c>
      <c r="E346" s="592" t="s">
        <v>143</v>
      </c>
      <c r="F346" s="592" t="s">
        <v>143</v>
      </c>
    </row>
    <row r="347" spans="3:6">
      <c r="C347" s="592" t="s">
        <v>143</v>
      </c>
      <c r="D347" s="592" t="s">
        <v>143</v>
      </c>
      <c r="E347" s="592" t="s">
        <v>143</v>
      </c>
      <c r="F347" s="592" t="s">
        <v>143</v>
      </c>
    </row>
    <row r="348" spans="3:6">
      <c r="C348" s="592" t="s">
        <v>143</v>
      </c>
      <c r="D348" s="592" t="s">
        <v>143</v>
      </c>
      <c r="E348" s="592" t="s">
        <v>143</v>
      </c>
      <c r="F348" s="592" t="s">
        <v>143</v>
      </c>
    </row>
    <row r="349" spans="3:6">
      <c r="C349" s="592" t="s">
        <v>143</v>
      </c>
      <c r="D349" s="592" t="s">
        <v>143</v>
      </c>
      <c r="E349" s="592" t="s">
        <v>143</v>
      </c>
      <c r="F349" s="592" t="s">
        <v>143</v>
      </c>
    </row>
    <row r="350" spans="3:6">
      <c r="C350" s="592" t="s">
        <v>143</v>
      </c>
      <c r="D350" s="592" t="s">
        <v>143</v>
      </c>
      <c r="E350" s="592" t="s">
        <v>143</v>
      </c>
      <c r="F350" s="592" t="s">
        <v>143</v>
      </c>
    </row>
    <row r="351" spans="3:6">
      <c r="C351" s="592" t="s">
        <v>143</v>
      </c>
      <c r="D351" s="592" t="s">
        <v>143</v>
      </c>
      <c r="E351" s="592" t="s">
        <v>143</v>
      </c>
      <c r="F351" s="592" t="s">
        <v>143</v>
      </c>
    </row>
    <row r="352" spans="3:6">
      <c r="C352" s="592" t="s">
        <v>143</v>
      </c>
      <c r="D352" s="592" t="s">
        <v>143</v>
      </c>
      <c r="E352" s="592" t="s">
        <v>143</v>
      </c>
      <c r="F352" s="592" t="s">
        <v>143</v>
      </c>
    </row>
    <row r="353" spans="3:6">
      <c r="C353" s="592" t="s">
        <v>143</v>
      </c>
      <c r="D353" s="592" t="s">
        <v>143</v>
      </c>
      <c r="E353" s="592" t="s">
        <v>143</v>
      </c>
      <c r="F353" s="592" t="s">
        <v>143</v>
      </c>
    </row>
    <row r="354" spans="3:6">
      <c r="C354" s="592" t="s">
        <v>143</v>
      </c>
      <c r="D354" s="592" t="s">
        <v>143</v>
      </c>
      <c r="E354" s="592" t="s">
        <v>143</v>
      </c>
      <c r="F354" s="592" t="s">
        <v>143</v>
      </c>
    </row>
    <row r="355" spans="3:6">
      <c r="C355" s="592" t="s">
        <v>143</v>
      </c>
      <c r="D355" s="592" t="s">
        <v>143</v>
      </c>
      <c r="E355" s="592" t="s">
        <v>143</v>
      </c>
      <c r="F355" s="592" t="s">
        <v>143</v>
      </c>
    </row>
    <row r="356" spans="3:6">
      <c r="C356" s="592" t="s">
        <v>143</v>
      </c>
      <c r="D356" s="592" t="s">
        <v>143</v>
      </c>
      <c r="E356" s="592" t="s">
        <v>143</v>
      </c>
      <c r="F356" s="592" t="s">
        <v>143</v>
      </c>
    </row>
    <row r="357" spans="3:6">
      <c r="C357" s="592" t="s">
        <v>143</v>
      </c>
      <c r="D357" s="592" t="s">
        <v>143</v>
      </c>
      <c r="E357" s="592" t="s">
        <v>143</v>
      </c>
      <c r="F357" s="592" t="s">
        <v>143</v>
      </c>
    </row>
    <row r="358" spans="3:6">
      <c r="C358" s="592" t="s">
        <v>143</v>
      </c>
      <c r="D358" s="592" t="s">
        <v>143</v>
      </c>
      <c r="E358" s="592" t="s">
        <v>143</v>
      </c>
      <c r="F358" s="592" t="s">
        <v>143</v>
      </c>
    </row>
    <row r="359" spans="3:6">
      <c r="C359" s="592" t="s">
        <v>143</v>
      </c>
      <c r="D359" s="592" t="s">
        <v>143</v>
      </c>
      <c r="E359" s="592" t="s">
        <v>143</v>
      </c>
      <c r="F359" s="592" t="s">
        <v>143</v>
      </c>
    </row>
    <row r="360" spans="3:6">
      <c r="C360" s="592" t="s">
        <v>143</v>
      </c>
      <c r="D360" s="592" t="s">
        <v>143</v>
      </c>
      <c r="E360" s="592" t="s">
        <v>143</v>
      </c>
      <c r="F360" s="592" t="s">
        <v>143</v>
      </c>
    </row>
    <row r="361" spans="3:6">
      <c r="C361" s="592" t="s">
        <v>143</v>
      </c>
      <c r="D361" s="592" t="s">
        <v>143</v>
      </c>
      <c r="E361" s="592" t="s">
        <v>143</v>
      </c>
      <c r="F361" s="592" t="s">
        <v>143</v>
      </c>
    </row>
    <row r="362" spans="3:6">
      <c r="C362" s="592" t="s">
        <v>143</v>
      </c>
      <c r="D362" s="592" t="s">
        <v>143</v>
      </c>
      <c r="E362" s="592" t="s">
        <v>143</v>
      </c>
      <c r="F362" s="592" t="s">
        <v>143</v>
      </c>
    </row>
    <row r="363" spans="3:6">
      <c r="C363" s="592" t="s">
        <v>143</v>
      </c>
      <c r="D363" s="592" t="s">
        <v>143</v>
      </c>
      <c r="E363" s="592" t="s">
        <v>143</v>
      </c>
      <c r="F363" s="592" t="s">
        <v>143</v>
      </c>
    </row>
    <row r="364" spans="3:6">
      <c r="C364" s="592" t="s">
        <v>143</v>
      </c>
      <c r="D364" s="592" t="s">
        <v>143</v>
      </c>
      <c r="E364" s="592" t="s">
        <v>143</v>
      </c>
      <c r="F364" s="592" t="s">
        <v>143</v>
      </c>
    </row>
    <row r="365" spans="3:6">
      <c r="C365" s="592" t="s">
        <v>143</v>
      </c>
      <c r="D365" s="592" t="s">
        <v>143</v>
      </c>
      <c r="E365" s="592" t="s">
        <v>143</v>
      </c>
      <c r="F365" s="592" t="s">
        <v>143</v>
      </c>
    </row>
    <row r="366" spans="3:6">
      <c r="C366" s="592" t="s">
        <v>143</v>
      </c>
      <c r="D366" s="592" t="s">
        <v>143</v>
      </c>
      <c r="E366" s="592" t="s">
        <v>143</v>
      </c>
      <c r="F366" s="592" t="s">
        <v>143</v>
      </c>
    </row>
    <row r="367" spans="3:6">
      <c r="C367" s="592" t="s">
        <v>143</v>
      </c>
      <c r="D367" s="592" t="s">
        <v>143</v>
      </c>
      <c r="E367" s="592" t="s">
        <v>143</v>
      </c>
      <c r="F367" s="592" t="s">
        <v>143</v>
      </c>
    </row>
    <row r="368" spans="3:6">
      <c r="C368" s="592" t="s">
        <v>143</v>
      </c>
      <c r="D368" s="592" t="s">
        <v>143</v>
      </c>
      <c r="E368" s="592" t="s">
        <v>143</v>
      </c>
      <c r="F368" s="592" t="s">
        <v>143</v>
      </c>
    </row>
    <row r="369" spans="3:6">
      <c r="C369" s="592" t="s">
        <v>143</v>
      </c>
      <c r="D369" s="592" t="s">
        <v>143</v>
      </c>
      <c r="E369" s="592" t="s">
        <v>143</v>
      </c>
      <c r="F369" s="592" t="s">
        <v>143</v>
      </c>
    </row>
    <row r="370" spans="3:6">
      <c r="C370" s="592" t="s">
        <v>143</v>
      </c>
      <c r="D370" s="592" t="s">
        <v>143</v>
      </c>
      <c r="E370" s="592" t="s">
        <v>143</v>
      </c>
      <c r="F370" s="592" t="s">
        <v>143</v>
      </c>
    </row>
    <row r="371" spans="3:6">
      <c r="C371" s="592" t="s">
        <v>143</v>
      </c>
      <c r="D371" s="592" t="s">
        <v>143</v>
      </c>
      <c r="E371" s="592" t="s">
        <v>143</v>
      </c>
      <c r="F371" s="592" t="s">
        <v>143</v>
      </c>
    </row>
    <row r="372" spans="3:6">
      <c r="C372" s="592" t="s">
        <v>143</v>
      </c>
      <c r="D372" s="592" t="s">
        <v>143</v>
      </c>
      <c r="E372" s="592" t="s">
        <v>143</v>
      </c>
      <c r="F372" s="592" t="s">
        <v>143</v>
      </c>
    </row>
    <row r="373" spans="3:6">
      <c r="C373" s="592" t="s">
        <v>143</v>
      </c>
      <c r="D373" s="592" t="s">
        <v>143</v>
      </c>
      <c r="E373" s="592" t="s">
        <v>143</v>
      </c>
      <c r="F373" s="592" t="s">
        <v>143</v>
      </c>
    </row>
    <row r="374" spans="3:6">
      <c r="C374" s="592" t="s">
        <v>143</v>
      </c>
      <c r="D374" s="592" t="s">
        <v>143</v>
      </c>
      <c r="E374" s="592" t="s">
        <v>143</v>
      </c>
      <c r="F374" s="592" t="s">
        <v>143</v>
      </c>
    </row>
    <row r="375" spans="3:6">
      <c r="C375" s="592" t="s">
        <v>143</v>
      </c>
      <c r="D375" s="592" t="s">
        <v>143</v>
      </c>
      <c r="E375" s="592" t="s">
        <v>143</v>
      </c>
      <c r="F375" s="592" t="s">
        <v>143</v>
      </c>
    </row>
    <row r="376" spans="3:6">
      <c r="C376" s="592" t="s">
        <v>143</v>
      </c>
      <c r="D376" s="592" t="s">
        <v>143</v>
      </c>
      <c r="E376" s="592" t="s">
        <v>143</v>
      </c>
      <c r="F376" s="592" t="s">
        <v>143</v>
      </c>
    </row>
    <row r="377" spans="3:6">
      <c r="C377" s="592" t="s">
        <v>143</v>
      </c>
      <c r="D377" s="592" t="s">
        <v>143</v>
      </c>
      <c r="E377" s="592" t="s">
        <v>143</v>
      </c>
      <c r="F377" s="592" t="s">
        <v>143</v>
      </c>
    </row>
    <row r="378" spans="3:6">
      <c r="C378" s="592" t="s">
        <v>143</v>
      </c>
      <c r="D378" s="592" t="s">
        <v>143</v>
      </c>
      <c r="E378" s="592" t="s">
        <v>143</v>
      </c>
      <c r="F378" s="592" t="s">
        <v>143</v>
      </c>
    </row>
    <row r="379" spans="3:6">
      <c r="C379" s="592" t="s">
        <v>143</v>
      </c>
      <c r="D379" s="592" t="s">
        <v>143</v>
      </c>
      <c r="E379" s="592" t="s">
        <v>143</v>
      </c>
      <c r="F379" s="592" t="s">
        <v>143</v>
      </c>
    </row>
    <row r="380" spans="3:6">
      <c r="C380" s="592" t="s">
        <v>143</v>
      </c>
      <c r="D380" s="592" t="s">
        <v>143</v>
      </c>
      <c r="E380" s="592" t="s">
        <v>143</v>
      </c>
      <c r="F380" s="592" t="s">
        <v>143</v>
      </c>
    </row>
    <row r="381" spans="3:6">
      <c r="C381" s="592" t="s">
        <v>143</v>
      </c>
      <c r="D381" s="592" t="s">
        <v>143</v>
      </c>
      <c r="E381" s="592" t="s">
        <v>143</v>
      </c>
      <c r="F381" s="592" t="s">
        <v>143</v>
      </c>
    </row>
    <row r="382" spans="3:6">
      <c r="C382" s="592" t="s">
        <v>143</v>
      </c>
      <c r="D382" s="592" t="s">
        <v>143</v>
      </c>
      <c r="E382" s="592" t="s">
        <v>143</v>
      </c>
      <c r="F382" s="592" t="s">
        <v>143</v>
      </c>
    </row>
    <row r="383" spans="3:6">
      <c r="C383" s="592" t="s">
        <v>143</v>
      </c>
      <c r="D383" s="592" t="s">
        <v>143</v>
      </c>
      <c r="E383" s="592" t="s">
        <v>143</v>
      </c>
      <c r="F383" s="592" t="s">
        <v>143</v>
      </c>
    </row>
    <row r="384" spans="3:6">
      <c r="C384" s="592" t="s">
        <v>143</v>
      </c>
      <c r="D384" s="592" t="s">
        <v>143</v>
      </c>
      <c r="E384" s="592" t="s">
        <v>143</v>
      </c>
      <c r="F384" s="592" t="s">
        <v>143</v>
      </c>
    </row>
    <row r="385" spans="3:6">
      <c r="C385" s="592" t="s">
        <v>143</v>
      </c>
      <c r="D385" s="592" t="s">
        <v>143</v>
      </c>
      <c r="E385" s="592" t="s">
        <v>143</v>
      </c>
      <c r="F385" s="592" t="s">
        <v>143</v>
      </c>
    </row>
    <row r="386" spans="3:6">
      <c r="C386" s="592" t="s">
        <v>143</v>
      </c>
      <c r="D386" s="592" t="s">
        <v>143</v>
      </c>
      <c r="E386" s="592" t="s">
        <v>143</v>
      </c>
      <c r="F386" s="592" t="s">
        <v>143</v>
      </c>
    </row>
    <row r="387" spans="3:6">
      <c r="C387" s="592" t="s">
        <v>143</v>
      </c>
      <c r="D387" s="592" t="s">
        <v>143</v>
      </c>
      <c r="E387" s="592" t="s">
        <v>143</v>
      </c>
      <c r="F387" s="592" t="s">
        <v>143</v>
      </c>
    </row>
    <row r="388" spans="3:6">
      <c r="C388" s="592" t="s">
        <v>143</v>
      </c>
      <c r="D388" s="592" t="s">
        <v>143</v>
      </c>
      <c r="E388" s="592" t="s">
        <v>143</v>
      </c>
      <c r="F388" s="592" t="s">
        <v>143</v>
      </c>
    </row>
    <row r="389" spans="3:6">
      <c r="C389" s="592" t="s">
        <v>143</v>
      </c>
      <c r="D389" s="592" t="s">
        <v>143</v>
      </c>
      <c r="E389" s="592" t="s">
        <v>143</v>
      </c>
      <c r="F389" s="592" t="s">
        <v>143</v>
      </c>
    </row>
    <row r="390" spans="3:6">
      <c r="C390" s="592" t="s">
        <v>143</v>
      </c>
      <c r="D390" s="592" t="s">
        <v>143</v>
      </c>
      <c r="E390" s="592" t="s">
        <v>143</v>
      </c>
      <c r="F390" s="592" t="s">
        <v>143</v>
      </c>
    </row>
    <row r="391" spans="3:6">
      <c r="C391" s="592" t="s">
        <v>143</v>
      </c>
      <c r="D391" s="592" t="s">
        <v>143</v>
      </c>
      <c r="E391" s="592" t="s">
        <v>143</v>
      </c>
      <c r="F391" s="592" t="s">
        <v>143</v>
      </c>
    </row>
    <row r="392" spans="3:6">
      <c r="C392" s="592" t="s">
        <v>143</v>
      </c>
      <c r="D392" s="592" t="s">
        <v>143</v>
      </c>
      <c r="E392" s="592" t="s">
        <v>143</v>
      </c>
      <c r="F392" s="592" t="s">
        <v>143</v>
      </c>
    </row>
    <row r="393" spans="3:6">
      <c r="C393" s="592" t="s">
        <v>143</v>
      </c>
      <c r="D393" s="592" t="s">
        <v>143</v>
      </c>
      <c r="E393" s="592" t="s">
        <v>143</v>
      </c>
      <c r="F393" s="592" t="s">
        <v>143</v>
      </c>
    </row>
    <row r="394" spans="3:6">
      <c r="C394" s="592" t="s">
        <v>143</v>
      </c>
      <c r="D394" s="592" t="s">
        <v>143</v>
      </c>
      <c r="E394" s="592" t="s">
        <v>143</v>
      </c>
      <c r="F394" s="592" t="s">
        <v>143</v>
      </c>
    </row>
    <row r="395" spans="3:6">
      <c r="C395" s="592" t="s">
        <v>143</v>
      </c>
      <c r="D395" s="592" t="s">
        <v>143</v>
      </c>
      <c r="E395" s="592" t="s">
        <v>143</v>
      </c>
      <c r="F395" s="592" t="s">
        <v>143</v>
      </c>
    </row>
    <row r="396" spans="3:6">
      <c r="C396" s="592" t="s">
        <v>143</v>
      </c>
      <c r="D396" s="592" t="s">
        <v>143</v>
      </c>
      <c r="E396" s="592" t="s">
        <v>143</v>
      </c>
      <c r="F396" s="592" t="s">
        <v>143</v>
      </c>
    </row>
    <row r="397" spans="3:6">
      <c r="C397" s="592" t="s">
        <v>143</v>
      </c>
      <c r="D397" s="592" t="s">
        <v>143</v>
      </c>
      <c r="E397" s="592" t="s">
        <v>143</v>
      </c>
      <c r="F397" s="592" t="s">
        <v>143</v>
      </c>
    </row>
    <row r="398" spans="3:6">
      <c r="C398" s="592" t="s">
        <v>143</v>
      </c>
      <c r="D398" s="592" t="s">
        <v>143</v>
      </c>
      <c r="E398" s="592" t="s">
        <v>143</v>
      </c>
      <c r="F398" s="592" t="s">
        <v>143</v>
      </c>
    </row>
    <row r="399" spans="3:6">
      <c r="C399" s="592" t="s">
        <v>143</v>
      </c>
      <c r="D399" s="592" t="s">
        <v>143</v>
      </c>
      <c r="E399" s="592" t="s">
        <v>143</v>
      </c>
      <c r="F399" s="592" t="s">
        <v>143</v>
      </c>
    </row>
    <row r="400" spans="3:6">
      <c r="C400" s="592" t="s">
        <v>143</v>
      </c>
      <c r="D400" s="592" t="s">
        <v>143</v>
      </c>
      <c r="E400" s="592" t="s">
        <v>143</v>
      </c>
      <c r="F400" s="592" t="s">
        <v>143</v>
      </c>
    </row>
    <row r="401" spans="3:6">
      <c r="C401" s="592" t="s">
        <v>143</v>
      </c>
      <c r="D401" s="592" t="s">
        <v>143</v>
      </c>
      <c r="E401" s="592" t="s">
        <v>143</v>
      </c>
      <c r="F401" s="592" t="s">
        <v>143</v>
      </c>
    </row>
    <row r="402" spans="3:6">
      <c r="C402" s="592" t="s">
        <v>143</v>
      </c>
      <c r="D402" s="592" t="s">
        <v>143</v>
      </c>
      <c r="E402" s="592" t="s">
        <v>143</v>
      </c>
      <c r="F402" s="592" t="s">
        <v>143</v>
      </c>
    </row>
    <row r="403" spans="3:6">
      <c r="C403" s="592" t="s">
        <v>143</v>
      </c>
      <c r="D403" s="592" t="s">
        <v>143</v>
      </c>
      <c r="E403" s="592" t="s">
        <v>143</v>
      </c>
      <c r="F403" s="592" t="s">
        <v>143</v>
      </c>
    </row>
    <row r="404" spans="3:6">
      <c r="C404" s="592" t="s">
        <v>143</v>
      </c>
      <c r="D404" s="592" t="s">
        <v>143</v>
      </c>
      <c r="E404" s="592" t="s">
        <v>143</v>
      </c>
      <c r="F404" s="592" t="s">
        <v>143</v>
      </c>
    </row>
    <row r="405" spans="3:6">
      <c r="C405" s="592" t="s">
        <v>143</v>
      </c>
      <c r="D405" s="592" t="s">
        <v>143</v>
      </c>
      <c r="E405" s="592" t="s">
        <v>143</v>
      </c>
      <c r="F405" s="592" t="s">
        <v>143</v>
      </c>
    </row>
    <row r="406" spans="3:6">
      <c r="C406" s="592" t="s">
        <v>143</v>
      </c>
      <c r="D406" s="592" t="s">
        <v>143</v>
      </c>
      <c r="E406" s="592" t="s">
        <v>143</v>
      </c>
      <c r="F406" s="592" t="s">
        <v>143</v>
      </c>
    </row>
    <row r="407" spans="3:6">
      <c r="C407" s="592" t="s">
        <v>143</v>
      </c>
      <c r="D407" s="592" t="s">
        <v>143</v>
      </c>
      <c r="E407" s="592" t="s">
        <v>143</v>
      </c>
      <c r="F407" s="592" t="s">
        <v>143</v>
      </c>
    </row>
    <row r="408" spans="3:6">
      <c r="C408" s="592" t="s">
        <v>143</v>
      </c>
      <c r="D408" s="592" t="s">
        <v>143</v>
      </c>
      <c r="E408" s="592" t="s">
        <v>143</v>
      </c>
      <c r="F408" s="592" t="s">
        <v>143</v>
      </c>
    </row>
    <row r="409" spans="3:6">
      <c r="C409" s="592" t="s">
        <v>143</v>
      </c>
      <c r="D409" s="592" t="s">
        <v>143</v>
      </c>
      <c r="E409" s="592" t="s">
        <v>143</v>
      </c>
      <c r="F409" s="592" t="s">
        <v>143</v>
      </c>
    </row>
    <row r="410" spans="3:6">
      <c r="C410" s="592" t="s">
        <v>143</v>
      </c>
      <c r="D410" s="592" t="s">
        <v>143</v>
      </c>
      <c r="E410" s="592" t="s">
        <v>143</v>
      </c>
      <c r="F410" s="592" t="s">
        <v>143</v>
      </c>
    </row>
    <row r="411" spans="3:6">
      <c r="C411" s="592" t="s">
        <v>143</v>
      </c>
      <c r="D411" s="592" t="s">
        <v>143</v>
      </c>
      <c r="E411" s="592" t="s">
        <v>143</v>
      </c>
      <c r="F411" s="592" t="s">
        <v>143</v>
      </c>
    </row>
    <row r="412" spans="3:6">
      <c r="C412" s="592" t="s">
        <v>143</v>
      </c>
      <c r="D412" s="592" t="s">
        <v>143</v>
      </c>
      <c r="E412" s="592" t="s">
        <v>143</v>
      </c>
      <c r="F412" s="592" t="s">
        <v>143</v>
      </c>
    </row>
    <row r="413" spans="3:6">
      <c r="C413" s="592" t="s">
        <v>143</v>
      </c>
      <c r="D413" s="592" t="s">
        <v>143</v>
      </c>
      <c r="E413" s="592" t="s">
        <v>143</v>
      </c>
      <c r="F413" s="592" t="s">
        <v>143</v>
      </c>
    </row>
    <row r="414" spans="3:6">
      <c r="C414" s="592" t="s">
        <v>143</v>
      </c>
      <c r="D414" s="592" t="s">
        <v>143</v>
      </c>
      <c r="E414" s="592" t="s">
        <v>143</v>
      </c>
      <c r="F414" s="592" t="s">
        <v>143</v>
      </c>
    </row>
    <row r="415" spans="3:6">
      <c r="C415" s="592" t="s">
        <v>143</v>
      </c>
      <c r="D415" s="592" t="s">
        <v>143</v>
      </c>
      <c r="E415" s="592" t="s">
        <v>143</v>
      </c>
      <c r="F415" s="592" t="s">
        <v>143</v>
      </c>
    </row>
    <row r="416" spans="3:6">
      <c r="C416" s="592" t="s">
        <v>143</v>
      </c>
      <c r="D416" s="592" t="s">
        <v>143</v>
      </c>
      <c r="E416" s="592" t="s">
        <v>143</v>
      </c>
      <c r="F416" s="592" t="s">
        <v>143</v>
      </c>
    </row>
    <row r="417" spans="3:6">
      <c r="C417" s="592" t="s">
        <v>143</v>
      </c>
      <c r="D417" s="592" t="s">
        <v>143</v>
      </c>
      <c r="E417" s="592" t="s">
        <v>143</v>
      </c>
      <c r="F417" s="592" t="s">
        <v>143</v>
      </c>
    </row>
    <row r="418" spans="3:6">
      <c r="C418" s="592" t="s">
        <v>143</v>
      </c>
      <c r="D418" s="592" t="s">
        <v>143</v>
      </c>
      <c r="E418" s="592" t="s">
        <v>143</v>
      </c>
      <c r="F418" s="592" t="s">
        <v>143</v>
      </c>
    </row>
    <row r="419" spans="3:6">
      <c r="C419" s="592" t="s">
        <v>143</v>
      </c>
      <c r="D419" s="592" t="s">
        <v>143</v>
      </c>
      <c r="E419" s="592" t="s">
        <v>143</v>
      </c>
      <c r="F419" s="592" t="s">
        <v>143</v>
      </c>
    </row>
    <row r="420" spans="3:6">
      <c r="C420" s="592" t="s">
        <v>143</v>
      </c>
      <c r="D420" s="592" t="s">
        <v>143</v>
      </c>
      <c r="E420" s="592" t="s">
        <v>143</v>
      </c>
      <c r="F420" s="592" t="s">
        <v>143</v>
      </c>
    </row>
    <row r="421" spans="3:6">
      <c r="C421" s="592" t="s">
        <v>143</v>
      </c>
      <c r="D421" s="592" t="s">
        <v>143</v>
      </c>
      <c r="E421" s="592" t="s">
        <v>143</v>
      </c>
      <c r="F421" s="592" t="s">
        <v>143</v>
      </c>
    </row>
    <row r="422" spans="3:6">
      <c r="C422" s="592" t="s">
        <v>143</v>
      </c>
      <c r="D422" s="592" t="s">
        <v>143</v>
      </c>
      <c r="E422" s="592" t="s">
        <v>143</v>
      </c>
      <c r="F422" s="592" t="s">
        <v>143</v>
      </c>
    </row>
    <row r="423" spans="3:6">
      <c r="C423" s="592" t="s">
        <v>143</v>
      </c>
      <c r="D423" s="592" t="s">
        <v>143</v>
      </c>
      <c r="E423" s="592" t="s">
        <v>143</v>
      </c>
      <c r="F423" s="592" t="s">
        <v>143</v>
      </c>
    </row>
    <row r="424" spans="3:6">
      <c r="C424" s="592" t="s">
        <v>143</v>
      </c>
      <c r="D424" s="592" t="s">
        <v>143</v>
      </c>
      <c r="E424" s="592" t="s">
        <v>143</v>
      </c>
      <c r="F424" s="592" t="s">
        <v>143</v>
      </c>
    </row>
    <row r="425" spans="3:6">
      <c r="C425" s="592" t="s">
        <v>143</v>
      </c>
      <c r="D425" s="592" t="s">
        <v>143</v>
      </c>
      <c r="E425" s="592" t="s">
        <v>143</v>
      </c>
      <c r="F425" s="592" t="s">
        <v>143</v>
      </c>
    </row>
    <row r="426" spans="3:6">
      <c r="C426" s="592" t="s">
        <v>143</v>
      </c>
      <c r="D426" s="592" t="s">
        <v>143</v>
      </c>
      <c r="E426" s="592" t="s">
        <v>143</v>
      </c>
      <c r="F426" s="592" t="s">
        <v>143</v>
      </c>
    </row>
    <row r="427" spans="3:6">
      <c r="C427" s="592" t="s">
        <v>143</v>
      </c>
      <c r="D427" s="592" t="s">
        <v>143</v>
      </c>
      <c r="E427" s="592" t="s">
        <v>143</v>
      </c>
      <c r="F427" s="592" t="s">
        <v>143</v>
      </c>
    </row>
    <row r="428" spans="3:6">
      <c r="C428" s="592" t="s">
        <v>143</v>
      </c>
      <c r="D428" s="592" t="s">
        <v>143</v>
      </c>
      <c r="E428" s="592" t="s">
        <v>143</v>
      </c>
      <c r="F428" s="592" t="s">
        <v>143</v>
      </c>
    </row>
    <row r="429" spans="3:6">
      <c r="C429" s="592" t="s">
        <v>143</v>
      </c>
      <c r="D429" s="592" t="s">
        <v>143</v>
      </c>
      <c r="E429" s="592" t="s">
        <v>143</v>
      </c>
      <c r="F429" s="592" t="s">
        <v>143</v>
      </c>
    </row>
    <row r="430" spans="3:6">
      <c r="C430" s="592" t="s">
        <v>143</v>
      </c>
      <c r="D430" s="592" t="s">
        <v>143</v>
      </c>
      <c r="E430" s="592" t="s">
        <v>143</v>
      </c>
      <c r="F430" s="592" t="s">
        <v>143</v>
      </c>
    </row>
    <row r="431" spans="3:6">
      <c r="C431" s="592" t="s">
        <v>143</v>
      </c>
      <c r="D431" s="592" t="s">
        <v>143</v>
      </c>
      <c r="E431" s="592" t="s">
        <v>143</v>
      </c>
      <c r="F431" s="592" t="s">
        <v>143</v>
      </c>
    </row>
    <row r="432" spans="3:6">
      <c r="C432" s="592" t="s">
        <v>143</v>
      </c>
      <c r="D432" s="592" t="s">
        <v>143</v>
      </c>
      <c r="E432" s="592" t="s">
        <v>143</v>
      </c>
      <c r="F432" s="592" t="s">
        <v>143</v>
      </c>
    </row>
    <row r="433" spans="3:6">
      <c r="C433" s="592" t="s">
        <v>143</v>
      </c>
      <c r="D433" s="592" t="s">
        <v>143</v>
      </c>
      <c r="E433" s="592" t="s">
        <v>143</v>
      </c>
      <c r="F433" s="592" t="s">
        <v>143</v>
      </c>
    </row>
    <row r="434" spans="3:6">
      <c r="C434" s="592" t="s">
        <v>143</v>
      </c>
      <c r="D434" s="592" t="s">
        <v>143</v>
      </c>
      <c r="E434" s="592" t="s">
        <v>143</v>
      </c>
      <c r="F434" s="592" t="s">
        <v>143</v>
      </c>
    </row>
    <row r="435" spans="3:6">
      <c r="C435" s="592" t="s">
        <v>143</v>
      </c>
      <c r="D435" s="592" t="s">
        <v>143</v>
      </c>
      <c r="E435" s="592" t="s">
        <v>143</v>
      </c>
      <c r="F435" s="592" t="s">
        <v>143</v>
      </c>
    </row>
    <row r="436" spans="3:6">
      <c r="C436" s="592" t="s">
        <v>143</v>
      </c>
      <c r="D436" s="592" t="s">
        <v>143</v>
      </c>
      <c r="E436" s="592" t="s">
        <v>143</v>
      </c>
      <c r="F436" s="592" t="s">
        <v>143</v>
      </c>
    </row>
    <row r="437" spans="3:6">
      <c r="C437" s="592" t="s">
        <v>143</v>
      </c>
      <c r="D437" s="592" t="s">
        <v>143</v>
      </c>
      <c r="E437" s="592" t="s">
        <v>143</v>
      </c>
      <c r="F437" s="592" t="s">
        <v>143</v>
      </c>
    </row>
    <row r="438" spans="3:6">
      <c r="C438" s="592" t="s">
        <v>143</v>
      </c>
      <c r="D438" s="592" t="s">
        <v>143</v>
      </c>
      <c r="E438" s="592" t="s">
        <v>143</v>
      </c>
      <c r="F438" s="592" t="s">
        <v>143</v>
      </c>
    </row>
    <row r="439" spans="3:6">
      <c r="C439" s="592" t="s">
        <v>143</v>
      </c>
      <c r="D439" s="592" t="s">
        <v>143</v>
      </c>
      <c r="E439" s="592" t="s">
        <v>143</v>
      </c>
      <c r="F439" s="592" t="s">
        <v>143</v>
      </c>
    </row>
    <row r="440" spans="3:6">
      <c r="C440" s="592" t="s">
        <v>143</v>
      </c>
      <c r="D440" s="592" t="s">
        <v>143</v>
      </c>
      <c r="E440" s="592" t="s">
        <v>143</v>
      </c>
      <c r="F440" s="592" t="s">
        <v>143</v>
      </c>
    </row>
    <row r="441" spans="3:6">
      <c r="C441" s="592" t="s">
        <v>143</v>
      </c>
      <c r="D441" s="592" t="s">
        <v>143</v>
      </c>
      <c r="E441" s="592" t="s">
        <v>143</v>
      </c>
      <c r="F441" s="592" t="s">
        <v>143</v>
      </c>
    </row>
    <row r="442" spans="3:6">
      <c r="C442" s="592" t="s">
        <v>143</v>
      </c>
      <c r="D442" s="592" t="s">
        <v>143</v>
      </c>
      <c r="E442" s="592" t="s">
        <v>143</v>
      </c>
      <c r="F442" s="592" t="s">
        <v>143</v>
      </c>
    </row>
    <row r="443" spans="3:6">
      <c r="C443" s="592" t="s">
        <v>143</v>
      </c>
      <c r="D443" s="592" t="s">
        <v>143</v>
      </c>
      <c r="E443" s="592" t="s">
        <v>143</v>
      </c>
      <c r="F443" s="592" t="s">
        <v>143</v>
      </c>
    </row>
    <row r="444" spans="3:6">
      <c r="C444" s="592" t="s">
        <v>143</v>
      </c>
      <c r="D444" s="592" t="s">
        <v>143</v>
      </c>
      <c r="E444" s="592" t="s">
        <v>143</v>
      </c>
      <c r="F444" s="592" t="s">
        <v>143</v>
      </c>
    </row>
    <row r="445" spans="3:6">
      <c r="C445" s="592" t="s">
        <v>143</v>
      </c>
      <c r="D445" s="592" t="s">
        <v>143</v>
      </c>
      <c r="E445" s="592" t="s">
        <v>143</v>
      </c>
      <c r="F445" s="592" t="s">
        <v>143</v>
      </c>
    </row>
    <row r="446" spans="3:6">
      <c r="C446" s="592" t="s">
        <v>143</v>
      </c>
      <c r="D446" s="592" t="s">
        <v>143</v>
      </c>
      <c r="E446" s="592" t="s">
        <v>143</v>
      </c>
      <c r="F446" s="592" t="s">
        <v>143</v>
      </c>
    </row>
    <row r="447" spans="3:6">
      <c r="C447" s="592" t="s">
        <v>143</v>
      </c>
      <c r="D447" s="592" t="s">
        <v>143</v>
      </c>
      <c r="E447" s="592" t="s">
        <v>143</v>
      </c>
      <c r="F447" s="592" t="s">
        <v>143</v>
      </c>
    </row>
    <row r="448" spans="3:6">
      <c r="C448" s="592" t="s">
        <v>143</v>
      </c>
      <c r="D448" s="592" t="s">
        <v>143</v>
      </c>
      <c r="E448" s="592" t="s">
        <v>143</v>
      </c>
      <c r="F448" s="592" t="s">
        <v>143</v>
      </c>
    </row>
    <row r="449" spans="3:6">
      <c r="C449" s="592" t="s">
        <v>143</v>
      </c>
      <c r="D449" s="592" t="s">
        <v>143</v>
      </c>
      <c r="E449" s="592" t="s">
        <v>143</v>
      </c>
      <c r="F449" s="592" t="s">
        <v>143</v>
      </c>
    </row>
    <row r="450" spans="3:6">
      <c r="C450" s="592" t="s">
        <v>143</v>
      </c>
      <c r="D450" s="592" t="s">
        <v>143</v>
      </c>
      <c r="E450" s="592" t="s">
        <v>143</v>
      </c>
      <c r="F450" s="592" t="s">
        <v>143</v>
      </c>
    </row>
    <row r="451" spans="3:6">
      <c r="C451" s="592" t="s">
        <v>143</v>
      </c>
      <c r="D451" s="592" t="s">
        <v>143</v>
      </c>
      <c r="E451" s="592" t="s">
        <v>143</v>
      </c>
      <c r="F451" s="592" t="s">
        <v>143</v>
      </c>
    </row>
    <row r="452" spans="3:6">
      <c r="C452" s="592" t="s">
        <v>143</v>
      </c>
      <c r="D452" s="592" t="s">
        <v>143</v>
      </c>
      <c r="E452" s="592" t="s">
        <v>143</v>
      </c>
      <c r="F452" s="592" t="s">
        <v>143</v>
      </c>
    </row>
    <row r="453" spans="3:6">
      <c r="C453" s="592" t="s">
        <v>143</v>
      </c>
      <c r="D453" s="592" t="s">
        <v>143</v>
      </c>
      <c r="E453" s="592" t="s">
        <v>143</v>
      </c>
      <c r="F453" s="592" t="s">
        <v>143</v>
      </c>
    </row>
    <row r="454" spans="3:6">
      <c r="C454" s="592" t="s">
        <v>143</v>
      </c>
      <c r="D454" s="592" t="s">
        <v>143</v>
      </c>
      <c r="E454" s="592" t="s">
        <v>143</v>
      </c>
      <c r="F454" s="592" t="s">
        <v>143</v>
      </c>
    </row>
    <row r="455" spans="3:6">
      <c r="C455" s="592" t="s">
        <v>143</v>
      </c>
      <c r="D455" s="592" t="s">
        <v>143</v>
      </c>
      <c r="E455" s="592" t="s">
        <v>143</v>
      </c>
      <c r="F455" s="592" t="s">
        <v>143</v>
      </c>
    </row>
    <row r="456" spans="3:6">
      <c r="C456" s="592" t="s">
        <v>143</v>
      </c>
      <c r="D456" s="592" t="s">
        <v>143</v>
      </c>
      <c r="E456" s="592" t="s">
        <v>143</v>
      </c>
      <c r="F456" s="592" t="s">
        <v>143</v>
      </c>
    </row>
    <row r="457" spans="3:6">
      <c r="C457" s="592" t="s">
        <v>143</v>
      </c>
      <c r="D457" s="592" t="s">
        <v>143</v>
      </c>
      <c r="E457" s="592" t="s">
        <v>143</v>
      </c>
      <c r="F457" s="592" t="s">
        <v>143</v>
      </c>
    </row>
    <row r="458" spans="3:6">
      <c r="C458" s="592" t="s">
        <v>143</v>
      </c>
      <c r="D458" s="592" t="s">
        <v>143</v>
      </c>
      <c r="E458" s="592" t="s">
        <v>143</v>
      </c>
      <c r="F458" s="592" t="s">
        <v>143</v>
      </c>
    </row>
    <row r="459" spans="3:6">
      <c r="C459" s="592" t="s">
        <v>143</v>
      </c>
      <c r="D459" s="592" t="s">
        <v>143</v>
      </c>
      <c r="E459" s="592" t="s">
        <v>143</v>
      </c>
      <c r="F459" s="592" t="s">
        <v>143</v>
      </c>
    </row>
    <row r="460" spans="3:6">
      <c r="C460" s="592" t="s">
        <v>143</v>
      </c>
      <c r="D460" s="592" t="s">
        <v>143</v>
      </c>
      <c r="E460" s="592" t="s">
        <v>143</v>
      </c>
      <c r="F460" s="592" t="s">
        <v>143</v>
      </c>
    </row>
    <row r="461" spans="3:6">
      <c r="C461" s="592" t="s">
        <v>143</v>
      </c>
      <c r="D461" s="592" t="s">
        <v>143</v>
      </c>
      <c r="E461" s="592" t="s">
        <v>143</v>
      </c>
      <c r="F461" s="592" t="s">
        <v>143</v>
      </c>
    </row>
    <row r="462" spans="3:6">
      <c r="C462" s="592" t="s">
        <v>143</v>
      </c>
      <c r="D462" s="592" t="s">
        <v>143</v>
      </c>
      <c r="E462" s="592" t="s">
        <v>143</v>
      </c>
      <c r="F462" s="592" t="s">
        <v>143</v>
      </c>
    </row>
    <row r="463" spans="3:6">
      <c r="C463" s="592" t="s">
        <v>143</v>
      </c>
      <c r="D463" s="592" t="s">
        <v>143</v>
      </c>
      <c r="E463" s="592" t="s">
        <v>143</v>
      </c>
      <c r="F463" s="592" t="s">
        <v>143</v>
      </c>
    </row>
    <row r="464" spans="3:6">
      <c r="C464" s="592" t="s">
        <v>143</v>
      </c>
      <c r="D464" s="592" t="s">
        <v>143</v>
      </c>
      <c r="E464" s="592" t="s">
        <v>143</v>
      </c>
      <c r="F464" s="592" t="s">
        <v>143</v>
      </c>
    </row>
    <row r="465" spans="3:6">
      <c r="C465" s="592" t="s">
        <v>143</v>
      </c>
      <c r="D465" s="592" t="s">
        <v>143</v>
      </c>
      <c r="E465" s="592" t="s">
        <v>143</v>
      </c>
      <c r="F465" s="592" t="s">
        <v>143</v>
      </c>
    </row>
    <row r="466" spans="3:6">
      <c r="C466" s="592" t="s">
        <v>143</v>
      </c>
      <c r="D466" s="592" t="s">
        <v>143</v>
      </c>
      <c r="E466" s="592" t="s">
        <v>143</v>
      </c>
      <c r="F466" s="592" t="s">
        <v>143</v>
      </c>
    </row>
    <row r="467" spans="3:6">
      <c r="C467" s="592" t="s">
        <v>143</v>
      </c>
      <c r="D467" s="592" t="s">
        <v>143</v>
      </c>
      <c r="E467" s="592" t="s">
        <v>143</v>
      </c>
      <c r="F467" s="592" t="s">
        <v>143</v>
      </c>
    </row>
    <row r="468" spans="3:6">
      <c r="C468" s="592" t="s">
        <v>143</v>
      </c>
      <c r="D468" s="592" t="s">
        <v>143</v>
      </c>
      <c r="E468" s="592" t="s">
        <v>143</v>
      </c>
      <c r="F468" s="592" t="s">
        <v>143</v>
      </c>
    </row>
    <row r="469" spans="3:6">
      <c r="C469" s="592" t="s">
        <v>143</v>
      </c>
      <c r="D469" s="592" t="s">
        <v>143</v>
      </c>
      <c r="E469" s="592" t="s">
        <v>143</v>
      </c>
      <c r="F469" s="592" t="s">
        <v>143</v>
      </c>
    </row>
    <row r="470" spans="3:6">
      <c r="C470" s="592" t="s">
        <v>143</v>
      </c>
      <c r="D470" s="592" t="s">
        <v>143</v>
      </c>
      <c r="E470" s="592" t="s">
        <v>143</v>
      </c>
      <c r="F470" s="592" t="s">
        <v>143</v>
      </c>
    </row>
    <row r="471" spans="3:6">
      <c r="C471" s="592" t="s">
        <v>143</v>
      </c>
      <c r="D471" s="592" t="s">
        <v>143</v>
      </c>
      <c r="E471" s="592" t="s">
        <v>143</v>
      </c>
      <c r="F471" s="592" t="s">
        <v>143</v>
      </c>
    </row>
    <row r="472" spans="3:6">
      <c r="C472" s="592" t="s">
        <v>143</v>
      </c>
      <c r="D472" s="592" t="s">
        <v>143</v>
      </c>
      <c r="E472" s="592" t="s">
        <v>143</v>
      </c>
      <c r="F472" s="592" t="s">
        <v>143</v>
      </c>
    </row>
    <row r="473" spans="3:6">
      <c r="C473" s="592" t="s">
        <v>143</v>
      </c>
      <c r="D473" s="592" t="s">
        <v>143</v>
      </c>
      <c r="E473" s="592" t="s">
        <v>143</v>
      </c>
      <c r="F473" s="592" t="s">
        <v>143</v>
      </c>
    </row>
    <row r="474" spans="3:6">
      <c r="C474" s="592" t="s">
        <v>143</v>
      </c>
      <c r="D474" s="592" t="s">
        <v>143</v>
      </c>
      <c r="E474" s="592" t="s">
        <v>143</v>
      </c>
      <c r="F474" s="592" t="s">
        <v>143</v>
      </c>
    </row>
    <row r="475" spans="3:6">
      <c r="C475" s="592" t="s">
        <v>143</v>
      </c>
      <c r="D475" s="592" t="s">
        <v>143</v>
      </c>
      <c r="E475" s="592" t="s">
        <v>143</v>
      </c>
      <c r="F475" s="592" t="s">
        <v>143</v>
      </c>
    </row>
    <row r="476" spans="3:6">
      <c r="C476" s="592" t="s">
        <v>143</v>
      </c>
      <c r="D476" s="592" t="s">
        <v>143</v>
      </c>
      <c r="E476" s="592" t="s">
        <v>143</v>
      </c>
      <c r="F476" s="592" t="s">
        <v>143</v>
      </c>
    </row>
    <row r="477" spans="3:6">
      <c r="C477" s="592" t="s">
        <v>143</v>
      </c>
      <c r="D477" s="592" t="s">
        <v>143</v>
      </c>
      <c r="E477" s="592" t="s">
        <v>143</v>
      </c>
      <c r="F477" s="592" t="s">
        <v>143</v>
      </c>
    </row>
    <row r="478" spans="3:6">
      <c r="C478" s="592" t="s">
        <v>143</v>
      </c>
      <c r="D478" s="592" t="s">
        <v>143</v>
      </c>
      <c r="E478" s="592" t="s">
        <v>143</v>
      </c>
      <c r="F478" s="592" t="s">
        <v>143</v>
      </c>
    </row>
    <row r="479" spans="3:6">
      <c r="C479" s="592" t="s">
        <v>143</v>
      </c>
      <c r="D479" s="592" t="s">
        <v>143</v>
      </c>
      <c r="E479" s="592" t="s">
        <v>143</v>
      </c>
      <c r="F479" s="592" t="s">
        <v>143</v>
      </c>
    </row>
    <row r="480" spans="3:6">
      <c r="C480" s="592" t="s">
        <v>143</v>
      </c>
      <c r="D480" s="592" t="s">
        <v>143</v>
      </c>
      <c r="E480" s="592" t="s">
        <v>143</v>
      </c>
      <c r="F480" s="592" t="s">
        <v>143</v>
      </c>
    </row>
    <row r="481" spans="3:6">
      <c r="C481" s="592" t="s">
        <v>143</v>
      </c>
      <c r="D481" s="592" t="s">
        <v>143</v>
      </c>
      <c r="E481" s="592" t="s">
        <v>143</v>
      </c>
      <c r="F481" s="592" t="s">
        <v>143</v>
      </c>
    </row>
    <row r="482" spans="3:6">
      <c r="C482" s="592" t="s">
        <v>143</v>
      </c>
      <c r="D482" s="592" t="s">
        <v>143</v>
      </c>
      <c r="E482" s="592" t="s">
        <v>143</v>
      </c>
      <c r="F482" s="592" t="s">
        <v>143</v>
      </c>
    </row>
    <row r="483" spans="3:6">
      <c r="C483" s="592" t="s">
        <v>143</v>
      </c>
      <c r="D483" s="592" t="s">
        <v>143</v>
      </c>
      <c r="E483" s="592" t="s">
        <v>143</v>
      </c>
      <c r="F483" s="592" t="s">
        <v>143</v>
      </c>
    </row>
    <row r="484" spans="3:6">
      <c r="C484" s="592" t="s">
        <v>143</v>
      </c>
      <c r="D484" s="592" t="s">
        <v>143</v>
      </c>
      <c r="E484" s="592" t="s">
        <v>143</v>
      </c>
      <c r="F484" s="592" t="s">
        <v>143</v>
      </c>
    </row>
    <row r="485" spans="3:6">
      <c r="C485" s="592" t="s">
        <v>143</v>
      </c>
      <c r="D485" s="592" t="s">
        <v>143</v>
      </c>
      <c r="E485" s="592" t="s">
        <v>143</v>
      </c>
      <c r="F485" s="592" t="s">
        <v>143</v>
      </c>
    </row>
    <row r="486" spans="3:6">
      <c r="C486" s="592" t="s">
        <v>143</v>
      </c>
      <c r="D486" s="592" t="s">
        <v>143</v>
      </c>
      <c r="E486" s="592" t="s">
        <v>143</v>
      </c>
      <c r="F486" s="592" t="s">
        <v>143</v>
      </c>
    </row>
    <row r="487" spans="3:6">
      <c r="C487" s="592" t="s">
        <v>143</v>
      </c>
      <c r="D487" s="592" t="s">
        <v>143</v>
      </c>
      <c r="E487" s="592" t="s">
        <v>143</v>
      </c>
      <c r="F487" s="592" t="s">
        <v>143</v>
      </c>
    </row>
    <row r="488" spans="3:6">
      <c r="C488" s="592" t="s">
        <v>143</v>
      </c>
      <c r="D488" s="592" t="s">
        <v>143</v>
      </c>
      <c r="E488" s="592" t="s">
        <v>143</v>
      </c>
      <c r="F488" s="592" t="s">
        <v>143</v>
      </c>
    </row>
    <row r="489" spans="3:6">
      <c r="C489" s="592" t="s">
        <v>143</v>
      </c>
      <c r="D489" s="592" t="s">
        <v>143</v>
      </c>
      <c r="E489" s="592" t="s">
        <v>143</v>
      </c>
      <c r="F489" s="592" t="s">
        <v>143</v>
      </c>
    </row>
    <row r="490" spans="3:6">
      <c r="C490" s="592" t="s">
        <v>143</v>
      </c>
      <c r="D490" s="592" t="s">
        <v>143</v>
      </c>
      <c r="E490" s="592" t="s">
        <v>143</v>
      </c>
      <c r="F490" s="592" t="s">
        <v>143</v>
      </c>
    </row>
    <row r="491" spans="3:6">
      <c r="C491" s="592" t="s">
        <v>143</v>
      </c>
      <c r="D491" s="592" t="s">
        <v>143</v>
      </c>
      <c r="E491" s="592" t="s">
        <v>143</v>
      </c>
      <c r="F491" s="592" t="s">
        <v>143</v>
      </c>
    </row>
    <row r="492" spans="3:6">
      <c r="C492" s="592" t="s">
        <v>143</v>
      </c>
      <c r="D492" s="592" t="s">
        <v>143</v>
      </c>
      <c r="E492" s="592" t="s">
        <v>143</v>
      </c>
      <c r="F492" s="592" t="s">
        <v>143</v>
      </c>
    </row>
    <row r="493" spans="3:6">
      <c r="C493" s="592" t="s">
        <v>143</v>
      </c>
      <c r="D493" s="592" t="s">
        <v>143</v>
      </c>
      <c r="E493" s="592" t="s">
        <v>143</v>
      </c>
      <c r="F493" s="592" t="s">
        <v>143</v>
      </c>
    </row>
    <row r="494" spans="3:6">
      <c r="C494" s="592" t="s">
        <v>143</v>
      </c>
      <c r="D494" s="592" t="s">
        <v>143</v>
      </c>
      <c r="E494" s="592" t="s">
        <v>143</v>
      </c>
      <c r="F494" s="592" t="s">
        <v>143</v>
      </c>
    </row>
    <row r="495" spans="3:6">
      <c r="C495" s="592" t="s">
        <v>143</v>
      </c>
      <c r="D495" s="592" t="s">
        <v>143</v>
      </c>
      <c r="E495" s="592" t="s">
        <v>143</v>
      </c>
      <c r="F495" s="592" t="s">
        <v>143</v>
      </c>
    </row>
    <row r="496" spans="3:6">
      <c r="C496" s="592" t="s">
        <v>143</v>
      </c>
      <c r="D496" s="592" t="s">
        <v>143</v>
      </c>
      <c r="E496" s="592" t="s">
        <v>143</v>
      </c>
      <c r="F496" s="592" t="s">
        <v>143</v>
      </c>
    </row>
    <row r="497" spans="3:6">
      <c r="C497" s="592" t="s">
        <v>143</v>
      </c>
      <c r="D497" s="592" t="s">
        <v>143</v>
      </c>
      <c r="E497" s="592" t="s">
        <v>143</v>
      </c>
      <c r="F497" s="592" t="s">
        <v>143</v>
      </c>
    </row>
    <row r="498" spans="3:6">
      <c r="C498" s="592" t="s">
        <v>143</v>
      </c>
      <c r="D498" s="592" t="s">
        <v>143</v>
      </c>
      <c r="E498" s="592" t="s">
        <v>143</v>
      </c>
      <c r="F498" s="592" t="s">
        <v>143</v>
      </c>
    </row>
    <row r="499" spans="3:6">
      <c r="C499" s="592" t="s">
        <v>143</v>
      </c>
      <c r="D499" s="592" t="s">
        <v>143</v>
      </c>
      <c r="E499" s="592" t="s">
        <v>143</v>
      </c>
      <c r="F499" s="592" t="s">
        <v>143</v>
      </c>
    </row>
    <row r="500" spans="3:6">
      <c r="C500" s="592" t="s">
        <v>143</v>
      </c>
      <c r="D500" s="592" t="s">
        <v>143</v>
      </c>
      <c r="E500" s="592" t="s">
        <v>143</v>
      </c>
      <c r="F500" s="592" t="s">
        <v>143</v>
      </c>
    </row>
    <row r="501" spans="3:6">
      <c r="C501" s="592" t="s">
        <v>143</v>
      </c>
      <c r="D501" s="592" t="s">
        <v>143</v>
      </c>
      <c r="E501" s="592" t="s">
        <v>143</v>
      </c>
      <c r="F501" s="592" t="s">
        <v>143</v>
      </c>
    </row>
    <row r="502" spans="3:6">
      <c r="C502" s="592" t="s">
        <v>143</v>
      </c>
      <c r="D502" s="592" t="s">
        <v>143</v>
      </c>
      <c r="E502" s="592" t="s">
        <v>143</v>
      </c>
      <c r="F502" s="592" t="s">
        <v>143</v>
      </c>
    </row>
    <row r="503" spans="3:6">
      <c r="C503" s="592" t="s">
        <v>143</v>
      </c>
      <c r="D503" s="592" t="s">
        <v>143</v>
      </c>
      <c r="E503" s="592" t="s">
        <v>143</v>
      </c>
      <c r="F503" s="592" t="s">
        <v>143</v>
      </c>
    </row>
    <row r="504" spans="3:6">
      <c r="C504" s="592" t="s">
        <v>143</v>
      </c>
      <c r="D504" s="592" t="s">
        <v>143</v>
      </c>
      <c r="E504" s="592" t="s">
        <v>143</v>
      </c>
      <c r="F504" s="592" t="s">
        <v>143</v>
      </c>
    </row>
    <row r="505" spans="3:6">
      <c r="C505" s="592" t="s">
        <v>143</v>
      </c>
      <c r="D505" s="592" t="s">
        <v>143</v>
      </c>
      <c r="E505" s="592" t="s">
        <v>143</v>
      </c>
      <c r="F505" s="592" t="s">
        <v>143</v>
      </c>
    </row>
    <row r="506" spans="3:6">
      <c r="C506" s="592" t="s">
        <v>143</v>
      </c>
      <c r="D506" s="592" t="s">
        <v>143</v>
      </c>
      <c r="E506" s="592" t="s">
        <v>143</v>
      </c>
      <c r="F506" s="592" t="s">
        <v>143</v>
      </c>
    </row>
    <row r="507" spans="3:6">
      <c r="C507" s="592" t="s">
        <v>143</v>
      </c>
      <c r="D507" s="592" t="s">
        <v>143</v>
      </c>
      <c r="E507" s="592" t="s">
        <v>143</v>
      </c>
      <c r="F507" s="592" t="s">
        <v>143</v>
      </c>
    </row>
    <row r="508" spans="3:6">
      <c r="C508" s="592" t="s">
        <v>143</v>
      </c>
      <c r="D508" s="592" t="s">
        <v>143</v>
      </c>
      <c r="E508" s="592" t="s">
        <v>143</v>
      </c>
      <c r="F508" s="592" t="s">
        <v>143</v>
      </c>
    </row>
    <row r="509" spans="3:6">
      <c r="C509" s="592" t="s">
        <v>143</v>
      </c>
      <c r="D509" s="592" t="s">
        <v>143</v>
      </c>
      <c r="E509" s="592" t="s">
        <v>143</v>
      </c>
      <c r="F509" s="592" t="s">
        <v>143</v>
      </c>
    </row>
    <row r="510" spans="3:6">
      <c r="C510" s="592" t="s">
        <v>143</v>
      </c>
      <c r="D510" s="592" t="s">
        <v>143</v>
      </c>
      <c r="E510" s="592" t="s">
        <v>143</v>
      </c>
      <c r="F510" s="592" t="s">
        <v>143</v>
      </c>
    </row>
    <row r="511" spans="3:6">
      <c r="C511" s="592" t="s">
        <v>143</v>
      </c>
      <c r="D511" s="592" t="s">
        <v>143</v>
      </c>
      <c r="E511" s="592" t="s">
        <v>143</v>
      </c>
      <c r="F511" s="592" t="s">
        <v>143</v>
      </c>
    </row>
    <row r="512" spans="3:6">
      <c r="C512" s="592" t="s">
        <v>143</v>
      </c>
      <c r="D512" s="592" t="s">
        <v>143</v>
      </c>
      <c r="E512" s="592" t="s">
        <v>143</v>
      </c>
      <c r="F512" s="592" t="s">
        <v>143</v>
      </c>
    </row>
    <row r="513" spans="3:6">
      <c r="C513" s="592" t="s">
        <v>143</v>
      </c>
      <c r="D513" s="592" t="s">
        <v>143</v>
      </c>
      <c r="E513" s="592" t="s">
        <v>143</v>
      </c>
      <c r="F513" s="592" t="s">
        <v>143</v>
      </c>
    </row>
    <row r="514" spans="3:6">
      <c r="C514" s="592" t="s">
        <v>143</v>
      </c>
      <c r="D514" s="592" t="s">
        <v>143</v>
      </c>
      <c r="E514" s="592" t="s">
        <v>143</v>
      </c>
      <c r="F514" s="592" t="s">
        <v>143</v>
      </c>
    </row>
    <row r="515" spans="3:6">
      <c r="C515" s="592" t="s">
        <v>143</v>
      </c>
      <c r="D515" s="592" t="s">
        <v>143</v>
      </c>
      <c r="E515" s="592" t="s">
        <v>143</v>
      </c>
      <c r="F515" s="592" t="s">
        <v>143</v>
      </c>
    </row>
    <row r="516" spans="3:6">
      <c r="C516" s="592" t="s">
        <v>143</v>
      </c>
      <c r="D516" s="592" t="s">
        <v>143</v>
      </c>
      <c r="E516" s="592" t="s">
        <v>143</v>
      </c>
      <c r="F516" s="592" t="s">
        <v>143</v>
      </c>
    </row>
    <row r="517" spans="3:6">
      <c r="C517" s="592" t="s">
        <v>143</v>
      </c>
      <c r="D517" s="592" t="s">
        <v>143</v>
      </c>
      <c r="E517" s="592" t="s">
        <v>143</v>
      </c>
      <c r="F517" s="592" t="s">
        <v>143</v>
      </c>
    </row>
    <row r="518" spans="3:6">
      <c r="C518" s="592" t="s">
        <v>143</v>
      </c>
      <c r="D518" s="592" t="s">
        <v>143</v>
      </c>
      <c r="E518" s="592" t="s">
        <v>143</v>
      </c>
      <c r="F518" s="592" t="s">
        <v>143</v>
      </c>
    </row>
    <row r="519" spans="3:6">
      <c r="C519" s="592" t="s">
        <v>143</v>
      </c>
      <c r="D519" s="592" t="s">
        <v>143</v>
      </c>
      <c r="E519" s="592" t="s">
        <v>143</v>
      </c>
      <c r="F519" s="592" t="s">
        <v>143</v>
      </c>
    </row>
    <row r="520" spans="3:6">
      <c r="C520" s="592" t="s">
        <v>143</v>
      </c>
      <c r="D520" s="592" t="s">
        <v>143</v>
      </c>
      <c r="E520" s="592" t="s">
        <v>143</v>
      </c>
      <c r="F520" s="592" t="s">
        <v>143</v>
      </c>
    </row>
    <row r="521" spans="3:6">
      <c r="C521" s="592" t="s">
        <v>143</v>
      </c>
      <c r="D521" s="592" t="s">
        <v>143</v>
      </c>
      <c r="E521" s="592" t="s">
        <v>143</v>
      </c>
      <c r="F521" s="592" t="s">
        <v>143</v>
      </c>
    </row>
    <row r="522" spans="3:6">
      <c r="C522" s="592" t="s">
        <v>143</v>
      </c>
      <c r="D522" s="592" t="s">
        <v>143</v>
      </c>
      <c r="E522" s="592" t="s">
        <v>143</v>
      </c>
      <c r="F522" s="592" t="s">
        <v>143</v>
      </c>
    </row>
    <row r="523" spans="3:6">
      <c r="C523" s="592" t="s">
        <v>143</v>
      </c>
      <c r="D523" s="592" t="s">
        <v>143</v>
      </c>
      <c r="E523" s="592" t="s">
        <v>143</v>
      </c>
      <c r="F523" s="592" t="s">
        <v>143</v>
      </c>
    </row>
    <row r="524" spans="3:6">
      <c r="C524" s="592" t="s">
        <v>143</v>
      </c>
      <c r="D524" s="592" t="s">
        <v>143</v>
      </c>
      <c r="E524" s="592" t="s">
        <v>143</v>
      </c>
      <c r="F524" s="592" t="s">
        <v>143</v>
      </c>
    </row>
    <row r="525" spans="3:6">
      <c r="C525" s="592" t="s">
        <v>143</v>
      </c>
      <c r="D525" s="592" t="s">
        <v>143</v>
      </c>
      <c r="E525" s="592" t="s">
        <v>143</v>
      </c>
      <c r="F525" s="592" t="s">
        <v>143</v>
      </c>
    </row>
    <row r="526" spans="3:6">
      <c r="C526" s="592" t="s">
        <v>143</v>
      </c>
      <c r="D526" s="592" t="s">
        <v>143</v>
      </c>
      <c r="E526" s="592" t="s">
        <v>143</v>
      </c>
      <c r="F526" s="592" t="s">
        <v>143</v>
      </c>
    </row>
    <row r="527" spans="3:6">
      <c r="C527" s="592" t="s">
        <v>143</v>
      </c>
      <c r="D527" s="592" t="s">
        <v>143</v>
      </c>
      <c r="E527" s="592" t="s">
        <v>143</v>
      </c>
      <c r="F527" s="592" t="s">
        <v>143</v>
      </c>
    </row>
    <row r="528" spans="3:6">
      <c r="C528" s="592" t="s">
        <v>143</v>
      </c>
      <c r="D528" s="592" t="s">
        <v>143</v>
      </c>
      <c r="E528" s="592" t="s">
        <v>143</v>
      </c>
      <c r="F528" s="592" t="s">
        <v>143</v>
      </c>
    </row>
    <row r="529" spans="3:6">
      <c r="C529" s="592" t="s">
        <v>143</v>
      </c>
      <c r="D529" s="592" t="s">
        <v>143</v>
      </c>
      <c r="E529" s="592" t="s">
        <v>143</v>
      </c>
      <c r="F529" s="592" t="s">
        <v>143</v>
      </c>
    </row>
    <row r="530" spans="3:6">
      <c r="C530" s="592" t="s">
        <v>143</v>
      </c>
      <c r="D530" s="592" t="s">
        <v>143</v>
      </c>
      <c r="E530" s="592" t="s">
        <v>143</v>
      </c>
      <c r="F530" s="592" t="s">
        <v>143</v>
      </c>
    </row>
    <row r="531" spans="3:6">
      <c r="C531" s="592" t="s">
        <v>143</v>
      </c>
      <c r="D531" s="592" t="s">
        <v>143</v>
      </c>
      <c r="E531" s="592" t="s">
        <v>143</v>
      </c>
      <c r="F531" s="592" t="s">
        <v>143</v>
      </c>
    </row>
    <row r="532" spans="3:6">
      <c r="C532" s="592" t="s">
        <v>143</v>
      </c>
      <c r="D532" s="592" t="s">
        <v>143</v>
      </c>
      <c r="E532" s="592" t="s">
        <v>143</v>
      </c>
      <c r="F532" s="592" t="s">
        <v>143</v>
      </c>
    </row>
    <row r="533" spans="3:6">
      <c r="C533" s="592" t="s">
        <v>143</v>
      </c>
      <c r="D533" s="592" t="s">
        <v>143</v>
      </c>
      <c r="E533" s="592" t="s">
        <v>143</v>
      </c>
      <c r="F533" s="592" t="s">
        <v>143</v>
      </c>
    </row>
    <row r="534" spans="3:6">
      <c r="C534" s="592" t="s">
        <v>143</v>
      </c>
      <c r="D534" s="592" t="s">
        <v>143</v>
      </c>
      <c r="E534" s="592" t="s">
        <v>143</v>
      </c>
      <c r="F534" s="592" t="s">
        <v>143</v>
      </c>
    </row>
    <row r="535" spans="3:6">
      <c r="C535" s="592" t="s">
        <v>143</v>
      </c>
      <c r="D535" s="592" t="s">
        <v>143</v>
      </c>
      <c r="E535" s="592" t="s">
        <v>143</v>
      </c>
      <c r="F535" s="592" t="s">
        <v>143</v>
      </c>
    </row>
    <row r="536" spans="3:6">
      <c r="C536" s="592" t="s">
        <v>143</v>
      </c>
      <c r="D536" s="592" t="s">
        <v>143</v>
      </c>
      <c r="E536" s="592" t="s">
        <v>143</v>
      </c>
      <c r="F536" s="592" t="s">
        <v>143</v>
      </c>
    </row>
    <row r="537" spans="3:6">
      <c r="C537" s="592" t="s">
        <v>143</v>
      </c>
      <c r="D537" s="592" t="s">
        <v>143</v>
      </c>
      <c r="E537" s="592" t="s">
        <v>143</v>
      </c>
      <c r="F537" s="592" t="s">
        <v>143</v>
      </c>
    </row>
    <row r="538" spans="3:6">
      <c r="C538" s="592" t="s">
        <v>143</v>
      </c>
      <c r="D538" s="592" t="s">
        <v>143</v>
      </c>
      <c r="E538" s="592" t="s">
        <v>143</v>
      </c>
      <c r="F538" s="592" t="s">
        <v>143</v>
      </c>
    </row>
    <row r="539" spans="3:6">
      <c r="C539" s="592" t="s">
        <v>143</v>
      </c>
      <c r="D539" s="592" t="s">
        <v>143</v>
      </c>
      <c r="E539" s="592" t="s">
        <v>143</v>
      </c>
      <c r="F539" s="592" t="s">
        <v>143</v>
      </c>
    </row>
    <row r="540" spans="3:6">
      <c r="C540" s="592" t="s">
        <v>143</v>
      </c>
      <c r="D540" s="592" t="s">
        <v>143</v>
      </c>
      <c r="E540" s="592" t="s">
        <v>143</v>
      </c>
      <c r="F540" s="592" t="s">
        <v>143</v>
      </c>
    </row>
    <row r="541" spans="3:6">
      <c r="C541" s="592" t="s">
        <v>143</v>
      </c>
      <c r="D541" s="592" t="s">
        <v>143</v>
      </c>
      <c r="E541" s="592" t="s">
        <v>143</v>
      </c>
      <c r="F541" s="592" t="s">
        <v>143</v>
      </c>
    </row>
    <row r="542" spans="3:6">
      <c r="C542" s="592" t="s">
        <v>143</v>
      </c>
      <c r="D542" s="592" t="s">
        <v>143</v>
      </c>
      <c r="E542" s="592" t="s">
        <v>143</v>
      </c>
      <c r="F542" s="592" t="s">
        <v>143</v>
      </c>
    </row>
    <row r="543" spans="3:6">
      <c r="C543" s="592" t="s">
        <v>143</v>
      </c>
      <c r="D543" s="592" t="s">
        <v>143</v>
      </c>
      <c r="E543" s="592" t="s">
        <v>143</v>
      </c>
      <c r="F543" s="592" t="s">
        <v>143</v>
      </c>
    </row>
    <row r="544" spans="3:6">
      <c r="C544" s="592" t="s">
        <v>143</v>
      </c>
      <c r="D544" s="592" t="s">
        <v>143</v>
      </c>
      <c r="E544" s="592" t="s">
        <v>143</v>
      </c>
      <c r="F544" s="592" t="s">
        <v>143</v>
      </c>
    </row>
    <row r="545" spans="3:6">
      <c r="C545" s="592" t="s">
        <v>143</v>
      </c>
      <c r="D545" s="592" t="s">
        <v>143</v>
      </c>
      <c r="E545" s="592" t="s">
        <v>143</v>
      </c>
      <c r="F545" s="592" t="s">
        <v>143</v>
      </c>
    </row>
    <row r="546" spans="3:6">
      <c r="C546" s="592" t="s">
        <v>143</v>
      </c>
      <c r="D546" s="592" t="s">
        <v>143</v>
      </c>
      <c r="E546" s="592" t="s">
        <v>143</v>
      </c>
      <c r="F546" s="592" t="s">
        <v>143</v>
      </c>
    </row>
    <row r="547" spans="3:6">
      <c r="C547" s="592" t="s">
        <v>143</v>
      </c>
      <c r="D547" s="592" t="s">
        <v>143</v>
      </c>
      <c r="E547" s="592" t="s">
        <v>143</v>
      </c>
      <c r="F547" s="592" t="s">
        <v>143</v>
      </c>
    </row>
    <row r="548" spans="3:6">
      <c r="C548" s="592" t="s">
        <v>143</v>
      </c>
      <c r="D548" s="592" t="s">
        <v>143</v>
      </c>
      <c r="E548" s="592" t="s">
        <v>143</v>
      </c>
      <c r="F548" s="592" t="s">
        <v>143</v>
      </c>
    </row>
    <row r="549" spans="3:6">
      <c r="C549" s="592" t="s">
        <v>143</v>
      </c>
      <c r="D549" s="592" t="s">
        <v>143</v>
      </c>
      <c r="E549" s="592" t="s">
        <v>143</v>
      </c>
      <c r="F549" s="592" t="s">
        <v>143</v>
      </c>
    </row>
    <row r="550" spans="3:6">
      <c r="C550" s="592" t="s">
        <v>143</v>
      </c>
      <c r="D550" s="592" t="s">
        <v>143</v>
      </c>
      <c r="E550" s="592" t="s">
        <v>143</v>
      </c>
      <c r="F550" s="592" t="s">
        <v>143</v>
      </c>
    </row>
    <row r="551" spans="3:6">
      <c r="C551" s="592" t="s">
        <v>143</v>
      </c>
      <c r="D551" s="592" t="s">
        <v>143</v>
      </c>
      <c r="E551" s="592" t="s">
        <v>143</v>
      </c>
      <c r="F551" s="592" t="s">
        <v>143</v>
      </c>
    </row>
    <row r="552" spans="3:6">
      <c r="C552" s="592" t="s">
        <v>143</v>
      </c>
      <c r="D552" s="592" t="s">
        <v>143</v>
      </c>
      <c r="E552" s="592" t="s">
        <v>143</v>
      </c>
      <c r="F552" s="592" t="s">
        <v>143</v>
      </c>
    </row>
    <row r="553" spans="3:6">
      <c r="C553" s="592" t="s">
        <v>143</v>
      </c>
      <c r="D553" s="592" t="s">
        <v>143</v>
      </c>
      <c r="E553" s="592" t="s">
        <v>143</v>
      </c>
      <c r="F553" s="592" t="s">
        <v>143</v>
      </c>
    </row>
    <row r="554" spans="3:6">
      <c r="C554" s="592" t="s">
        <v>143</v>
      </c>
      <c r="D554" s="592" t="s">
        <v>143</v>
      </c>
      <c r="E554" s="592" t="s">
        <v>143</v>
      </c>
      <c r="F554" s="592" t="s">
        <v>143</v>
      </c>
    </row>
    <row r="555" spans="3:6">
      <c r="C555" s="592" t="s">
        <v>143</v>
      </c>
      <c r="D555" s="592" t="s">
        <v>143</v>
      </c>
      <c r="E555" s="592" t="s">
        <v>143</v>
      </c>
      <c r="F555" s="592" t="s">
        <v>143</v>
      </c>
    </row>
    <row r="556" spans="3:6">
      <c r="C556" s="592" t="s">
        <v>143</v>
      </c>
      <c r="D556" s="592" t="s">
        <v>143</v>
      </c>
      <c r="E556" s="592" t="s">
        <v>143</v>
      </c>
      <c r="F556" s="592" t="s">
        <v>143</v>
      </c>
    </row>
    <row r="557" spans="3:6">
      <c r="C557" s="592" t="s">
        <v>143</v>
      </c>
      <c r="D557" s="592" t="s">
        <v>143</v>
      </c>
      <c r="E557" s="592" t="s">
        <v>143</v>
      </c>
      <c r="F557" s="592" t="s">
        <v>143</v>
      </c>
    </row>
    <row r="558" spans="3:6">
      <c r="C558" s="592" t="s">
        <v>143</v>
      </c>
      <c r="D558" s="592" t="s">
        <v>143</v>
      </c>
      <c r="E558" s="592" t="s">
        <v>143</v>
      </c>
      <c r="F558" s="592" t="s">
        <v>143</v>
      </c>
    </row>
    <row r="559" spans="3:6">
      <c r="C559" s="592" t="s">
        <v>143</v>
      </c>
      <c r="D559" s="592" t="s">
        <v>143</v>
      </c>
      <c r="E559" s="592" t="s">
        <v>143</v>
      </c>
      <c r="F559" s="592" t="s">
        <v>143</v>
      </c>
    </row>
    <row r="560" spans="3:6">
      <c r="C560" s="592" t="s">
        <v>143</v>
      </c>
      <c r="D560" s="592" t="s">
        <v>143</v>
      </c>
      <c r="E560" s="592" t="s">
        <v>143</v>
      </c>
      <c r="F560" s="592" t="s">
        <v>143</v>
      </c>
    </row>
    <row r="561" spans="3:6">
      <c r="C561" s="592" t="s">
        <v>143</v>
      </c>
      <c r="D561" s="592" t="s">
        <v>143</v>
      </c>
      <c r="E561" s="592" t="s">
        <v>143</v>
      </c>
      <c r="F561" s="592" t="s">
        <v>143</v>
      </c>
    </row>
    <row r="562" spans="3:6">
      <c r="C562" s="592" t="s">
        <v>143</v>
      </c>
      <c r="D562" s="592" t="s">
        <v>143</v>
      </c>
      <c r="E562" s="592" t="s">
        <v>143</v>
      </c>
      <c r="F562" s="592" t="s">
        <v>143</v>
      </c>
    </row>
    <row r="563" spans="3:6">
      <c r="C563" s="592" t="s">
        <v>143</v>
      </c>
      <c r="D563" s="592" t="s">
        <v>143</v>
      </c>
      <c r="E563" s="592" t="s">
        <v>143</v>
      </c>
      <c r="F563" s="592" t="s">
        <v>143</v>
      </c>
    </row>
    <row r="564" spans="3:6">
      <c r="C564" s="592" t="s">
        <v>143</v>
      </c>
      <c r="D564" s="592" t="s">
        <v>143</v>
      </c>
      <c r="E564" s="592" t="s">
        <v>143</v>
      </c>
      <c r="F564" s="592" t="s">
        <v>143</v>
      </c>
    </row>
    <row r="565" spans="3:6">
      <c r="C565" s="592" t="s">
        <v>143</v>
      </c>
      <c r="D565" s="592" t="s">
        <v>143</v>
      </c>
      <c r="E565" s="592" t="s">
        <v>143</v>
      </c>
      <c r="F565" s="592" t="s">
        <v>143</v>
      </c>
    </row>
    <row r="566" spans="3:6">
      <c r="C566" s="592" t="s">
        <v>143</v>
      </c>
      <c r="D566" s="592" t="s">
        <v>143</v>
      </c>
      <c r="E566" s="592" t="s">
        <v>143</v>
      </c>
      <c r="F566" s="592" t="s">
        <v>143</v>
      </c>
    </row>
    <row r="567" spans="3:6">
      <c r="C567" s="592" t="s">
        <v>143</v>
      </c>
      <c r="D567" s="592" t="s">
        <v>143</v>
      </c>
      <c r="E567" s="592" t="s">
        <v>143</v>
      </c>
      <c r="F567" s="592" t="s">
        <v>143</v>
      </c>
    </row>
    <row r="568" spans="3:6">
      <c r="C568" s="592" t="s">
        <v>143</v>
      </c>
      <c r="D568" s="592" t="s">
        <v>143</v>
      </c>
      <c r="E568" s="592" t="s">
        <v>143</v>
      </c>
      <c r="F568" s="592" t="s">
        <v>143</v>
      </c>
    </row>
    <row r="569" spans="3:6">
      <c r="C569" s="592" t="s">
        <v>143</v>
      </c>
      <c r="D569" s="592" t="s">
        <v>143</v>
      </c>
      <c r="E569" s="592" t="s">
        <v>143</v>
      </c>
      <c r="F569" s="592" t="s">
        <v>143</v>
      </c>
    </row>
    <row r="570" spans="3:6">
      <c r="C570" s="592" t="s">
        <v>143</v>
      </c>
      <c r="D570" s="592" t="s">
        <v>143</v>
      </c>
      <c r="E570" s="592" t="s">
        <v>143</v>
      </c>
      <c r="F570" s="592" t="s">
        <v>143</v>
      </c>
    </row>
    <row r="571" spans="3:6">
      <c r="C571" s="592" t="s">
        <v>143</v>
      </c>
      <c r="D571" s="592" t="s">
        <v>143</v>
      </c>
      <c r="E571" s="592" t="s">
        <v>143</v>
      </c>
      <c r="F571" s="592" t="s">
        <v>143</v>
      </c>
    </row>
    <row r="572" spans="3:6">
      <c r="C572" s="592" t="s">
        <v>143</v>
      </c>
      <c r="D572" s="592" t="s">
        <v>143</v>
      </c>
      <c r="E572" s="592" t="s">
        <v>143</v>
      </c>
      <c r="F572" s="592" t="s">
        <v>143</v>
      </c>
    </row>
    <row r="573" spans="3:6">
      <c r="C573" s="592" t="s">
        <v>143</v>
      </c>
      <c r="D573" s="592" t="s">
        <v>143</v>
      </c>
      <c r="E573" s="592" t="s">
        <v>143</v>
      </c>
      <c r="F573" s="592" t="s">
        <v>143</v>
      </c>
    </row>
    <row r="574" spans="3:6">
      <c r="C574" s="592" t="s">
        <v>143</v>
      </c>
      <c r="D574" s="592" t="s">
        <v>143</v>
      </c>
      <c r="E574" s="592" t="s">
        <v>143</v>
      </c>
      <c r="F574" s="592" t="s">
        <v>143</v>
      </c>
    </row>
    <row r="575" spans="3:6">
      <c r="C575" s="592" t="s">
        <v>143</v>
      </c>
      <c r="D575" s="592" t="s">
        <v>143</v>
      </c>
      <c r="E575" s="592" t="s">
        <v>143</v>
      </c>
      <c r="F575" s="592" t="s">
        <v>143</v>
      </c>
    </row>
    <row r="576" spans="3:6">
      <c r="C576" s="592" t="s">
        <v>143</v>
      </c>
      <c r="D576" s="592" t="s">
        <v>143</v>
      </c>
      <c r="E576" s="592" t="s">
        <v>143</v>
      </c>
      <c r="F576" s="592" t="s">
        <v>143</v>
      </c>
    </row>
    <row r="577" spans="3:6">
      <c r="C577" s="592" t="s">
        <v>143</v>
      </c>
      <c r="D577" s="592" t="s">
        <v>143</v>
      </c>
      <c r="E577" s="592" t="s">
        <v>143</v>
      </c>
      <c r="F577" s="592" t="s">
        <v>143</v>
      </c>
    </row>
    <row r="578" spans="3:6">
      <c r="C578" s="592" t="s">
        <v>143</v>
      </c>
      <c r="D578" s="592" t="s">
        <v>143</v>
      </c>
      <c r="E578" s="592" t="s">
        <v>143</v>
      </c>
      <c r="F578" s="592" t="s">
        <v>143</v>
      </c>
    </row>
    <row r="579" spans="3:6">
      <c r="C579" s="592" t="s">
        <v>143</v>
      </c>
      <c r="D579" s="592" t="s">
        <v>143</v>
      </c>
      <c r="E579" s="592" t="s">
        <v>143</v>
      </c>
      <c r="F579" s="592" t="s">
        <v>143</v>
      </c>
    </row>
    <row r="580" spans="3:6">
      <c r="C580" s="592" t="s">
        <v>143</v>
      </c>
      <c r="D580" s="592" t="s">
        <v>143</v>
      </c>
      <c r="E580" s="592" t="s">
        <v>143</v>
      </c>
      <c r="F580" s="592" t="s">
        <v>143</v>
      </c>
    </row>
    <row r="581" spans="3:6">
      <c r="C581" s="592" t="s">
        <v>143</v>
      </c>
      <c r="D581" s="592" t="s">
        <v>143</v>
      </c>
      <c r="E581" s="592" t="s">
        <v>143</v>
      </c>
      <c r="F581" s="592" t="s">
        <v>143</v>
      </c>
    </row>
    <row r="582" spans="3:6">
      <c r="C582" s="592" t="s">
        <v>143</v>
      </c>
      <c r="D582" s="592" t="s">
        <v>143</v>
      </c>
      <c r="E582" s="592" t="s">
        <v>143</v>
      </c>
      <c r="F582" s="592" t="s">
        <v>143</v>
      </c>
    </row>
    <row r="583" spans="3:6">
      <c r="C583" s="592" t="s">
        <v>143</v>
      </c>
      <c r="D583" s="592" t="s">
        <v>143</v>
      </c>
      <c r="E583" s="592" t="s">
        <v>143</v>
      </c>
      <c r="F583" s="592" t="s">
        <v>143</v>
      </c>
    </row>
    <row r="584" spans="3:6">
      <c r="C584" s="592" t="s">
        <v>143</v>
      </c>
      <c r="D584" s="592" t="s">
        <v>143</v>
      </c>
      <c r="E584" s="592" t="s">
        <v>143</v>
      </c>
      <c r="F584" s="592" t="s">
        <v>143</v>
      </c>
    </row>
    <row r="585" spans="3:6">
      <c r="C585" s="592" t="s">
        <v>143</v>
      </c>
      <c r="D585" s="592" t="s">
        <v>143</v>
      </c>
      <c r="E585" s="592" t="s">
        <v>143</v>
      </c>
      <c r="F585" s="592" t="s">
        <v>143</v>
      </c>
    </row>
    <row r="586" spans="3:6">
      <c r="C586" s="592" t="s">
        <v>143</v>
      </c>
      <c r="D586" s="592" t="s">
        <v>143</v>
      </c>
      <c r="E586" s="592" t="s">
        <v>143</v>
      </c>
      <c r="F586" s="592" t="s">
        <v>143</v>
      </c>
    </row>
    <row r="587" spans="3:6">
      <c r="C587" s="592" t="s">
        <v>143</v>
      </c>
      <c r="D587" s="592" t="s">
        <v>143</v>
      </c>
      <c r="E587" s="592" t="s">
        <v>143</v>
      </c>
      <c r="F587" s="592" t="s">
        <v>143</v>
      </c>
    </row>
    <row r="588" spans="3:6">
      <c r="C588" s="592" t="s">
        <v>143</v>
      </c>
      <c r="D588" s="592" t="s">
        <v>143</v>
      </c>
      <c r="E588" s="592" t="s">
        <v>143</v>
      </c>
      <c r="F588" s="592" t="s">
        <v>143</v>
      </c>
    </row>
    <row r="589" spans="3:6">
      <c r="C589" s="592" t="s">
        <v>143</v>
      </c>
      <c r="D589" s="592" t="s">
        <v>143</v>
      </c>
      <c r="E589" s="592" t="s">
        <v>143</v>
      </c>
      <c r="F589" s="592" t="s">
        <v>143</v>
      </c>
    </row>
    <row r="590" spans="3:6">
      <c r="C590" s="592" t="s">
        <v>143</v>
      </c>
      <c r="D590" s="592" t="s">
        <v>143</v>
      </c>
      <c r="E590" s="592" t="s">
        <v>143</v>
      </c>
      <c r="F590" s="592" t="s">
        <v>143</v>
      </c>
    </row>
    <row r="591" spans="3:6">
      <c r="C591" s="592" t="s">
        <v>143</v>
      </c>
      <c r="D591" s="592" t="s">
        <v>143</v>
      </c>
      <c r="E591" s="592" t="s">
        <v>143</v>
      </c>
      <c r="F591" s="592" t="s">
        <v>143</v>
      </c>
    </row>
    <row r="592" spans="3:6">
      <c r="C592" s="592" t="s">
        <v>143</v>
      </c>
      <c r="D592" s="592" t="s">
        <v>143</v>
      </c>
      <c r="E592" s="592" t="s">
        <v>143</v>
      </c>
      <c r="F592" s="592" t="s">
        <v>143</v>
      </c>
    </row>
    <row r="593" spans="3:6">
      <c r="C593" s="592" t="s">
        <v>143</v>
      </c>
      <c r="D593" s="592" t="s">
        <v>143</v>
      </c>
      <c r="E593" s="592" t="s">
        <v>143</v>
      </c>
      <c r="F593" s="592" t="s">
        <v>143</v>
      </c>
    </row>
    <row r="594" spans="3:6">
      <c r="C594" s="592" t="s">
        <v>143</v>
      </c>
      <c r="D594" s="592" t="s">
        <v>143</v>
      </c>
      <c r="E594" s="592" t="s">
        <v>143</v>
      </c>
      <c r="F594" s="592" t="s">
        <v>143</v>
      </c>
    </row>
    <row r="595" spans="3:6">
      <c r="C595" s="592" t="s">
        <v>143</v>
      </c>
      <c r="D595" s="592" t="s">
        <v>143</v>
      </c>
      <c r="E595" s="592" t="s">
        <v>143</v>
      </c>
      <c r="F595" s="592" t="s">
        <v>143</v>
      </c>
    </row>
    <row r="596" spans="3:6">
      <c r="C596" s="592" t="s">
        <v>143</v>
      </c>
      <c r="D596" s="592" t="s">
        <v>143</v>
      </c>
      <c r="E596" s="592" t="s">
        <v>143</v>
      </c>
      <c r="F596" s="592" t="s">
        <v>143</v>
      </c>
    </row>
    <row r="597" spans="3:6">
      <c r="C597" s="592" t="s">
        <v>143</v>
      </c>
      <c r="D597" s="592" t="s">
        <v>143</v>
      </c>
      <c r="E597" s="592" t="s">
        <v>143</v>
      </c>
      <c r="F597" s="592" t="s">
        <v>143</v>
      </c>
    </row>
    <row r="598" spans="3:6">
      <c r="C598" s="592" t="s">
        <v>143</v>
      </c>
      <c r="D598" s="592" t="s">
        <v>143</v>
      </c>
      <c r="E598" s="592" t="s">
        <v>143</v>
      </c>
      <c r="F598" s="592" t="s">
        <v>143</v>
      </c>
    </row>
    <row r="599" spans="3:6">
      <c r="C599" s="592" t="s">
        <v>143</v>
      </c>
      <c r="D599" s="592" t="s">
        <v>143</v>
      </c>
      <c r="E599" s="592" t="s">
        <v>143</v>
      </c>
      <c r="F599" s="592" t="s">
        <v>143</v>
      </c>
    </row>
    <row r="600" spans="3:6">
      <c r="C600" s="592" t="s">
        <v>143</v>
      </c>
      <c r="D600" s="592" t="s">
        <v>143</v>
      </c>
      <c r="E600" s="592" t="s">
        <v>143</v>
      </c>
      <c r="F600" s="592" t="s">
        <v>143</v>
      </c>
    </row>
    <row r="601" spans="3:6">
      <c r="C601" s="592" t="s">
        <v>143</v>
      </c>
      <c r="D601" s="592" t="s">
        <v>143</v>
      </c>
      <c r="E601" s="592" t="s">
        <v>143</v>
      </c>
      <c r="F601" s="592" t="s">
        <v>143</v>
      </c>
    </row>
    <row r="602" spans="3:6">
      <c r="C602" s="592" t="s">
        <v>143</v>
      </c>
      <c r="D602" s="592" t="s">
        <v>143</v>
      </c>
      <c r="E602" s="592" t="s">
        <v>143</v>
      </c>
      <c r="F602" s="592" t="s">
        <v>143</v>
      </c>
    </row>
    <row r="603" spans="3:6">
      <c r="C603" s="592" t="s">
        <v>143</v>
      </c>
      <c r="D603" s="592" t="s">
        <v>143</v>
      </c>
      <c r="E603" s="592" t="s">
        <v>143</v>
      </c>
      <c r="F603" s="592" t="s">
        <v>143</v>
      </c>
    </row>
    <row r="604" spans="3:6">
      <c r="C604" s="592" t="s">
        <v>143</v>
      </c>
      <c r="D604" s="592" t="s">
        <v>143</v>
      </c>
      <c r="E604" s="592" t="s">
        <v>143</v>
      </c>
      <c r="F604" s="592" t="s">
        <v>143</v>
      </c>
    </row>
    <row r="605" spans="3:6">
      <c r="C605" s="592" t="s">
        <v>143</v>
      </c>
      <c r="D605" s="592" t="s">
        <v>143</v>
      </c>
      <c r="E605" s="592" t="s">
        <v>143</v>
      </c>
      <c r="F605" s="592" t="s">
        <v>143</v>
      </c>
    </row>
    <row r="606" spans="3:6">
      <c r="C606" s="592" t="s">
        <v>143</v>
      </c>
      <c r="D606" s="592" t="s">
        <v>143</v>
      </c>
      <c r="E606" s="592" t="s">
        <v>143</v>
      </c>
      <c r="F606" s="592" t="s">
        <v>143</v>
      </c>
    </row>
    <row r="607" spans="3:6">
      <c r="C607" s="592" t="s">
        <v>143</v>
      </c>
      <c r="D607" s="592" t="s">
        <v>143</v>
      </c>
      <c r="E607" s="592" t="s">
        <v>143</v>
      </c>
      <c r="F607" s="592" t="s">
        <v>143</v>
      </c>
    </row>
    <row r="608" spans="3:6">
      <c r="C608" s="592" t="s">
        <v>143</v>
      </c>
      <c r="D608" s="592" t="s">
        <v>143</v>
      </c>
      <c r="E608" s="592" t="s">
        <v>143</v>
      </c>
      <c r="F608" s="592" t="s">
        <v>143</v>
      </c>
    </row>
    <row r="609" spans="3:6">
      <c r="C609" s="592" t="s">
        <v>143</v>
      </c>
      <c r="D609" s="592" t="s">
        <v>143</v>
      </c>
      <c r="E609" s="592" t="s">
        <v>143</v>
      </c>
      <c r="F609" s="592" t="s">
        <v>143</v>
      </c>
    </row>
    <row r="610" spans="3:6">
      <c r="C610" s="592" t="s">
        <v>143</v>
      </c>
      <c r="D610" s="592" t="s">
        <v>143</v>
      </c>
      <c r="E610" s="592" t="s">
        <v>143</v>
      </c>
      <c r="F610" s="592" t="s">
        <v>143</v>
      </c>
    </row>
    <row r="611" spans="3:6">
      <c r="C611" s="592" t="s">
        <v>143</v>
      </c>
      <c r="D611" s="592" t="s">
        <v>143</v>
      </c>
      <c r="E611" s="592" t="s">
        <v>143</v>
      </c>
      <c r="F611" s="592" t="s">
        <v>143</v>
      </c>
    </row>
    <row r="612" spans="3:6">
      <c r="C612" s="592" t="s">
        <v>143</v>
      </c>
      <c r="D612" s="592" t="s">
        <v>143</v>
      </c>
      <c r="E612" s="592" t="s">
        <v>143</v>
      </c>
      <c r="F612" s="592" t="s">
        <v>143</v>
      </c>
    </row>
    <row r="613" spans="3:6">
      <c r="C613" s="592" t="s">
        <v>143</v>
      </c>
      <c r="D613" s="592" t="s">
        <v>143</v>
      </c>
      <c r="E613" s="592" t="s">
        <v>143</v>
      </c>
      <c r="F613" s="592" t="s">
        <v>143</v>
      </c>
    </row>
    <row r="614" spans="3:6">
      <c r="C614" s="592" t="s">
        <v>143</v>
      </c>
      <c r="D614" s="592" t="s">
        <v>143</v>
      </c>
      <c r="E614" s="592" t="s">
        <v>143</v>
      </c>
      <c r="F614" s="592" t="s">
        <v>143</v>
      </c>
    </row>
    <row r="615" spans="3:6">
      <c r="C615" s="592" t="s">
        <v>143</v>
      </c>
      <c r="D615" s="592" t="s">
        <v>143</v>
      </c>
      <c r="E615" s="592" t="s">
        <v>143</v>
      </c>
      <c r="F615" s="592" t="s">
        <v>143</v>
      </c>
    </row>
    <row r="616" spans="3:6">
      <c r="C616" s="592" t="s">
        <v>143</v>
      </c>
      <c r="D616" s="592" t="s">
        <v>143</v>
      </c>
      <c r="E616" s="592" t="s">
        <v>143</v>
      </c>
      <c r="F616" s="592" t="s">
        <v>143</v>
      </c>
    </row>
    <row r="617" spans="3:6">
      <c r="C617" s="592" t="s">
        <v>143</v>
      </c>
      <c r="D617" s="592" t="s">
        <v>143</v>
      </c>
      <c r="E617" s="592" t="s">
        <v>143</v>
      </c>
      <c r="F617" s="592" t="s">
        <v>143</v>
      </c>
    </row>
    <row r="618" spans="3:6">
      <c r="C618" s="592" t="s">
        <v>143</v>
      </c>
      <c r="D618" s="592" t="s">
        <v>143</v>
      </c>
      <c r="E618" s="592" t="s">
        <v>143</v>
      </c>
      <c r="F618" s="592" t="s">
        <v>143</v>
      </c>
    </row>
    <row r="619" spans="3:6">
      <c r="C619" s="592" t="s">
        <v>143</v>
      </c>
      <c r="D619" s="592" t="s">
        <v>143</v>
      </c>
      <c r="E619" s="592" t="s">
        <v>143</v>
      </c>
      <c r="F619" s="592" t="s">
        <v>143</v>
      </c>
    </row>
    <row r="620" spans="3:6">
      <c r="C620" s="592" t="s">
        <v>143</v>
      </c>
      <c r="D620" s="592" t="s">
        <v>143</v>
      </c>
      <c r="E620" s="592" t="s">
        <v>143</v>
      </c>
      <c r="F620" s="592" t="s">
        <v>143</v>
      </c>
    </row>
    <row r="621" spans="3:6">
      <c r="C621" s="592" t="s">
        <v>143</v>
      </c>
      <c r="D621" s="592" t="s">
        <v>143</v>
      </c>
      <c r="E621" s="592" t="s">
        <v>143</v>
      </c>
      <c r="F621" s="592" t="s">
        <v>143</v>
      </c>
    </row>
    <row r="622" spans="3:6">
      <c r="C622" s="592" t="s">
        <v>143</v>
      </c>
      <c r="D622" s="592" t="s">
        <v>143</v>
      </c>
      <c r="E622" s="592" t="s">
        <v>143</v>
      </c>
      <c r="F622" s="592" t="s">
        <v>143</v>
      </c>
    </row>
    <row r="623" spans="3:6">
      <c r="C623" s="592" t="s">
        <v>143</v>
      </c>
      <c r="D623" s="592" t="s">
        <v>143</v>
      </c>
      <c r="E623" s="592" t="s">
        <v>143</v>
      </c>
      <c r="F623" s="592" t="s">
        <v>143</v>
      </c>
    </row>
    <row r="624" spans="3:6">
      <c r="C624" s="592" t="s">
        <v>143</v>
      </c>
      <c r="D624" s="592" t="s">
        <v>143</v>
      </c>
      <c r="E624" s="592" t="s">
        <v>143</v>
      </c>
      <c r="F624" s="592" t="s">
        <v>143</v>
      </c>
    </row>
    <row r="625" spans="3:6">
      <c r="C625" s="592" t="s">
        <v>143</v>
      </c>
      <c r="D625" s="592" t="s">
        <v>143</v>
      </c>
      <c r="E625" s="592" t="s">
        <v>143</v>
      </c>
      <c r="F625" s="592" t="s">
        <v>143</v>
      </c>
    </row>
    <row r="626" spans="3:6">
      <c r="C626" s="592" t="s">
        <v>143</v>
      </c>
      <c r="D626" s="592" t="s">
        <v>143</v>
      </c>
      <c r="E626" s="592" t="s">
        <v>143</v>
      </c>
      <c r="F626" s="592" t="s">
        <v>143</v>
      </c>
    </row>
    <row r="627" spans="3:6">
      <c r="C627" s="592" t="s">
        <v>143</v>
      </c>
      <c r="D627" s="592" t="s">
        <v>143</v>
      </c>
      <c r="E627" s="592" t="s">
        <v>143</v>
      </c>
      <c r="F627" s="592" t="s">
        <v>143</v>
      </c>
    </row>
    <row r="628" spans="3:6">
      <c r="C628" s="592" t="s">
        <v>143</v>
      </c>
      <c r="D628" s="592" t="s">
        <v>143</v>
      </c>
      <c r="E628" s="592" t="s">
        <v>143</v>
      </c>
      <c r="F628" s="592" t="s">
        <v>143</v>
      </c>
    </row>
    <row r="629" spans="3:6">
      <c r="C629" s="592" t="s">
        <v>143</v>
      </c>
      <c r="D629" s="592" t="s">
        <v>143</v>
      </c>
      <c r="E629" s="592" t="s">
        <v>143</v>
      </c>
      <c r="F629" s="592" t="s">
        <v>143</v>
      </c>
    </row>
    <row r="630" spans="3:6">
      <c r="C630" s="592" t="s">
        <v>143</v>
      </c>
      <c r="D630" s="592" t="s">
        <v>143</v>
      </c>
      <c r="E630" s="592" t="s">
        <v>143</v>
      </c>
      <c r="F630" s="592" t="s">
        <v>143</v>
      </c>
    </row>
    <row r="631" spans="3:6">
      <c r="C631" s="592" t="s">
        <v>143</v>
      </c>
      <c r="D631" s="592" t="s">
        <v>143</v>
      </c>
      <c r="E631" s="592" t="s">
        <v>143</v>
      </c>
      <c r="F631" s="592" t="s">
        <v>143</v>
      </c>
    </row>
    <row r="632" spans="3:6">
      <c r="C632" s="592" t="s">
        <v>143</v>
      </c>
      <c r="D632" s="592" t="s">
        <v>143</v>
      </c>
      <c r="E632" s="592" t="s">
        <v>143</v>
      </c>
      <c r="F632" s="592" t="s">
        <v>143</v>
      </c>
    </row>
    <row r="633" spans="3:6">
      <c r="C633" s="592" t="s">
        <v>143</v>
      </c>
      <c r="D633" s="592" t="s">
        <v>143</v>
      </c>
      <c r="E633" s="592" t="s">
        <v>143</v>
      </c>
      <c r="F633" s="592" t="s">
        <v>143</v>
      </c>
    </row>
    <row r="634" spans="3:6">
      <c r="C634" s="592" t="s">
        <v>143</v>
      </c>
      <c r="D634" s="592" t="s">
        <v>143</v>
      </c>
      <c r="E634" s="592" t="s">
        <v>143</v>
      </c>
      <c r="F634" s="592" t="s">
        <v>143</v>
      </c>
    </row>
    <row r="635" spans="3:6">
      <c r="C635" s="592" t="s">
        <v>143</v>
      </c>
      <c r="D635" s="592" t="s">
        <v>143</v>
      </c>
      <c r="E635" s="592" t="s">
        <v>143</v>
      </c>
      <c r="F635" s="592" t="s">
        <v>143</v>
      </c>
    </row>
    <row r="636" spans="3:6">
      <c r="C636" s="592" t="s">
        <v>143</v>
      </c>
      <c r="D636" s="592" t="s">
        <v>143</v>
      </c>
      <c r="E636" s="592" t="s">
        <v>143</v>
      </c>
      <c r="F636" s="592" t="s">
        <v>143</v>
      </c>
    </row>
    <row r="637" spans="3:6">
      <c r="C637" s="592" t="s">
        <v>143</v>
      </c>
      <c r="D637" s="592" t="s">
        <v>143</v>
      </c>
      <c r="E637" s="592" t="s">
        <v>143</v>
      </c>
      <c r="F637" s="592" t="s">
        <v>143</v>
      </c>
    </row>
    <row r="638" spans="3:6">
      <c r="C638" s="592" t="s">
        <v>143</v>
      </c>
      <c r="D638" s="592" t="s">
        <v>143</v>
      </c>
      <c r="E638" s="592" t="s">
        <v>143</v>
      </c>
      <c r="F638" s="592" t="s">
        <v>143</v>
      </c>
    </row>
    <row r="639" spans="3:6">
      <c r="C639" s="592" t="s">
        <v>143</v>
      </c>
      <c r="D639" s="592" t="s">
        <v>143</v>
      </c>
      <c r="E639" s="592" t="s">
        <v>143</v>
      </c>
      <c r="F639" s="592" t="s">
        <v>143</v>
      </c>
    </row>
    <row r="640" spans="3:6">
      <c r="C640" s="592" t="s">
        <v>143</v>
      </c>
      <c r="D640" s="592" t="s">
        <v>143</v>
      </c>
      <c r="E640" s="592" t="s">
        <v>143</v>
      </c>
      <c r="F640" s="592" t="s">
        <v>143</v>
      </c>
    </row>
    <row r="641" spans="3:6">
      <c r="C641" s="592" t="s">
        <v>143</v>
      </c>
      <c r="D641" s="592" t="s">
        <v>143</v>
      </c>
      <c r="E641" s="592" t="s">
        <v>143</v>
      </c>
      <c r="F641" s="592" t="s">
        <v>143</v>
      </c>
    </row>
    <row r="642" spans="3:6">
      <c r="C642" s="592" t="s">
        <v>143</v>
      </c>
      <c r="D642" s="592" t="s">
        <v>143</v>
      </c>
      <c r="E642" s="592" t="s">
        <v>143</v>
      </c>
      <c r="F642" s="592" t="s">
        <v>143</v>
      </c>
    </row>
    <row r="643" spans="3:6">
      <c r="C643" s="592" t="s">
        <v>143</v>
      </c>
      <c r="D643" s="592" t="s">
        <v>143</v>
      </c>
      <c r="E643" s="592" t="s">
        <v>143</v>
      </c>
      <c r="F643" s="592" t="s">
        <v>143</v>
      </c>
    </row>
    <row r="644" spans="3:6">
      <c r="C644" s="592" t="s">
        <v>143</v>
      </c>
      <c r="D644" s="592" t="s">
        <v>143</v>
      </c>
      <c r="E644" s="592" t="s">
        <v>143</v>
      </c>
      <c r="F644" s="592" t="s">
        <v>143</v>
      </c>
    </row>
    <row r="645" spans="3:6">
      <c r="C645" s="592" t="s">
        <v>143</v>
      </c>
      <c r="D645" s="592" t="s">
        <v>143</v>
      </c>
      <c r="E645" s="592" t="s">
        <v>143</v>
      </c>
      <c r="F645" s="592" t="s">
        <v>143</v>
      </c>
    </row>
    <row r="646" spans="3:6">
      <c r="C646" s="592" t="s">
        <v>143</v>
      </c>
      <c r="D646" s="592" t="s">
        <v>143</v>
      </c>
      <c r="E646" s="592" t="s">
        <v>143</v>
      </c>
      <c r="F646" s="592" t="s">
        <v>143</v>
      </c>
    </row>
    <row r="647" spans="3:6">
      <c r="C647" s="592" t="s">
        <v>143</v>
      </c>
      <c r="D647" s="592" t="s">
        <v>143</v>
      </c>
      <c r="E647" s="592" t="s">
        <v>143</v>
      </c>
      <c r="F647" s="592" t="s">
        <v>143</v>
      </c>
    </row>
    <row r="648" spans="3:6">
      <c r="C648" s="592" t="s">
        <v>143</v>
      </c>
      <c r="D648" s="592" t="s">
        <v>143</v>
      </c>
      <c r="E648" s="592" t="s">
        <v>143</v>
      </c>
      <c r="F648" s="592" t="s">
        <v>143</v>
      </c>
    </row>
    <row r="649" spans="3:6">
      <c r="C649" s="592" t="s">
        <v>143</v>
      </c>
      <c r="D649" s="592" t="s">
        <v>143</v>
      </c>
      <c r="E649" s="592" t="s">
        <v>143</v>
      </c>
      <c r="F649" s="592" t="s">
        <v>143</v>
      </c>
    </row>
    <row r="650" spans="3:6">
      <c r="C650" s="592" t="s">
        <v>143</v>
      </c>
      <c r="D650" s="592" t="s">
        <v>143</v>
      </c>
      <c r="E650" s="592" t="s">
        <v>143</v>
      </c>
      <c r="F650" s="592" t="s">
        <v>143</v>
      </c>
    </row>
    <row r="651" spans="3:6">
      <c r="C651" s="592" t="s">
        <v>143</v>
      </c>
      <c r="D651" s="592" t="s">
        <v>143</v>
      </c>
      <c r="E651" s="592" t="s">
        <v>143</v>
      </c>
      <c r="F651" s="592" t="s">
        <v>143</v>
      </c>
    </row>
    <row r="652" spans="3:6">
      <c r="C652" s="592" t="s">
        <v>143</v>
      </c>
      <c r="D652" s="592" t="s">
        <v>143</v>
      </c>
      <c r="E652" s="592" t="s">
        <v>143</v>
      </c>
      <c r="F652" s="592" t="s">
        <v>143</v>
      </c>
    </row>
    <row r="653" spans="3:6">
      <c r="C653" s="592" t="s">
        <v>143</v>
      </c>
      <c r="D653" s="592" t="s">
        <v>143</v>
      </c>
      <c r="E653" s="592" t="s">
        <v>143</v>
      </c>
      <c r="F653" s="592" t="s">
        <v>143</v>
      </c>
    </row>
    <row r="654" spans="3:6">
      <c r="C654" s="592" t="s">
        <v>143</v>
      </c>
      <c r="D654" s="592" t="s">
        <v>143</v>
      </c>
      <c r="E654" s="592" t="s">
        <v>143</v>
      </c>
      <c r="F654" s="592" t="s">
        <v>143</v>
      </c>
    </row>
    <row r="655" spans="3:6">
      <c r="C655" s="592" t="s">
        <v>143</v>
      </c>
      <c r="D655" s="592" t="s">
        <v>143</v>
      </c>
      <c r="E655" s="592" t="s">
        <v>143</v>
      </c>
      <c r="F655" s="592" t="s">
        <v>143</v>
      </c>
    </row>
    <row r="656" spans="3:6">
      <c r="C656" s="592" t="s">
        <v>143</v>
      </c>
      <c r="D656" s="592" t="s">
        <v>143</v>
      </c>
      <c r="E656" s="592" t="s">
        <v>143</v>
      </c>
      <c r="F656" s="592" t="s">
        <v>143</v>
      </c>
    </row>
    <row r="657" spans="3:6">
      <c r="C657" s="592" t="s">
        <v>143</v>
      </c>
      <c r="D657" s="592" t="s">
        <v>143</v>
      </c>
      <c r="E657" s="592" t="s">
        <v>143</v>
      </c>
      <c r="F657" s="592" t="s">
        <v>143</v>
      </c>
    </row>
    <row r="658" spans="3:6">
      <c r="C658" s="592" t="s">
        <v>143</v>
      </c>
      <c r="D658" s="592" t="s">
        <v>143</v>
      </c>
      <c r="E658" s="592" t="s">
        <v>143</v>
      </c>
      <c r="F658" s="592" t="s">
        <v>143</v>
      </c>
    </row>
    <row r="659" spans="3:6">
      <c r="C659" s="592" t="s">
        <v>143</v>
      </c>
      <c r="D659" s="592" t="s">
        <v>143</v>
      </c>
      <c r="E659" s="592" t="s">
        <v>143</v>
      </c>
      <c r="F659" s="592" t="s">
        <v>143</v>
      </c>
    </row>
    <row r="660" spans="3:6">
      <c r="C660" s="592" t="s">
        <v>143</v>
      </c>
      <c r="D660" s="592" t="s">
        <v>143</v>
      </c>
      <c r="E660" s="592" t="s">
        <v>143</v>
      </c>
      <c r="F660" s="592" t="s">
        <v>143</v>
      </c>
    </row>
    <row r="661" spans="3:6">
      <c r="C661" s="592" t="s">
        <v>143</v>
      </c>
      <c r="D661" s="592" t="s">
        <v>143</v>
      </c>
      <c r="E661" s="592" t="s">
        <v>143</v>
      </c>
      <c r="F661" s="592" t="s">
        <v>143</v>
      </c>
    </row>
    <row r="662" spans="3:6">
      <c r="C662" s="592" t="s">
        <v>143</v>
      </c>
      <c r="D662" s="592" t="s">
        <v>143</v>
      </c>
      <c r="E662" s="592" t="s">
        <v>143</v>
      </c>
      <c r="F662" s="592" t="s">
        <v>143</v>
      </c>
    </row>
    <row r="663" spans="3:6">
      <c r="C663" s="592" t="s">
        <v>143</v>
      </c>
      <c r="D663" s="592" t="s">
        <v>143</v>
      </c>
      <c r="E663" s="592" t="s">
        <v>143</v>
      </c>
      <c r="F663" s="592" t="s">
        <v>143</v>
      </c>
    </row>
    <row r="664" spans="3:6">
      <c r="C664" s="592" t="s">
        <v>143</v>
      </c>
      <c r="D664" s="592" t="s">
        <v>143</v>
      </c>
      <c r="E664" s="592" t="s">
        <v>143</v>
      </c>
      <c r="F664" s="592" t="s">
        <v>143</v>
      </c>
    </row>
    <row r="665" spans="3:6">
      <c r="C665" s="592" t="s">
        <v>143</v>
      </c>
      <c r="D665" s="592" t="s">
        <v>143</v>
      </c>
      <c r="E665" s="592" t="s">
        <v>143</v>
      </c>
      <c r="F665" s="592" t="s">
        <v>143</v>
      </c>
    </row>
    <row r="666" spans="3:6">
      <c r="C666" s="592" t="s">
        <v>143</v>
      </c>
      <c r="D666" s="592" t="s">
        <v>143</v>
      </c>
      <c r="E666" s="592" t="s">
        <v>143</v>
      </c>
      <c r="F666" s="592" t="s">
        <v>143</v>
      </c>
    </row>
    <row r="667" spans="3:6">
      <c r="C667" s="592" t="s">
        <v>143</v>
      </c>
      <c r="D667" s="592" t="s">
        <v>143</v>
      </c>
      <c r="E667" s="592" t="s">
        <v>143</v>
      </c>
      <c r="F667" s="592" t="s">
        <v>143</v>
      </c>
    </row>
    <row r="668" spans="3:6">
      <c r="C668" s="592" t="s">
        <v>143</v>
      </c>
      <c r="D668" s="592" t="s">
        <v>143</v>
      </c>
      <c r="E668" s="592" t="s">
        <v>143</v>
      </c>
      <c r="F668" s="592" t="s">
        <v>143</v>
      </c>
    </row>
    <row r="669" spans="3:6">
      <c r="C669" s="592" t="s">
        <v>143</v>
      </c>
      <c r="D669" s="592" t="s">
        <v>143</v>
      </c>
      <c r="E669" s="592" t="s">
        <v>143</v>
      </c>
      <c r="F669" s="592" t="s">
        <v>143</v>
      </c>
    </row>
    <row r="670" spans="3:6">
      <c r="C670" s="592" t="s">
        <v>143</v>
      </c>
      <c r="D670" s="592" t="s">
        <v>143</v>
      </c>
      <c r="E670" s="592" t="s">
        <v>143</v>
      </c>
      <c r="F670" s="592" t="s">
        <v>143</v>
      </c>
    </row>
    <row r="671" spans="3:6">
      <c r="C671" s="592" t="s">
        <v>143</v>
      </c>
      <c r="D671" s="592" t="s">
        <v>143</v>
      </c>
      <c r="E671" s="592" t="s">
        <v>143</v>
      </c>
      <c r="F671" s="592" t="s">
        <v>143</v>
      </c>
    </row>
    <row r="672" spans="3:6">
      <c r="C672" s="592" t="s">
        <v>143</v>
      </c>
      <c r="D672" s="592" t="s">
        <v>143</v>
      </c>
      <c r="E672" s="592" t="s">
        <v>143</v>
      </c>
      <c r="F672" s="592" t="s">
        <v>143</v>
      </c>
    </row>
    <row r="673" spans="3:6">
      <c r="C673" s="592" t="s">
        <v>143</v>
      </c>
      <c r="D673" s="592" t="s">
        <v>143</v>
      </c>
      <c r="E673" s="592" t="s">
        <v>143</v>
      </c>
      <c r="F673" s="592" t="s">
        <v>143</v>
      </c>
    </row>
    <row r="674" spans="3:6">
      <c r="C674" s="592" t="s">
        <v>143</v>
      </c>
      <c r="D674" s="592" t="s">
        <v>143</v>
      </c>
      <c r="E674" s="592" t="s">
        <v>143</v>
      </c>
      <c r="F674" s="592" t="s">
        <v>143</v>
      </c>
    </row>
    <row r="675" spans="3:6">
      <c r="C675" s="592" t="s">
        <v>143</v>
      </c>
      <c r="D675" s="592" t="s">
        <v>143</v>
      </c>
      <c r="E675" s="592" t="s">
        <v>143</v>
      </c>
      <c r="F675" s="592" t="s">
        <v>143</v>
      </c>
    </row>
    <row r="676" spans="3:6">
      <c r="C676" s="592" t="s">
        <v>143</v>
      </c>
      <c r="D676" s="592" t="s">
        <v>143</v>
      </c>
      <c r="E676" s="592" t="s">
        <v>143</v>
      </c>
      <c r="F676" s="592" t="s">
        <v>143</v>
      </c>
    </row>
    <row r="677" spans="3:6">
      <c r="C677" s="592" t="s">
        <v>143</v>
      </c>
      <c r="D677" s="592" t="s">
        <v>143</v>
      </c>
      <c r="E677" s="592" t="s">
        <v>143</v>
      </c>
      <c r="F677" s="592" t="s">
        <v>143</v>
      </c>
    </row>
    <row r="678" spans="3:6">
      <c r="C678" s="592" t="s">
        <v>143</v>
      </c>
      <c r="D678" s="592" t="s">
        <v>143</v>
      </c>
      <c r="E678" s="592" t="s">
        <v>143</v>
      </c>
      <c r="F678" s="592" t="s">
        <v>143</v>
      </c>
    </row>
    <row r="679" spans="3:6">
      <c r="C679" s="592" t="s">
        <v>143</v>
      </c>
      <c r="D679" s="592" t="s">
        <v>143</v>
      </c>
      <c r="E679" s="592" t="s">
        <v>143</v>
      </c>
      <c r="F679" s="592" t="s">
        <v>143</v>
      </c>
    </row>
    <row r="680" spans="3:6">
      <c r="C680" s="592" t="s">
        <v>143</v>
      </c>
      <c r="D680" s="592" t="s">
        <v>143</v>
      </c>
      <c r="E680" s="592" t="s">
        <v>143</v>
      </c>
      <c r="F680" s="592" t="s">
        <v>143</v>
      </c>
    </row>
    <row r="681" spans="3:6">
      <c r="C681" s="592" t="s">
        <v>143</v>
      </c>
      <c r="D681" s="592" t="s">
        <v>143</v>
      </c>
      <c r="E681" s="592" t="s">
        <v>143</v>
      </c>
      <c r="F681" s="592" t="s">
        <v>143</v>
      </c>
    </row>
    <row r="682" spans="3:6">
      <c r="C682" s="592" t="s">
        <v>143</v>
      </c>
      <c r="D682" s="592" t="s">
        <v>143</v>
      </c>
      <c r="E682" s="592" t="s">
        <v>143</v>
      </c>
      <c r="F682" s="592" t="s">
        <v>143</v>
      </c>
    </row>
    <row r="683" spans="3:6">
      <c r="C683" s="592" t="s">
        <v>143</v>
      </c>
      <c r="D683" s="592" t="s">
        <v>143</v>
      </c>
      <c r="E683" s="592" t="s">
        <v>143</v>
      </c>
      <c r="F683" s="592" t="s">
        <v>143</v>
      </c>
    </row>
    <row r="684" spans="3:6">
      <c r="C684" s="592" t="s">
        <v>143</v>
      </c>
      <c r="D684" s="592" t="s">
        <v>143</v>
      </c>
      <c r="E684" s="592" t="s">
        <v>143</v>
      </c>
      <c r="F684" s="592" t="s">
        <v>143</v>
      </c>
    </row>
    <row r="685" spans="3:6">
      <c r="C685" s="592" t="s">
        <v>143</v>
      </c>
      <c r="D685" s="592" t="s">
        <v>143</v>
      </c>
      <c r="E685" s="592" t="s">
        <v>143</v>
      </c>
      <c r="F685" s="592" t="s">
        <v>143</v>
      </c>
    </row>
    <row r="686" spans="3:6">
      <c r="C686" s="592" t="s">
        <v>143</v>
      </c>
      <c r="D686" s="592" t="s">
        <v>143</v>
      </c>
      <c r="E686" s="592" t="s">
        <v>143</v>
      </c>
      <c r="F686" s="592" t="s">
        <v>143</v>
      </c>
    </row>
    <row r="687" spans="3:6">
      <c r="C687" s="592" t="s">
        <v>143</v>
      </c>
      <c r="D687" s="592" t="s">
        <v>143</v>
      </c>
      <c r="E687" s="592" t="s">
        <v>143</v>
      </c>
      <c r="F687" s="592" t="s">
        <v>143</v>
      </c>
    </row>
    <row r="688" spans="3:6">
      <c r="C688" s="592" t="s">
        <v>143</v>
      </c>
      <c r="D688" s="592" t="s">
        <v>143</v>
      </c>
      <c r="E688" s="592" t="s">
        <v>143</v>
      </c>
      <c r="F688" s="592" t="s">
        <v>143</v>
      </c>
    </row>
    <row r="689" spans="3:6">
      <c r="C689" s="592" t="s">
        <v>143</v>
      </c>
      <c r="D689" s="592" t="s">
        <v>143</v>
      </c>
      <c r="E689" s="592" t="s">
        <v>143</v>
      </c>
      <c r="F689" s="592" t="s">
        <v>143</v>
      </c>
    </row>
    <row r="690" spans="3:6">
      <c r="C690" s="592" t="s">
        <v>143</v>
      </c>
      <c r="D690" s="592" t="s">
        <v>143</v>
      </c>
      <c r="E690" s="592" t="s">
        <v>143</v>
      </c>
      <c r="F690" s="592" t="s">
        <v>143</v>
      </c>
    </row>
    <row r="691" spans="3:6">
      <c r="C691" s="592" t="s">
        <v>143</v>
      </c>
      <c r="D691" s="592" t="s">
        <v>143</v>
      </c>
      <c r="E691" s="592" t="s">
        <v>143</v>
      </c>
      <c r="F691" s="592" t="s">
        <v>143</v>
      </c>
    </row>
    <row r="692" spans="3:6">
      <c r="C692" s="592" t="s">
        <v>143</v>
      </c>
      <c r="D692" s="592" t="s">
        <v>143</v>
      </c>
      <c r="E692" s="592" t="s">
        <v>143</v>
      </c>
      <c r="F692" s="592" t="s">
        <v>143</v>
      </c>
    </row>
    <row r="693" spans="3:6">
      <c r="C693" s="592" t="s">
        <v>143</v>
      </c>
      <c r="D693" s="592" t="s">
        <v>143</v>
      </c>
      <c r="E693" s="592" t="s">
        <v>143</v>
      </c>
      <c r="F693" s="592" t="s">
        <v>143</v>
      </c>
    </row>
    <row r="694" spans="3:6">
      <c r="C694" s="592" t="s">
        <v>143</v>
      </c>
      <c r="D694" s="592" t="s">
        <v>143</v>
      </c>
      <c r="E694" s="592" t="s">
        <v>143</v>
      </c>
      <c r="F694" s="592" t="s">
        <v>143</v>
      </c>
    </row>
    <row r="695" spans="3:6">
      <c r="C695" s="592" t="s">
        <v>143</v>
      </c>
      <c r="D695" s="592" t="s">
        <v>143</v>
      </c>
      <c r="E695" s="592" t="s">
        <v>143</v>
      </c>
      <c r="F695" s="592" t="s">
        <v>143</v>
      </c>
    </row>
    <row r="696" spans="3:6">
      <c r="C696" s="592" t="s">
        <v>143</v>
      </c>
      <c r="D696" s="592" t="s">
        <v>143</v>
      </c>
      <c r="E696" s="592" t="s">
        <v>143</v>
      </c>
      <c r="F696" s="592" t="s">
        <v>143</v>
      </c>
    </row>
    <row r="697" spans="3:6">
      <c r="C697" s="592" t="s">
        <v>143</v>
      </c>
      <c r="D697" s="592" t="s">
        <v>143</v>
      </c>
      <c r="E697" s="592" t="s">
        <v>143</v>
      </c>
      <c r="F697" s="592" t="s">
        <v>143</v>
      </c>
    </row>
    <row r="698" spans="3:6">
      <c r="C698" s="592" t="s">
        <v>143</v>
      </c>
      <c r="D698" s="592" t="s">
        <v>143</v>
      </c>
      <c r="E698" s="592" t="s">
        <v>143</v>
      </c>
      <c r="F698" s="592" t="s">
        <v>143</v>
      </c>
    </row>
    <row r="699" spans="3:6">
      <c r="C699" s="592" t="s">
        <v>143</v>
      </c>
      <c r="D699" s="592" t="s">
        <v>143</v>
      </c>
      <c r="E699" s="592" t="s">
        <v>143</v>
      </c>
      <c r="F699" s="592" t="s">
        <v>143</v>
      </c>
    </row>
    <row r="700" spans="3:6">
      <c r="C700" s="592" t="s">
        <v>143</v>
      </c>
      <c r="D700" s="592" t="s">
        <v>143</v>
      </c>
      <c r="E700" s="592" t="s">
        <v>143</v>
      </c>
      <c r="F700" s="592" t="s">
        <v>143</v>
      </c>
    </row>
    <row r="701" spans="3:6">
      <c r="C701" s="592" t="s">
        <v>143</v>
      </c>
      <c r="D701" s="592" t="s">
        <v>143</v>
      </c>
      <c r="E701" s="592" t="s">
        <v>143</v>
      </c>
      <c r="F701" s="592" t="s">
        <v>143</v>
      </c>
    </row>
    <row r="702" spans="3:6">
      <c r="C702" s="592" t="s">
        <v>143</v>
      </c>
      <c r="D702" s="592" t="s">
        <v>143</v>
      </c>
      <c r="E702" s="592" t="s">
        <v>143</v>
      </c>
      <c r="F702" s="592" t="s">
        <v>143</v>
      </c>
    </row>
    <row r="703" spans="3:6">
      <c r="C703" s="592" t="s">
        <v>143</v>
      </c>
      <c r="D703" s="592" t="s">
        <v>143</v>
      </c>
      <c r="E703" s="592" t="s">
        <v>143</v>
      </c>
      <c r="F703" s="592" t="s">
        <v>143</v>
      </c>
    </row>
    <row r="704" spans="3:6">
      <c r="C704" s="592" t="s">
        <v>143</v>
      </c>
      <c r="D704" s="592" t="s">
        <v>143</v>
      </c>
      <c r="E704" s="592" t="s">
        <v>143</v>
      </c>
      <c r="F704" s="592" t="s">
        <v>143</v>
      </c>
    </row>
    <row r="705" spans="3:6">
      <c r="C705" s="592" t="s">
        <v>143</v>
      </c>
      <c r="D705" s="592" t="s">
        <v>143</v>
      </c>
      <c r="E705" s="592" t="s">
        <v>143</v>
      </c>
      <c r="F705" s="592" t="s">
        <v>143</v>
      </c>
    </row>
    <row r="706" spans="3:6">
      <c r="C706" s="592" t="s">
        <v>143</v>
      </c>
      <c r="D706" s="592" t="s">
        <v>143</v>
      </c>
      <c r="E706" s="592" t="s">
        <v>143</v>
      </c>
      <c r="F706" s="592" t="s">
        <v>143</v>
      </c>
    </row>
    <row r="707" spans="3:6">
      <c r="C707" s="592" t="s">
        <v>143</v>
      </c>
      <c r="D707" s="592" t="s">
        <v>143</v>
      </c>
      <c r="E707" s="592" t="s">
        <v>143</v>
      </c>
      <c r="F707" s="592" t="s">
        <v>143</v>
      </c>
    </row>
    <row r="708" spans="3:6">
      <c r="C708" s="592" t="s">
        <v>143</v>
      </c>
      <c r="D708" s="592" t="s">
        <v>143</v>
      </c>
      <c r="E708" s="592" t="s">
        <v>143</v>
      </c>
      <c r="F708" s="592" t="s">
        <v>143</v>
      </c>
    </row>
    <row r="709" spans="3:6">
      <c r="C709" s="592" t="s">
        <v>143</v>
      </c>
      <c r="D709" s="592" t="s">
        <v>143</v>
      </c>
      <c r="E709" s="592" t="s">
        <v>143</v>
      </c>
      <c r="F709" s="592" t="s">
        <v>143</v>
      </c>
    </row>
    <row r="710" spans="3:6">
      <c r="C710" s="592" t="s">
        <v>143</v>
      </c>
      <c r="D710" s="592" t="s">
        <v>143</v>
      </c>
      <c r="E710" s="592" t="s">
        <v>143</v>
      </c>
      <c r="F710" s="592" t="s">
        <v>143</v>
      </c>
    </row>
    <row r="711" spans="3:6">
      <c r="C711" s="592" t="s">
        <v>143</v>
      </c>
      <c r="D711" s="592" t="s">
        <v>143</v>
      </c>
      <c r="E711" s="592" t="s">
        <v>143</v>
      </c>
      <c r="F711" s="592" t="s">
        <v>143</v>
      </c>
    </row>
    <row r="712" spans="3:6">
      <c r="C712" s="592" t="s">
        <v>143</v>
      </c>
      <c r="D712" s="592" t="s">
        <v>143</v>
      </c>
      <c r="E712" s="592" t="s">
        <v>143</v>
      </c>
      <c r="F712" s="592" t="s">
        <v>143</v>
      </c>
    </row>
    <row r="713" spans="3:6">
      <c r="C713" s="592" t="s">
        <v>143</v>
      </c>
      <c r="D713" s="592" t="s">
        <v>143</v>
      </c>
      <c r="E713" s="592" t="s">
        <v>143</v>
      </c>
      <c r="F713" s="592" t="s">
        <v>143</v>
      </c>
    </row>
    <row r="714" spans="3:6">
      <c r="C714" s="592" t="s">
        <v>143</v>
      </c>
      <c r="D714" s="592" t="s">
        <v>143</v>
      </c>
      <c r="E714" s="592" t="s">
        <v>143</v>
      </c>
      <c r="F714" s="592" t="s">
        <v>143</v>
      </c>
    </row>
    <row r="715" spans="3:6">
      <c r="C715" s="592" t="s">
        <v>143</v>
      </c>
      <c r="D715" s="592" t="s">
        <v>143</v>
      </c>
      <c r="E715" s="592" t="s">
        <v>143</v>
      </c>
      <c r="F715" s="592" t="s">
        <v>143</v>
      </c>
    </row>
    <row r="716" spans="3:6">
      <c r="C716" s="592" t="s">
        <v>143</v>
      </c>
      <c r="D716" s="592" t="s">
        <v>143</v>
      </c>
      <c r="E716" s="592" t="s">
        <v>143</v>
      </c>
      <c r="F716" s="592" t="s">
        <v>143</v>
      </c>
    </row>
    <row r="717" spans="3:6">
      <c r="C717" s="592" t="s">
        <v>143</v>
      </c>
      <c r="D717" s="592" t="s">
        <v>143</v>
      </c>
      <c r="E717" s="592" t="s">
        <v>143</v>
      </c>
      <c r="F717" s="592" t="s">
        <v>143</v>
      </c>
    </row>
    <row r="718" spans="3:6">
      <c r="C718" s="592" t="s">
        <v>143</v>
      </c>
      <c r="D718" s="592" t="s">
        <v>143</v>
      </c>
      <c r="E718" s="592" t="s">
        <v>143</v>
      </c>
      <c r="F718" s="592" t="s">
        <v>143</v>
      </c>
    </row>
    <row r="719" spans="3:6">
      <c r="C719" s="592" t="s">
        <v>143</v>
      </c>
      <c r="D719" s="592" t="s">
        <v>143</v>
      </c>
      <c r="E719" s="592" t="s">
        <v>143</v>
      </c>
      <c r="F719" s="592" t="s">
        <v>143</v>
      </c>
    </row>
    <row r="720" spans="3:6">
      <c r="C720" s="592" t="s">
        <v>143</v>
      </c>
      <c r="D720" s="592" t="s">
        <v>143</v>
      </c>
      <c r="E720" s="592" t="s">
        <v>143</v>
      </c>
      <c r="F720" s="592" t="s">
        <v>143</v>
      </c>
    </row>
    <row r="721" spans="3:6">
      <c r="C721" s="592" t="s">
        <v>143</v>
      </c>
      <c r="D721" s="592" t="s">
        <v>143</v>
      </c>
      <c r="E721" s="592" t="s">
        <v>143</v>
      </c>
      <c r="F721" s="592" t="s">
        <v>143</v>
      </c>
    </row>
    <row r="722" spans="3:6">
      <c r="C722" s="592" t="s">
        <v>143</v>
      </c>
      <c r="D722" s="592" t="s">
        <v>143</v>
      </c>
      <c r="E722" s="592" t="s">
        <v>143</v>
      </c>
      <c r="F722" s="592" t="s">
        <v>143</v>
      </c>
    </row>
    <row r="723" spans="3:6">
      <c r="C723" s="592" t="s">
        <v>143</v>
      </c>
      <c r="D723" s="592" t="s">
        <v>143</v>
      </c>
      <c r="E723" s="592" t="s">
        <v>143</v>
      </c>
      <c r="F723" s="592" t="s">
        <v>143</v>
      </c>
    </row>
    <row r="724" spans="3:6">
      <c r="C724" s="592" t="s">
        <v>143</v>
      </c>
      <c r="D724" s="592" t="s">
        <v>143</v>
      </c>
      <c r="E724" s="592" t="s">
        <v>143</v>
      </c>
      <c r="F724" s="592" t="s">
        <v>143</v>
      </c>
    </row>
    <row r="725" spans="3:6">
      <c r="C725" s="592" t="s">
        <v>143</v>
      </c>
      <c r="D725" s="592" t="s">
        <v>143</v>
      </c>
      <c r="E725" s="592" t="s">
        <v>143</v>
      </c>
      <c r="F725" s="592" t="s">
        <v>143</v>
      </c>
    </row>
    <row r="726" spans="3:6">
      <c r="C726" s="592" t="s">
        <v>143</v>
      </c>
      <c r="D726" s="592" t="s">
        <v>143</v>
      </c>
      <c r="E726" s="592" t="s">
        <v>143</v>
      </c>
      <c r="F726" s="592" t="s">
        <v>143</v>
      </c>
    </row>
    <row r="727" spans="3:6">
      <c r="C727" s="592" t="s">
        <v>143</v>
      </c>
      <c r="D727" s="592" t="s">
        <v>143</v>
      </c>
      <c r="E727" s="592" t="s">
        <v>143</v>
      </c>
      <c r="F727" s="592" t="s">
        <v>143</v>
      </c>
    </row>
    <row r="728" spans="3:6">
      <c r="C728" s="592" t="s">
        <v>143</v>
      </c>
      <c r="D728" s="592" t="s">
        <v>143</v>
      </c>
      <c r="E728" s="592" t="s">
        <v>143</v>
      </c>
      <c r="F728" s="592" t="s">
        <v>143</v>
      </c>
    </row>
    <row r="729" spans="3:6">
      <c r="C729" s="592" t="s">
        <v>143</v>
      </c>
      <c r="D729" s="592" t="s">
        <v>143</v>
      </c>
      <c r="E729" s="592" t="s">
        <v>143</v>
      </c>
      <c r="F729" s="592" t="s">
        <v>143</v>
      </c>
    </row>
    <row r="730" spans="3:6">
      <c r="C730" s="592" t="s">
        <v>143</v>
      </c>
      <c r="D730" s="592" t="s">
        <v>143</v>
      </c>
      <c r="E730" s="592" t="s">
        <v>143</v>
      </c>
      <c r="F730" s="592" t="s">
        <v>143</v>
      </c>
    </row>
    <row r="731" spans="3:6">
      <c r="C731" s="592" t="s">
        <v>143</v>
      </c>
      <c r="D731" s="592" t="s">
        <v>143</v>
      </c>
      <c r="E731" s="592" t="s">
        <v>143</v>
      </c>
      <c r="F731" s="592" t="s">
        <v>143</v>
      </c>
    </row>
    <row r="732" spans="3:6">
      <c r="C732" s="592" t="s">
        <v>143</v>
      </c>
      <c r="D732" s="592" t="s">
        <v>143</v>
      </c>
      <c r="E732" s="592" t="s">
        <v>143</v>
      </c>
      <c r="F732" s="592" t="s">
        <v>143</v>
      </c>
    </row>
    <row r="733" spans="3:6">
      <c r="C733" s="592" t="s">
        <v>143</v>
      </c>
      <c r="D733" s="592" t="s">
        <v>143</v>
      </c>
      <c r="E733" s="592" t="s">
        <v>143</v>
      </c>
      <c r="F733" s="592" t="s">
        <v>143</v>
      </c>
    </row>
    <row r="734" spans="3:6">
      <c r="C734" s="592" t="s">
        <v>143</v>
      </c>
      <c r="D734" s="592" t="s">
        <v>143</v>
      </c>
      <c r="E734" s="592" t="s">
        <v>143</v>
      </c>
      <c r="F734" s="592" t="s">
        <v>143</v>
      </c>
    </row>
    <row r="735" spans="3:6">
      <c r="C735" s="592" t="s">
        <v>143</v>
      </c>
      <c r="D735" s="592" t="s">
        <v>143</v>
      </c>
      <c r="E735" s="592" t="s">
        <v>143</v>
      </c>
      <c r="F735" s="592" t="s">
        <v>143</v>
      </c>
    </row>
    <row r="736" spans="3:6">
      <c r="C736" s="592" t="s">
        <v>143</v>
      </c>
      <c r="D736" s="592" t="s">
        <v>143</v>
      </c>
      <c r="E736" s="592" t="s">
        <v>143</v>
      </c>
      <c r="F736" s="592" t="s">
        <v>143</v>
      </c>
    </row>
    <row r="737" spans="3:6">
      <c r="C737" s="592" t="s">
        <v>143</v>
      </c>
      <c r="D737" s="592" t="s">
        <v>143</v>
      </c>
      <c r="E737" s="592" t="s">
        <v>143</v>
      </c>
      <c r="F737" s="592" t="s">
        <v>143</v>
      </c>
    </row>
    <row r="738" spans="3:6">
      <c r="C738" s="592" t="s">
        <v>143</v>
      </c>
      <c r="D738" s="592" t="s">
        <v>143</v>
      </c>
      <c r="E738" s="592" t="s">
        <v>143</v>
      </c>
      <c r="F738" s="592" t="s">
        <v>143</v>
      </c>
    </row>
    <row r="739" spans="3:6">
      <c r="C739" s="592" t="s">
        <v>143</v>
      </c>
      <c r="D739" s="592" t="s">
        <v>143</v>
      </c>
      <c r="E739" s="592" t="s">
        <v>143</v>
      </c>
      <c r="F739" s="592" t="s">
        <v>143</v>
      </c>
    </row>
    <row r="740" spans="3:6">
      <c r="C740" s="592" t="s">
        <v>143</v>
      </c>
      <c r="D740" s="592" t="s">
        <v>143</v>
      </c>
      <c r="E740" s="592" t="s">
        <v>143</v>
      </c>
      <c r="F740" s="592" t="s">
        <v>143</v>
      </c>
    </row>
    <row r="741" spans="3:6">
      <c r="C741" s="592" t="s">
        <v>143</v>
      </c>
      <c r="D741" s="592" t="s">
        <v>143</v>
      </c>
      <c r="E741" s="592" t="s">
        <v>143</v>
      </c>
      <c r="F741" s="592" t="s">
        <v>143</v>
      </c>
    </row>
    <row r="742" spans="3:6">
      <c r="C742" s="592" t="s">
        <v>143</v>
      </c>
      <c r="D742" s="592" t="s">
        <v>143</v>
      </c>
      <c r="E742" s="592" t="s">
        <v>143</v>
      </c>
      <c r="F742" s="592" t="s">
        <v>143</v>
      </c>
    </row>
    <row r="743" spans="3:6">
      <c r="C743" s="592" t="s">
        <v>143</v>
      </c>
      <c r="D743" s="592" t="s">
        <v>143</v>
      </c>
      <c r="E743" s="592" t="s">
        <v>143</v>
      </c>
      <c r="F743" s="592" t="s">
        <v>143</v>
      </c>
    </row>
    <row r="744" spans="3:6">
      <c r="C744" s="592" t="s">
        <v>143</v>
      </c>
      <c r="D744" s="592" t="s">
        <v>143</v>
      </c>
      <c r="E744" s="592" t="s">
        <v>143</v>
      </c>
      <c r="F744" s="592" t="s">
        <v>143</v>
      </c>
    </row>
    <row r="745" spans="3:6">
      <c r="C745" s="592" t="s">
        <v>143</v>
      </c>
      <c r="D745" s="592" t="s">
        <v>143</v>
      </c>
      <c r="E745" s="592" t="s">
        <v>143</v>
      </c>
      <c r="F745" s="592" t="s">
        <v>143</v>
      </c>
    </row>
    <row r="746" spans="3:6">
      <c r="C746" s="592" t="s">
        <v>143</v>
      </c>
      <c r="D746" s="592" t="s">
        <v>143</v>
      </c>
      <c r="E746" s="592" t="s">
        <v>143</v>
      </c>
      <c r="F746" s="592" t="s">
        <v>143</v>
      </c>
    </row>
    <row r="747" spans="3:6">
      <c r="C747" s="592" t="s">
        <v>143</v>
      </c>
      <c r="D747" s="592" t="s">
        <v>143</v>
      </c>
      <c r="E747" s="592" t="s">
        <v>143</v>
      </c>
      <c r="F747" s="592" t="s">
        <v>143</v>
      </c>
    </row>
    <row r="748" spans="3:6">
      <c r="C748" s="592" t="s">
        <v>143</v>
      </c>
      <c r="D748" s="592" t="s">
        <v>143</v>
      </c>
      <c r="E748" s="592" t="s">
        <v>143</v>
      </c>
      <c r="F748" s="592" t="s">
        <v>143</v>
      </c>
    </row>
    <row r="749" spans="3:6">
      <c r="C749" s="592" t="s">
        <v>143</v>
      </c>
      <c r="D749" s="592" t="s">
        <v>143</v>
      </c>
      <c r="E749" s="592" t="s">
        <v>143</v>
      </c>
      <c r="F749" s="592" t="s">
        <v>143</v>
      </c>
    </row>
    <row r="750" spans="3:6">
      <c r="C750" s="592" t="s">
        <v>143</v>
      </c>
      <c r="D750" s="592" t="s">
        <v>143</v>
      </c>
      <c r="E750" s="592" t="s">
        <v>143</v>
      </c>
      <c r="F750" s="592" t="s">
        <v>143</v>
      </c>
    </row>
    <row r="751" spans="3:6">
      <c r="C751" s="592" t="s">
        <v>143</v>
      </c>
      <c r="D751" s="592" t="s">
        <v>143</v>
      </c>
      <c r="E751" s="592" t="s">
        <v>143</v>
      </c>
      <c r="F751" s="592" t="s">
        <v>143</v>
      </c>
    </row>
    <row r="752" spans="3:6">
      <c r="C752" s="592" t="s">
        <v>143</v>
      </c>
      <c r="D752" s="592" t="s">
        <v>143</v>
      </c>
      <c r="E752" s="592" t="s">
        <v>143</v>
      </c>
      <c r="F752" s="592" t="s">
        <v>143</v>
      </c>
    </row>
    <row r="753" spans="3:6">
      <c r="C753" s="592" t="s">
        <v>143</v>
      </c>
      <c r="D753" s="592" t="s">
        <v>143</v>
      </c>
      <c r="E753" s="592" t="s">
        <v>143</v>
      </c>
      <c r="F753" s="592" t="s">
        <v>143</v>
      </c>
    </row>
    <row r="754" spans="3:6">
      <c r="C754" s="592" t="s">
        <v>143</v>
      </c>
      <c r="D754" s="592" t="s">
        <v>143</v>
      </c>
      <c r="E754" s="592" t="s">
        <v>143</v>
      </c>
      <c r="F754" s="592" t="s">
        <v>143</v>
      </c>
    </row>
    <row r="755" spans="3:6">
      <c r="C755" s="592" t="s">
        <v>143</v>
      </c>
      <c r="D755" s="592" t="s">
        <v>143</v>
      </c>
      <c r="E755" s="592" t="s">
        <v>143</v>
      </c>
      <c r="F755" s="592" t="s">
        <v>143</v>
      </c>
    </row>
    <row r="756" spans="3:6">
      <c r="C756" s="592" t="s">
        <v>143</v>
      </c>
      <c r="D756" s="592" t="s">
        <v>143</v>
      </c>
      <c r="E756" s="592" t="s">
        <v>143</v>
      </c>
      <c r="F756" s="592" t="s">
        <v>143</v>
      </c>
    </row>
    <row r="757" spans="3:6">
      <c r="C757" s="592" t="s">
        <v>143</v>
      </c>
      <c r="D757" s="592" t="s">
        <v>143</v>
      </c>
      <c r="E757" s="592" t="s">
        <v>143</v>
      </c>
      <c r="F757" s="592" t="s">
        <v>143</v>
      </c>
    </row>
    <row r="758" spans="3:6">
      <c r="C758" s="592" t="s">
        <v>143</v>
      </c>
      <c r="D758" s="592" t="s">
        <v>143</v>
      </c>
      <c r="E758" s="592" t="s">
        <v>143</v>
      </c>
      <c r="F758" s="592" t="s">
        <v>143</v>
      </c>
    </row>
    <row r="759" spans="3:6">
      <c r="C759" s="592" t="s">
        <v>143</v>
      </c>
      <c r="D759" s="592" t="s">
        <v>143</v>
      </c>
      <c r="E759" s="592" t="s">
        <v>143</v>
      </c>
      <c r="F759" s="592" t="s">
        <v>143</v>
      </c>
    </row>
    <row r="760" spans="3:6">
      <c r="C760" s="592" t="s">
        <v>143</v>
      </c>
      <c r="D760" s="592" t="s">
        <v>143</v>
      </c>
      <c r="E760" s="592" t="s">
        <v>143</v>
      </c>
      <c r="F760" s="592" t="s">
        <v>143</v>
      </c>
    </row>
    <row r="761" spans="3:6">
      <c r="C761" s="592" t="s">
        <v>143</v>
      </c>
      <c r="D761" s="592" t="s">
        <v>143</v>
      </c>
      <c r="E761" s="592" t="s">
        <v>143</v>
      </c>
      <c r="F761" s="592" t="s">
        <v>143</v>
      </c>
    </row>
    <row r="762" spans="3:6">
      <c r="C762" s="592" t="s">
        <v>143</v>
      </c>
      <c r="D762" s="592" t="s">
        <v>143</v>
      </c>
      <c r="E762" s="592" t="s">
        <v>143</v>
      </c>
      <c r="F762" s="592" t="s">
        <v>143</v>
      </c>
    </row>
    <row r="763" spans="3:6">
      <c r="C763" s="592" t="s">
        <v>143</v>
      </c>
      <c r="D763" s="592" t="s">
        <v>143</v>
      </c>
      <c r="E763" s="592" t="s">
        <v>143</v>
      </c>
      <c r="F763" s="592" t="s">
        <v>143</v>
      </c>
    </row>
    <row r="764" spans="3:6">
      <c r="C764" s="592" t="s">
        <v>143</v>
      </c>
      <c r="D764" s="592" t="s">
        <v>143</v>
      </c>
      <c r="E764" s="592" t="s">
        <v>143</v>
      </c>
      <c r="F764" s="592" t="s">
        <v>143</v>
      </c>
    </row>
    <row r="765" spans="3:6">
      <c r="C765" s="592" t="s">
        <v>143</v>
      </c>
      <c r="D765" s="592" t="s">
        <v>143</v>
      </c>
      <c r="E765" s="592" t="s">
        <v>143</v>
      </c>
      <c r="F765" s="592" t="s">
        <v>143</v>
      </c>
    </row>
    <row r="766" spans="3:6">
      <c r="C766" s="592" t="s">
        <v>143</v>
      </c>
      <c r="D766" s="592" t="s">
        <v>143</v>
      </c>
      <c r="E766" s="592" t="s">
        <v>143</v>
      </c>
      <c r="F766" s="592" t="s">
        <v>143</v>
      </c>
    </row>
    <row r="767" spans="3:6">
      <c r="C767" s="592" t="s">
        <v>143</v>
      </c>
      <c r="D767" s="592" t="s">
        <v>143</v>
      </c>
      <c r="E767" s="592" t="s">
        <v>143</v>
      </c>
      <c r="F767" s="592" t="s">
        <v>143</v>
      </c>
    </row>
    <row r="768" spans="3:6">
      <c r="C768" s="592" t="s">
        <v>143</v>
      </c>
      <c r="D768" s="592" t="s">
        <v>143</v>
      </c>
      <c r="E768" s="592" t="s">
        <v>143</v>
      </c>
      <c r="F768" s="592" t="s">
        <v>143</v>
      </c>
    </row>
    <row r="769" spans="3:6">
      <c r="C769" s="592" t="s">
        <v>143</v>
      </c>
      <c r="D769" s="592" t="s">
        <v>143</v>
      </c>
      <c r="E769" s="592" t="s">
        <v>143</v>
      </c>
      <c r="F769" s="592" t="s">
        <v>143</v>
      </c>
    </row>
    <row r="770" spans="3:6">
      <c r="C770" s="592" t="s">
        <v>143</v>
      </c>
      <c r="D770" s="592" t="s">
        <v>143</v>
      </c>
      <c r="E770" s="592" t="s">
        <v>143</v>
      </c>
      <c r="F770" s="592" t="s">
        <v>143</v>
      </c>
    </row>
    <row r="771" spans="3:6">
      <c r="C771" s="592" t="s">
        <v>143</v>
      </c>
      <c r="D771" s="592" t="s">
        <v>143</v>
      </c>
      <c r="E771" s="592" t="s">
        <v>143</v>
      </c>
      <c r="F771" s="592" t="s">
        <v>143</v>
      </c>
    </row>
    <row r="772" spans="3:6">
      <c r="C772" s="592" t="s">
        <v>143</v>
      </c>
      <c r="D772" s="592" t="s">
        <v>143</v>
      </c>
      <c r="E772" s="592" t="s">
        <v>143</v>
      </c>
      <c r="F772" s="592" t="s">
        <v>143</v>
      </c>
    </row>
    <row r="773" spans="3:6">
      <c r="C773" s="592" t="s">
        <v>143</v>
      </c>
      <c r="D773" s="592" t="s">
        <v>143</v>
      </c>
      <c r="E773" s="592" t="s">
        <v>143</v>
      </c>
      <c r="F773" s="592" t="s">
        <v>143</v>
      </c>
    </row>
    <row r="774" spans="3:6">
      <c r="C774" s="592" t="s">
        <v>143</v>
      </c>
      <c r="D774" s="592" t="s">
        <v>143</v>
      </c>
      <c r="E774" s="592" t="s">
        <v>143</v>
      </c>
      <c r="F774" s="592" t="s">
        <v>143</v>
      </c>
    </row>
    <row r="775" spans="3:6">
      <c r="C775" s="592" t="s">
        <v>143</v>
      </c>
      <c r="D775" s="592" t="s">
        <v>143</v>
      </c>
      <c r="E775" s="592" t="s">
        <v>143</v>
      </c>
      <c r="F775" s="592" t="s">
        <v>143</v>
      </c>
    </row>
    <row r="776" spans="3:6">
      <c r="C776" s="592" t="s">
        <v>143</v>
      </c>
      <c r="D776" s="592" t="s">
        <v>143</v>
      </c>
      <c r="E776" s="592" t="s">
        <v>143</v>
      </c>
      <c r="F776" s="592" t="s">
        <v>143</v>
      </c>
    </row>
    <row r="777" spans="3:6">
      <c r="C777" s="592" t="s">
        <v>143</v>
      </c>
      <c r="D777" s="592" t="s">
        <v>143</v>
      </c>
      <c r="E777" s="592" t="s">
        <v>143</v>
      </c>
      <c r="F777" s="592" t="s">
        <v>143</v>
      </c>
    </row>
    <row r="778" spans="3:6">
      <c r="C778" s="592" t="s">
        <v>143</v>
      </c>
      <c r="D778" s="592" t="s">
        <v>143</v>
      </c>
      <c r="E778" s="592" t="s">
        <v>143</v>
      </c>
      <c r="F778" s="592" t="s">
        <v>143</v>
      </c>
    </row>
    <row r="779" spans="3:6">
      <c r="C779" s="592" t="s">
        <v>143</v>
      </c>
      <c r="D779" s="592" t="s">
        <v>143</v>
      </c>
      <c r="E779" s="592" t="s">
        <v>143</v>
      </c>
      <c r="F779" s="592" t="s">
        <v>143</v>
      </c>
    </row>
    <row r="780" spans="3:6">
      <c r="C780" s="592" t="s">
        <v>143</v>
      </c>
      <c r="D780" s="592" t="s">
        <v>143</v>
      </c>
      <c r="E780" s="592" t="s">
        <v>143</v>
      </c>
      <c r="F780" s="592" t="s">
        <v>143</v>
      </c>
    </row>
    <row r="781" spans="3:6">
      <c r="C781" s="592" t="s">
        <v>143</v>
      </c>
      <c r="D781" s="592" t="s">
        <v>143</v>
      </c>
      <c r="E781" s="592" t="s">
        <v>143</v>
      </c>
      <c r="F781" s="592" t="s">
        <v>143</v>
      </c>
    </row>
    <row r="782" spans="3:6">
      <c r="C782" s="592" t="s">
        <v>143</v>
      </c>
      <c r="D782" s="592" t="s">
        <v>143</v>
      </c>
      <c r="E782" s="592" t="s">
        <v>143</v>
      </c>
      <c r="F782" s="592" t="s">
        <v>143</v>
      </c>
    </row>
    <row r="783" spans="3:6">
      <c r="C783" s="592" t="s">
        <v>143</v>
      </c>
      <c r="D783" s="592" t="s">
        <v>143</v>
      </c>
      <c r="E783" s="592" t="s">
        <v>143</v>
      </c>
      <c r="F783" s="592" t="s">
        <v>143</v>
      </c>
    </row>
    <row r="784" spans="3:6">
      <c r="C784" s="592" t="s">
        <v>143</v>
      </c>
      <c r="D784" s="592" t="s">
        <v>143</v>
      </c>
      <c r="E784" s="592" t="s">
        <v>143</v>
      </c>
      <c r="F784" s="592" t="s">
        <v>143</v>
      </c>
    </row>
    <row r="785" spans="3:6">
      <c r="C785" s="592" t="s">
        <v>143</v>
      </c>
      <c r="D785" s="592" t="s">
        <v>143</v>
      </c>
      <c r="E785" s="592" t="s">
        <v>143</v>
      </c>
      <c r="F785" s="592" t="s">
        <v>143</v>
      </c>
    </row>
    <row r="786" spans="3:6">
      <c r="C786" s="592" t="s">
        <v>143</v>
      </c>
      <c r="D786" s="592" t="s">
        <v>143</v>
      </c>
      <c r="E786" s="592" t="s">
        <v>143</v>
      </c>
      <c r="F786" s="592" t="s">
        <v>143</v>
      </c>
    </row>
    <row r="787" spans="3:6">
      <c r="C787" s="592" t="s">
        <v>143</v>
      </c>
      <c r="D787" s="592" t="s">
        <v>143</v>
      </c>
      <c r="E787" s="592" t="s">
        <v>143</v>
      </c>
      <c r="F787" s="592" t="s">
        <v>143</v>
      </c>
    </row>
    <row r="788" spans="3:6">
      <c r="C788" s="592" t="s">
        <v>143</v>
      </c>
      <c r="D788" s="592" t="s">
        <v>143</v>
      </c>
      <c r="E788" s="592" t="s">
        <v>143</v>
      </c>
      <c r="F788" s="592" t="s">
        <v>143</v>
      </c>
    </row>
    <row r="789" spans="3:6">
      <c r="C789" s="592" t="s">
        <v>143</v>
      </c>
      <c r="D789" s="592" t="s">
        <v>143</v>
      </c>
      <c r="E789" s="592" t="s">
        <v>143</v>
      </c>
      <c r="F789" s="592" t="s">
        <v>143</v>
      </c>
    </row>
    <row r="790" spans="3:6">
      <c r="C790" s="592" t="s">
        <v>143</v>
      </c>
      <c r="D790" s="592" t="s">
        <v>143</v>
      </c>
      <c r="E790" s="592" t="s">
        <v>143</v>
      </c>
      <c r="F790" s="592" t="s">
        <v>143</v>
      </c>
    </row>
    <row r="791" spans="3:6">
      <c r="C791" s="592" t="s">
        <v>143</v>
      </c>
      <c r="D791" s="592" t="s">
        <v>143</v>
      </c>
      <c r="E791" s="592" t="s">
        <v>143</v>
      </c>
      <c r="F791" s="592" t="s">
        <v>143</v>
      </c>
    </row>
    <row r="792" spans="3:6">
      <c r="C792" s="592" t="s">
        <v>143</v>
      </c>
      <c r="D792" s="592" t="s">
        <v>143</v>
      </c>
      <c r="E792" s="592" t="s">
        <v>143</v>
      </c>
      <c r="F792" s="592" t="s">
        <v>143</v>
      </c>
    </row>
    <row r="793" spans="3:6">
      <c r="C793" s="592" t="s">
        <v>143</v>
      </c>
      <c r="D793" s="592" t="s">
        <v>143</v>
      </c>
      <c r="E793" s="592" t="s">
        <v>143</v>
      </c>
      <c r="F793" s="592" t="s">
        <v>143</v>
      </c>
    </row>
    <row r="794" spans="3:6">
      <c r="C794" s="592" t="s">
        <v>143</v>
      </c>
      <c r="D794" s="592" t="s">
        <v>143</v>
      </c>
      <c r="E794" s="592" t="s">
        <v>143</v>
      </c>
      <c r="F794" s="592" t="s">
        <v>143</v>
      </c>
    </row>
    <row r="795" spans="3:6">
      <c r="C795" s="592" t="s">
        <v>143</v>
      </c>
      <c r="D795" s="592" t="s">
        <v>143</v>
      </c>
      <c r="E795" s="592" t="s">
        <v>143</v>
      </c>
      <c r="F795" s="592" t="s">
        <v>143</v>
      </c>
    </row>
    <row r="796" spans="3:6">
      <c r="D796" s="592" t="s">
        <v>143</v>
      </c>
      <c r="E796" s="592" t="s">
        <v>143</v>
      </c>
      <c r="F796" s="592" t="s">
        <v>143</v>
      </c>
    </row>
    <row r="797" spans="3:6">
      <c r="D797" s="592" t="s">
        <v>143</v>
      </c>
      <c r="E797" s="592" t="s">
        <v>143</v>
      </c>
      <c r="F797" s="592" t="s">
        <v>143</v>
      </c>
    </row>
    <row r="798" spans="3:6">
      <c r="D798" s="592" t="s">
        <v>143</v>
      </c>
      <c r="E798" s="592" t="s">
        <v>143</v>
      </c>
      <c r="F798" s="592" t="s">
        <v>143</v>
      </c>
    </row>
    <row r="799" spans="3:6">
      <c r="D799" s="592" t="s">
        <v>143</v>
      </c>
      <c r="E799" s="592" t="s">
        <v>143</v>
      </c>
      <c r="F799" s="592" t="s">
        <v>143</v>
      </c>
    </row>
    <row r="800" spans="3:6">
      <c r="D800" s="592" t="s">
        <v>143</v>
      </c>
      <c r="E800" s="592" t="s">
        <v>143</v>
      </c>
      <c r="F800" s="592" t="s">
        <v>143</v>
      </c>
    </row>
    <row r="801" spans="4:6">
      <c r="D801" s="592" t="s">
        <v>143</v>
      </c>
      <c r="E801" s="592" t="s">
        <v>143</v>
      </c>
      <c r="F801" s="592" t="s">
        <v>143</v>
      </c>
    </row>
    <row r="802" spans="4:6">
      <c r="D802" s="592" t="s">
        <v>143</v>
      </c>
      <c r="E802" s="592" t="s">
        <v>143</v>
      </c>
      <c r="F802" s="592" t="s">
        <v>143</v>
      </c>
    </row>
    <row r="803" spans="4:6">
      <c r="D803" s="592" t="s">
        <v>143</v>
      </c>
      <c r="E803" s="592" t="s">
        <v>143</v>
      </c>
      <c r="F803" s="592" t="s">
        <v>143</v>
      </c>
    </row>
    <row r="804" spans="4:6">
      <c r="D804" s="592" t="s">
        <v>143</v>
      </c>
      <c r="E804" s="592" t="s">
        <v>143</v>
      </c>
      <c r="F804" s="592" t="s">
        <v>143</v>
      </c>
    </row>
    <row r="805" spans="4:6">
      <c r="D805" s="592" t="s">
        <v>143</v>
      </c>
      <c r="E805" s="592" t="s">
        <v>143</v>
      </c>
      <c r="F805" s="592" t="s">
        <v>143</v>
      </c>
    </row>
    <row r="806" spans="4:6">
      <c r="D806" s="592" t="s">
        <v>143</v>
      </c>
      <c r="E806" s="592" t="s">
        <v>143</v>
      </c>
      <c r="F806" s="592" t="s">
        <v>143</v>
      </c>
    </row>
    <row r="807" spans="4:6">
      <c r="D807" s="592" t="s">
        <v>143</v>
      </c>
      <c r="E807" s="592" t="s">
        <v>143</v>
      </c>
      <c r="F807" s="592" t="s">
        <v>143</v>
      </c>
    </row>
    <row r="808" spans="4:6">
      <c r="D808" s="592" t="s">
        <v>143</v>
      </c>
      <c r="E808" s="592" t="s">
        <v>143</v>
      </c>
      <c r="F808" s="592" t="s">
        <v>143</v>
      </c>
    </row>
    <row r="809" spans="4:6">
      <c r="D809" s="592" t="s">
        <v>143</v>
      </c>
      <c r="E809" s="592" t="s">
        <v>143</v>
      </c>
      <c r="F809" s="592" t="s">
        <v>143</v>
      </c>
    </row>
    <row r="810" spans="4:6">
      <c r="D810" s="592" t="s">
        <v>143</v>
      </c>
      <c r="E810" s="592" t="s">
        <v>143</v>
      </c>
      <c r="F810" s="592" t="s">
        <v>143</v>
      </c>
    </row>
    <row r="811" spans="4:6">
      <c r="D811" s="592" t="s">
        <v>143</v>
      </c>
      <c r="E811" s="592" t="s">
        <v>143</v>
      </c>
      <c r="F811" s="592" t="s">
        <v>143</v>
      </c>
    </row>
    <row r="812" spans="4:6">
      <c r="D812" s="592" t="s">
        <v>143</v>
      </c>
      <c r="E812" s="592" t="s">
        <v>143</v>
      </c>
      <c r="F812" s="592" t="s">
        <v>143</v>
      </c>
    </row>
    <row r="813" spans="4:6">
      <c r="D813" s="592" t="s">
        <v>143</v>
      </c>
      <c r="E813" s="592" t="s">
        <v>143</v>
      </c>
      <c r="F813" s="592" t="s">
        <v>143</v>
      </c>
    </row>
    <row r="814" spans="4:6">
      <c r="D814" s="592" t="s">
        <v>143</v>
      </c>
      <c r="E814" s="592" t="s">
        <v>143</v>
      </c>
      <c r="F814" s="592" t="s">
        <v>143</v>
      </c>
    </row>
    <row r="815" spans="4:6">
      <c r="D815" s="592" t="s">
        <v>143</v>
      </c>
      <c r="E815" s="592" t="s">
        <v>143</v>
      </c>
      <c r="F815" s="592" t="s">
        <v>143</v>
      </c>
    </row>
    <row r="816" spans="4:6">
      <c r="D816" s="592" t="s">
        <v>143</v>
      </c>
      <c r="E816" s="592" t="s">
        <v>143</v>
      </c>
      <c r="F816" s="592" t="s">
        <v>143</v>
      </c>
    </row>
    <row r="817" spans="4:6">
      <c r="D817" s="592" t="s">
        <v>143</v>
      </c>
      <c r="E817" s="592" t="s">
        <v>143</v>
      </c>
      <c r="F817" s="592" t="s">
        <v>143</v>
      </c>
    </row>
    <row r="818" spans="4:6">
      <c r="D818" s="592" t="s">
        <v>143</v>
      </c>
      <c r="E818" s="592" t="s">
        <v>143</v>
      </c>
      <c r="F818" s="592" t="s">
        <v>143</v>
      </c>
    </row>
    <row r="819" spans="4:6">
      <c r="D819" s="592" t="s">
        <v>143</v>
      </c>
      <c r="E819" s="592" t="s">
        <v>143</v>
      </c>
      <c r="F819" s="592" t="s">
        <v>143</v>
      </c>
    </row>
    <row r="820" spans="4:6">
      <c r="D820" s="592" t="s">
        <v>143</v>
      </c>
      <c r="E820" s="592" t="s">
        <v>143</v>
      </c>
      <c r="F820" s="592" t="s">
        <v>143</v>
      </c>
    </row>
    <row r="821" spans="4:6">
      <c r="D821" s="592" t="s">
        <v>143</v>
      </c>
      <c r="E821" s="592" t="s">
        <v>143</v>
      </c>
      <c r="F821" s="592" t="s">
        <v>143</v>
      </c>
    </row>
    <row r="822" spans="4:6">
      <c r="D822" s="592" t="s">
        <v>143</v>
      </c>
      <c r="E822" s="592" t="s">
        <v>143</v>
      </c>
      <c r="F822" s="592" t="s">
        <v>143</v>
      </c>
    </row>
    <row r="823" spans="4:6">
      <c r="D823" s="592" t="s">
        <v>143</v>
      </c>
      <c r="E823" s="592" t="s">
        <v>143</v>
      </c>
      <c r="F823" s="592" t="s">
        <v>143</v>
      </c>
    </row>
    <row r="824" spans="4:6">
      <c r="D824" s="592" t="s">
        <v>143</v>
      </c>
      <c r="E824" s="592" t="s">
        <v>143</v>
      </c>
      <c r="F824" s="592" t="s">
        <v>143</v>
      </c>
    </row>
    <row r="825" spans="4:6">
      <c r="D825" s="592" t="s">
        <v>143</v>
      </c>
      <c r="E825" s="592" t="s">
        <v>143</v>
      </c>
      <c r="F825" s="592" t="s">
        <v>143</v>
      </c>
    </row>
    <row r="826" spans="4:6">
      <c r="D826" s="592" t="s">
        <v>143</v>
      </c>
      <c r="E826" s="592" t="s">
        <v>143</v>
      </c>
      <c r="F826" s="592" t="s">
        <v>143</v>
      </c>
    </row>
    <row r="827" spans="4:6">
      <c r="D827" s="592" t="s">
        <v>143</v>
      </c>
      <c r="E827" s="592" t="s">
        <v>143</v>
      </c>
      <c r="F827" s="592" t="s">
        <v>143</v>
      </c>
    </row>
    <row r="828" spans="4:6">
      <c r="D828" s="592" t="s">
        <v>143</v>
      </c>
      <c r="E828" s="592" t="s">
        <v>143</v>
      </c>
      <c r="F828" s="592" t="s">
        <v>143</v>
      </c>
    </row>
    <row r="829" spans="4:6">
      <c r="D829" s="592" t="s">
        <v>143</v>
      </c>
      <c r="E829" s="592" t="s">
        <v>143</v>
      </c>
      <c r="F829" s="592" t="s">
        <v>143</v>
      </c>
    </row>
    <row r="830" spans="4:6">
      <c r="D830" s="592" t="s">
        <v>143</v>
      </c>
      <c r="E830" s="592" t="s">
        <v>143</v>
      </c>
      <c r="F830" s="592" t="s">
        <v>143</v>
      </c>
    </row>
    <row r="831" spans="4:6">
      <c r="D831" s="592" t="s">
        <v>143</v>
      </c>
      <c r="E831" s="592" t="s">
        <v>143</v>
      </c>
      <c r="F831" s="592" t="s">
        <v>143</v>
      </c>
    </row>
    <row r="832" spans="4:6">
      <c r="D832" s="592" t="s">
        <v>143</v>
      </c>
      <c r="E832" s="592" t="s">
        <v>143</v>
      </c>
      <c r="F832" s="592" t="s">
        <v>143</v>
      </c>
    </row>
    <row r="833" spans="4:6">
      <c r="D833" s="592" t="s">
        <v>143</v>
      </c>
      <c r="E833" s="592" t="s">
        <v>143</v>
      </c>
      <c r="F833" s="592" t="s">
        <v>143</v>
      </c>
    </row>
    <row r="834" spans="4:6">
      <c r="D834" s="592" t="s">
        <v>143</v>
      </c>
      <c r="E834" s="592" t="s">
        <v>143</v>
      </c>
      <c r="F834" s="592" t="s">
        <v>143</v>
      </c>
    </row>
    <row r="835" spans="4:6">
      <c r="D835" s="592" t="s">
        <v>143</v>
      </c>
      <c r="E835" s="592" t="s">
        <v>143</v>
      </c>
      <c r="F835" s="592" t="s">
        <v>143</v>
      </c>
    </row>
    <row r="836" spans="4:6">
      <c r="D836" s="592" t="s">
        <v>143</v>
      </c>
      <c r="E836" s="592" t="s">
        <v>143</v>
      </c>
      <c r="F836" s="592" t="s">
        <v>143</v>
      </c>
    </row>
    <row r="837" spans="4:6">
      <c r="D837" s="592" t="s">
        <v>143</v>
      </c>
      <c r="E837" s="592" t="s">
        <v>143</v>
      </c>
      <c r="F837" s="592" t="s">
        <v>143</v>
      </c>
    </row>
    <row r="838" spans="4:6">
      <c r="D838" s="592" t="s">
        <v>143</v>
      </c>
      <c r="E838" s="592" t="s">
        <v>143</v>
      </c>
      <c r="F838" s="592" t="s">
        <v>143</v>
      </c>
    </row>
    <row r="839" spans="4:6">
      <c r="D839" s="592" t="s">
        <v>143</v>
      </c>
      <c r="E839" s="592" t="s">
        <v>143</v>
      </c>
      <c r="F839" s="592" t="s">
        <v>143</v>
      </c>
    </row>
    <row r="840" spans="4:6">
      <c r="D840" s="592" t="s">
        <v>143</v>
      </c>
      <c r="E840" s="592" t="s">
        <v>143</v>
      </c>
      <c r="F840" s="592" t="s">
        <v>143</v>
      </c>
    </row>
    <row r="841" spans="4:6">
      <c r="D841" s="592" t="s">
        <v>143</v>
      </c>
      <c r="E841" s="592" t="s">
        <v>143</v>
      </c>
      <c r="F841" s="592" t="s">
        <v>143</v>
      </c>
    </row>
    <row r="842" spans="4:6">
      <c r="D842" s="592" t="s">
        <v>143</v>
      </c>
      <c r="E842" s="592" t="s">
        <v>143</v>
      </c>
      <c r="F842" s="592" t="s">
        <v>143</v>
      </c>
    </row>
    <row r="843" spans="4:6">
      <c r="D843" s="592" t="s">
        <v>143</v>
      </c>
      <c r="E843" s="592" t="s">
        <v>143</v>
      </c>
      <c r="F843" s="592" t="s">
        <v>143</v>
      </c>
    </row>
    <row r="844" spans="4:6">
      <c r="D844" s="592" t="s">
        <v>143</v>
      </c>
      <c r="E844" s="592" t="s">
        <v>143</v>
      </c>
      <c r="F844" s="592" t="s">
        <v>143</v>
      </c>
    </row>
    <row r="845" spans="4:6">
      <c r="D845" s="592" t="s">
        <v>143</v>
      </c>
      <c r="E845" s="592" t="s">
        <v>143</v>
      </c>
      <c r="F845" s="592" t="s">
        <v>143</v>
      </c>
    </row>
    <row r="846" spans="4:6">
      <c r="D846" s="592" t="s">
        <v>143</v>
      </c>
      <c r="E846" s="592" t="s">
        <v>143</v>
      </c>
      <c r="F846" s="592" t="s">
        <v>143</v>
      </c>
    </row>
    <row r="847" spans="4:6">
      <c r="D847" s="592" t="s">
        <v>143</v>
      </c>
      <c r="E847" s="592" t="s">
        <v>143</v>
      </c>
      <c r="F847" s="592" t="s">
        <v>143</v>
      </c>
    </row>
    <row r="848" spans="4:6">
      <c r="D848" s="592" t="s">
        <v>143</v>
      </c>
      <c r="E848" s="592" t="s">
        <v>143</v>
      </c>
      <c r="F848" s="592" t="s">
        <v>143</v>
      </c>
    </row>
    <row r="849" spans="4:6">
      <c r="D849" s="592" t="s">
        <v>143</v>
      </c>
      <c r="E849" s="592" t="s">
        <v>143</v>
      </c>
      <c r="F849" s="592" t="s">
        <v>143</v>
      </c>
    </row>
    <row r="850" spans="4:6">
      <c r="D850" s="592" t="s">
        <v>143</v>
      </c>
      <c r="E850" s="592" t="s">
        <v>143</v>
      </c>
      <c r="F850" s="592" t="s">
        <v>143</v>
      </c>
    </row>
    <row r="851" spans="4:6">
      <c r="D851" s="592" t="s">
        <v>143</v>
      </c>
      <c r="E851" s="592" t="s">
        <v>143</v>
      </c>
      <c r="F851" s="592" t="s">
        <v>143</v>
      </c>
    </row>
    <row r="852" spans="4:6">
      <c r="D852" s="592" t="s">
        <v>143</v>
      </c>
      <c r="E852" s="592" t="s">
        <v>143</v>
      </c>
      <c r="F852" s="592" t="s">
        <v>143</v>
      </c>
    </row>
    <row r="853" spans="4:6">
      <c r="D853" s="592" t="s">
        <v>143</v>
      </c>
      <c r="E853" s="592" t="s">
        <v>143</v>
      </c>
      <c r="F853" s="592" t="s">
        <v>143</v>
      </c>
    </row>
    <row r="854" spans="4:6">
      <c r="D854" s="592" t="s">
        <v>143</v>
      </c>
      <c r="E854" s="592" t="s">
        <v>143</v>
      </c>
      <c r="F854" s="592" t="s">
        <v>143</v>
      </c>
    </row>
    <row r="855" spans="4:6">
      <c r="D855" s="592" t="s">
        <v>143</v>
      </c>
      <c r="E855" s="592" t="s">
        <v>143</v>
      </c>
      <c r="F855" s="592" t="s">
        <v>143</v>
      </c>
    </row>
    <row r="856" spans="4:6">
      <c r="D856" s="592" t="s">
        <v>143</v>
      </c>
      <c r="E856" s="592" t="s">
        <v>143</v>
      </c>
      <c r="F856" s="592" t="s">
        <v>143</v>
      </c>
    </row>
    <row r="857" spans="4:6">
      <c r="D857" s="592" t="s">
        <v>143</v>
      </c>
      <c r="E857" s="592" t="s">
        <v>143</v>
      </c>
      <c r="F857" s="592" t="s">
        <v>143</v>
      </c>
    </row>
    <row r="858" spans="4:6">
      <c r="D858" s="592" t="s">
        <v>143</v>
      </c>
      <c r="E858" s="592" t="s">
        <v>143</v>
      </c>
      <c r="F858" s="592" t="s">
        <v>143</v>
      </c>
    </row>
    <row r="859" spans="4:6">
      <c r="D859" s="592" t="s">
        <v>143</v>
      </c>
      <c r="E859" s="592" t="s">
        <v>143</v>
      </c>
      <c r="F859" s="592" t="s">
        <v>143</v>
      </c>
    </row>
    <row r="860" spans="4:6">
      <c r="D860" s="592" t="s">
        <v>143</v>
      </c>
      <c r="E860" s="592" t="s">
        <v>143</v>
      </c>
      <c r="F860" s="592" t="s">
        <v>143</v>
      </c>
    </row>
    <row r="861" spans="4:6">
      <c r="D861" s="592" t="s">
        <v>143</v>
      </c>
      <c r="E861" s="592" t="s">
        <v>143</v>
      </c>
      <c r="F861" s="592" t="s">
        <v>143</v>
      </c>
    </row>
    <row r="862" spans="4:6">
      <c r="D862" s="592" t="s">
        <v>143</v>
      </c>
      <c r="E862" s="592" t="s">
        <v>143</v>
      </c>
      <c r="F862" s="592" t="s">
        <v>143</v>
      </c>
    </row>
    <row r="863" spans="4:6">
      <c r="D863" s="592" t="s">
        <v>143</v>
      </c>
      <c r="E863" s="592" t="s">
        <v>143</v>
      </c>
      <c r="F863" s="592" t="s">
        <v>143</v>
      </c>
    </row>
    <row r="864" spans="4:6">
      <c r="D864" s="592" t="s">
        <v>143</v>
      </c>
      <c r="E864" s="592" t="s">
        <v>143</v>
      </c>
      <c r="F864" s="592" t="s">
        <v>143</v>
      </c>
    </row>
    <row r="865" spans="4:6">
      <c r="D865" s="592" t="s">
        <v>143</v>
      </c>
      <c r="E865" s="592" t="s">
        <v>143</v>
      </c>
      <c r="F865" s="592" t="s">
        <v>143</v>
      </c>
    </row>
    <row r="866" spans="4:6">
      <c r="D866" s="592" t="s">
        <v>143</v>
      </c>
      <c r="E866" s="592" t="s">
        <v>143</v>
      </c>
      <c r="F866" s="592" t="s">
        <v>143</v>
      </c>
    </row>
    <row r="867" spans="4:6">
      <c r="D867" s="592" t="s">
        <v>143</v>
      </c>
      <c r="E867" s="592" t="s">
        <v>143</v>
      </c>
      <c r="F867" s="592" t="s">
        <v>143</v>
      </c>
    </row>
    <row r="868" spans="4:6">
      <c r="D868" s="592" t="s">
        <v>143</v>
      </c>
      <c r="E868" s="592" t="s">
        <v>143</v>
      </c>
      <c r="F868" s="592" t="s">
        <v>143</v>
      </c>
    </row>
    <row r="869" spans="4:6">
      <c r="D869" s="592" t="s">
        <v>143</v>
      </c>
      <c r="E869" s="592" t="s">
        <v>143</v>
      </c>
      <c r="F869" s="592" t="s">
        <v>143</v>
      </c>
    </row>
    <row r="870" spans="4:6">
      <c r="D870" s="592" t="s">
        <v>143</v>
      </c>
      <c r="E870" s="592" t="s">
        <v>143</v>
      </c>
      <c r="F870" s="592" t="s">
        <v>143</v>
      </c>
    </row>
    <row r="871" spans="4:6">
      <c r="D871" s="592" t="s">
        <v>143</v>
      </c>
      <c r="E871" s="592" t="s">
        <v>143</v>
      </c>
      <c r="F871" s="592" t="s">
        <v>143</v>
      </c>
    </row>
    <row r="872" spans="4:6">
      <c r="D872" s="592" t="s">
        <v>143</v>
      </c>
      <c r="E872" s="592" t="s">
        <v>143</v>
      </c>
      <c r="F872" s="592" t="s">
        <v>143</v>
      </c>
    </row>
    <row r="873" spans="4:6">
      <c r="D873" s="592" t="s">
        <v>143</v>
      </c>
      <c r="E873" s="592" t="s">
        <v>143</v>
      </c>
      <c r="F873" s="592" t="s">
        <v>143</v>
      </c>
    </row>
    <row r="874" spans="4:6">
      <c r="D874" s="592" t="s">
        <v>143</v>
      </c>
      <c r="E874" s="592" t="s">
        <v>143</v>
      </c>
      <c r="F874" s="592" t="s">
        <v>143</v>
      </c>
    </row>
    <row r="875" spans="4:6">
      <c r="D875" s="592" t="s">
        <v>143</v>
      </c>
      <c r="E875" s="592" t="s">
        <v>143</v>
      </c>
      <c r="F875" s="592" t="s">
        <v>143</v>
      </c>
    </row>
    <row r="876" spans="4:6">
      <c r="D876" s="592" t="s">
        <v>143</v>
      </c>
      <c r="E876" s="592" t="s">
        <v>143</v>
      </c>
      <c r="F876" s="592" t="s">
        <v>143</v>
      </c>
    </row>
    <row r="877" spans="4:6">
      <c r="D877" s="592" t="s">
        <v>143</v>
      </c>
      <c r="E877" s="592" t="s">
        <v>143</v>
      </c>
      <c r="F877" s="592" t="s">
        <v>143</v>
      </c>
    </row>
    <row r="878" spans="4:6">
      <c r="D878" s="592" t="s">
        <v>143</v>
      </c>
      <c r="E878" s="592" t="s">
        <v>143</v>
      </c>
      <c r="F878" s="592" t="s">
        <v>143</v>
      </c>
    </row>
    <row r="879" spans="4:6">
      <c r="D879" s="592" t="s">
        <v>143</v>
      </c>
      <c r="E879" s="592" t="s">
        <v>143</v>
      </c>
      <c r="F879" s="592" t="s">
        <v>143</v>
      </c>
    </row>
    <row r="880" spans="4:6">
      <c r="D880" s="592" t="s">
        <v>143</v>
      </c>
      <c r="E880" s="592" t="s">
        <v>143</v>
      </c>
      <c r="F880" s="592" t="s">
        <v>143</v>
      </c>
    </row>
    <row r="881" spans="4:6">
      <c r="D881" s="592" t="s">
        <v>143</v>
      </c>
      <c r="E881" s="592" t="s">
        <v>143</v>
      </c>
      <c r="F881" s="592" t="s">
        <v>143</v>
      </c>
    </row>
    <row r="882" spans="4:6">
      <c r="D882" s="592" t="s">
        <v>143</v>
      </c>
      <c r="E882" s="592" t="s">
        <v>143</v>
      </c>
      <c r="F882" s="592" t="s">
        <v>143</v>
      </c>
    </row>
    <row r="883" spans="4:6">
      <c r="D883" s="592" t="s">
        <v>143</v>
      </c>
      <c r="E883" s="592" t="s">
        <v>143</v>
      </c>
      <c r="F883" s="592" t="s">
        <v>143</v>
      </c>
    </row>
    <row r="884" spans="4:6">
      <c r="D884" s="592" t="s">
        <v>143</v>
      </c>
      <c r="E884" s="592" t="s">
        <v>143</v>
      </c>
      <c r="F884" s="592" t="s">
        <v>143</v>
      </c>
    </row>
    <row r="885" spans="4:6">
      <c r="D885" s="592" t="s">
        <v>143</v>
      </c>
      <c r="E885" s="592" t="s">
        <v>143</v>
      </c>
      <c r="F885" s="592" t="s">
        <v>143</v>
      </c>
    </row>
    <row r="886" spans="4:6">
      <c r="D886" s="592" t="s">
        <v>143</v>
      </c>
      <c r="E886" s="592" t="s">
        <v>143</v>
      </c>
      <c r="F886" s="592" t="s">
        <v>143</v>
      </c>
    </row>
    <row r="887" spans="4:6">
      <c r="D887" s="592" t="s">
        <v>143</v>
      </c>
      <c r="E887" s="592" t="s">
        <v>143</v>
      </c>
      <c r="F887" s="592" t="s">
        <v>143</v>
      </c>
    </row>
    <row r="888" spans="4:6">
      <c r="D888" s="592" t="s">
        <v>143</v>
      </c>
      <c r="E888" s="592" t="s">
        <v>143</v>
      </c>
      <c r="F888" s="592" t="s">
        <v>143</v>
      </c>
    </row>
    <row r="889" spans="4:6">
      <c r="D889" s="592" t="s">
        <v>143</v>
      </c>
      <c r="E889" s="592" t="s">
        <v>143</v>
      </c>
      <c r="F889" s="592" t="s">
        <v>143</v>
      </c>
    </row>
    <row r="890" spans="4:6">
      <c r="D890" s="592" t="s">
        <v>143</v>
      </c>
      <c r="E890" s="592" t="s">
        <v>143</v>
      </c>
      <c r="F890" s="592" t="s">
        <v>143</v>
      </c>
    </row>
    <row r="891" spans="4:6">
      <c r="D891" s="592" t="s">
        <v>143</v>
      </c>
      <c r="E891" s="592" t="s">
        <v>143</v>
      </c>
      <c r="F891" s="592" t="s">
        <v>143</v>
      </c>
    </row>
    <row r="892" spans="4:6">
      <c r="D892" s="592" t="s">
        <v>143</v>
      </c>
      <c r="E892" s="592" t="s">
        <v>143</v>
      </c>
      <c r="F892" s="592" t="s">
        <v>143</v>
      </c>
    </row>
    <row r="893" spans="4:6">
      <c r="D893" s="592" t="s">
        <v>143</v>
      </c>
      <c r="E893" s="592" t="s">
        <v>143</v>
      </c>
      <c r="F893" s="592" t="s">
        <v>143</v>
      </c>
    </row>
    <row r="894" spans="4:6">
      <c r="D894" s="592" t="s">
        <v>143</v>
      </c>
      <c r="E894" s="592" t="s">
        <v>143</v>
      </c>
      <c r="F894" s="592" t="s">
        <v>143</v>
      </c>
    </row>
    <row r="895" spans="4:6">
      <c r="D895" s="592" t="s">
        <v>143</v>
      </c>
      <c r="E895" s="592" t="s">
        <v>143</v>
      </c>
      <c r="F895" s="592" t="s">
        <v>143</v>
      </c>
    </row>
    <row r="896" spans="4:6">
      <c r="D896" s="592" t="s">
        <v>143</v>
      </c>
      <c r="E896" s="592" t="s">
        <v>143</v>
      </c>
      <c r="F896" s="592" t="s">
        <v>143</v>
      </c>
    </row>
    <row r="897" spans="4:6">
      <c r="D897" s="592" t="s">
        <v>143</v>
      </c>
      <c r="E897" s="592" t="s">
        <v>143</v>
      </c>
      <c r="F897" s="592" t="s">
        <v>143</v>
      </c>
    </row>
    <row r="898" spans="4:6">
      <c r="D898" s="592" t="s">
        <v>143</v>
      </c>
      <c r="E898" s="592" t="s">
        <v>143</v>
      </c>
      <c r="F898" s="592" t="s">
        <v>143</v>
      </c>
    </row>
    <row r="899" spans="4:6">
      <c r="D899" s="592" t="s">
        <v>143</v>
      </c>
      <c r="E899" s="592" t="s">
        <v>143</v>
      </c>
      <c r="F899" s="592" t="s">
        <v>143</v>
      </c>
    </row>
    <row r="900" spans="4:6">
      <c r="D900" s="592" t="s">
        <v>143</v>
      </c>
      <c r="E900" s="592" t="s">
        <v>143</v>
      </c>
      <c r="F900" s="592" t="s">
        <v>143</v>
      </c>
    </row>
    <row r="901" spans="4:6">
      <c r="D901" s="592" t="s">
        <v>143</v>
      </c>
      <c r="E901" s="592" t="s">
        <v>143</v>
      </c>
      <c r="F901" s="592" t="s">
        <v>143</v>
      </c>
    </row>
    <row r="902" spans="4:6">
      <c r="D902" s="592" t="s">
        <v>143</v>
      </c>
      <c r="E902" s="592" t="s">
        <v>143</v>
      </c>
      <c r="F902" s="592" t="s">
        <v>143</v>
      </c>
    </row>
    <row r="903" spans="4:6">
      <c r="D903" s="592" t="s">
        <v>143</v>
      </c>
      <c r="E903" s="592" t="s">
        <v>143</v>
      </c>
      <c r="F903" s="592" t="s">
        <v>143</v>
      </c>
    </row>
    <row r="904" spans="4:6">
      <c r="D904" s="592" t="s">
        <v>143</v>
      </c>
      <c r="E904" s="592" t="s">
        <v>143</v>
      </c>
      <c r="F904" s="592" t="s">
        <v>143</v>
      </c>
    </row>
    <row r="905" spans="4:6">
      <c r="D905" s="592" t="s">
        <v>143</v>
      </c>
      <c r="E905" s="592" t="s">
        <v>143</v>
      </c>
      <c r="F905" s="592" t="s">
        <v>143</v>
      </c>
    </row>
    <row r="906" spans="4:6">
      <c r="D906" s="592" t="s">
        <v>143</v>
      </c>
      <c r="E906" s="592" t="s">
        <v>143</v>
      </c>
      <c r="F906" s="592" t="s">
        <v>143</v>
      </c>
    </row>
    <row r="907" spans="4:6">
      <c r="D907" s="592" t="s">
        <v>143</v>
      </c>
      <c r="E907" s="592" t="s">
        <v>143</v>
      </c>
      <c r="F907" s="592" t="s">
        <v>143</v>
      </c>
    </row>
    <row r="908" spans="4:6">
      <c r="D908" s="592" t="s">
        <v>143</v>
      </c>
      <c r="E908" s="592" t="s">
        <v>143</v>
      </c>
      <c r="F908" s="592" t="s">
        <v>143</v>
      </c>
    </row>
    <row r="909" spans="4:6">
      <c r="D909" s="592" t="s">
        <v>143</v>
      </c>
      <c r="E909" s="592" t="s">
        <v>143</v>
      </c>
      <c r="F909" s="592" t="s">
        <v>143</v>
      </c>
    </row>
    <row r="910" spans="4:6">
      <c r="D910" s="592" t="s">
        <v>143</v>
      </c>
      <c r="E910" s="592" t="s">
        <v>143</v>
      </c>
      <c r="F910" s="592" t="s">
        <v>143</v>
      </c>
    </row>
    <row r="911" spans="4:6">
      <c r="D911" s="592" t="s">
        <v>143</v>
      </c>
      <c r="E911" s="592" t="s">
        <v>143</v>
      </c>
      <c r="F911" s="592" t="s">
        <v>143</v>
      </c>
    </row>
    <row r="912" spans="4:6">
      <c r="D912" s="592" t="s">
        <v>143</v>
      </c>
      <c r="E912" s="592" t="s">
        <v>143</v>
      </c>
      <c r="F912" s="592" t="s">
        <v>143</v>
      </c>
    </row>
    <row r="913" spans="4:6">
      <c r="D913" s="592" t="s">
        <v>143</v>
      </c>
      <c r="E913" s="592" t="s">
        <v>143</v>
      </c>
      <c r="F913" s="592" t="s">
        <v>143</v>
      </c>
    </row>
    <row r="914" spans="4:6">
      <c r="D914" s="592" t="s">
        <v>143</v>
      </c>
      <c r="E914" s="592" t="s">
        <v>143</v>
      </c>
      <c r="F914" s="592" t="s">
        <v>143</v>
      </c>
    </row>
    <row r="915" spans="4:6">
      <c r="D915" s="592" t="s">
        <v>143</v>
      </c>
      <c r="E915" s="592" t="s">
        <v>143</v>
      </c>
      <c r="F915" s="592" t="s">
        <v>143</v>
      </c>
    </row>
    <row r="916" spans="4:6">
      <c r="D916" s="592" t="s">
        <v>143</v>
      </c>
      <c r="E916" s="592" t="s">
        <v>143</v>
      </c>
      <c r="F916" s="592" t="s">
        <v>143</v>
      </c>
    </row>
    <row r="917" spans="4:6">
      <c r="D917" s="592" t="s">
        <v>143</v>
      </c>
      <c r="E917" s="592" t="s">
        <v>143</v>
      </c>
      <c r="F917" s="592" t="s">
        <v>143</v>
      </c>
    </row>
    <row r="918" spans="4:6">
      <c r="D918" s="592" t="s">
        <v>143</v>
      </c>
      <c r="E918" s="592" t="s">
        <v>143</v>
      </c>
      <c r="F918" s="592" t="s">
        <v>143</v>
      </c>
    </row>
    <row r="919" spans="4:6">
      <c r="D919" s="592" t="s">
        <v>143</v>
      </c>
      <c r="E919" s="592" t="s">
        <v>143</v>
      </c>
      <c r="F919" s="592" t="s">
        <v>143</v>
      </c>
    </row>
    <row r="920" spans="4:6">
      <c r="D920" s="592" t="s">
        <v>143</v>
      </c>
      <c r="E920" s="592" t="s">
        <v>143</v>
      </c>
      <c r="F920" s="592" t="s">
        <v>143</v>
      </c>
    </row>
    <row r="921" spans="4:6">
      <c r="D921" s="592" t="s">
        <v>143</v>
      </c>
      <c r="E921" s="592" t="s">
        <v>143</v>
      </c>
      <c r="F921" s="592" t="s">
        <v>143</v>
      </c>
    </row>
    <row r="922" spans="4:6">
      <c r="D922" s="592" t="s">
        <v>143</v>
      </c>
      <c r="E922" s="592" t="s">
        <v>143</v>
      </c>
      <c r="F922" s="592" t="s">
        <v>143</v>
      </c>
    </row>
    <row r="923" spans="4:6">
      <c r="D923" s="592" t="s">
        <v>143</v>
      </c>
      <c r="E923" s="592" t="s">
        <v>143</v>
      </c>
      <c r="F923" s="592" t="s">
        <v>143</v>
      </c>
    </row>
    <row r="924" spans="4:6">
      <c r="D924" s="592" t="s">
        <v>143</v>
      </c>
      <c r="E924" s="592" t="s">
        <v>143</v>
      </c>
      <c r="F924" s="592" t="s">
        <v>143</v>
      </c>
    </row>
    <row r="925" spans="4:6">
      <c r="D925" s="592" t="s">
        <v>143</v>
      </c>
      <c r="E925" s="592" t="s">
        <v>143</v>
      </c>
      <c r="F925" s="592" t="s">
        <v>143</v>
      </c>
    </row>
    <row r="926" spans="4:6">
      <c r="D926" s="592" t="s">
        <v>143</v>
      </c>
      <c r="E926" s="592" t="s">
        <v>143</v>
      </c>
      <c r="F926" s="592" t="s">
        <v>143</v>
      </c>
    </row>
    <row r="927" spans="4:6">
      <c r="D927" s="592" t="s">
        <v>143</v>
      </c>
      <c r="E927" s="592" t="s">
        <v>143</v>
      </c>
      <c r="F927" s="592" t="s">
        <v>143</v>
      </c>
    </row>
    <row r="928" spans="4:6">
      <c r="D928" s="592" t="s">
        <v>143</v>
      </c>
      <c r="E928" s="592" t="s">
        <v>143</v>
      </c>
      <c r="F928" s="592" t="s">
        <v>143</v>
      </c>
    </row>
    <row r="929" spans="4:6">
      <c r="D929" s="592" t="s">
        <v>143</v>
      </c>
      <c r="E929" s="592" t="s">
        <v>143</v>
      </c>
      <c r="F929" s="592" t="s">
        <v>143</v>
      </c>
    </row>
    <row r="930" spans="4:6">
      <c r="D930" s="592" t="s">
        <v>143</v>
      </c>
      <c r="E930" s="592" t="s">
        <v>143</v>
      </c>
      <c r="F930" s="592" t="s">
        <v>143</v>
      </c>
    </row>
    <row r="931" spans="4:6">
      <c r="D931" s="592" t="s">
        <v>143</v>
      </c>
      <c r="E931" s="592" t="s">
        <v>143</v>
      </c>
      <c r="F931" s="592" t="s">
        <v>143</v>
      </c>
    </row>
    <row r="932" spans="4:6">
      <c r="D932" s="592" t="s">
        <v>143</v>
      </c>
      <c r="E932" s="592" t="s">
        <v>143</v>
      </c>
      <c r="F932" s="592" t="s">
        <v>143</v>
      </c>
    </row>
    <row r="933" spans="4:6">
      <c r="D933" s="592" t="s">
        <v>143</v>
      </c>
      <c r="E933" s="592" t="s">
        <v>143</v>
      </c>
      <c r="F933" s="592" t="s">
        <v>143</v>
      </c>
    </row>
    <row r="934" spans="4:6">
      <c r="D934" s="592" t="s">
        <v>143</v>
      </c>
      <c r="E934" s="592" t="s">
        <v>143</v>
      </c>
      <c r="F934" s="592" t="s">
        <v>143</v>
      </c>
    </row>
    <row r="935" spans="4:6">
      <c r="D935" s="592" t="s">
        <v>143</v>
      </c>
      <c r="E935" s="592" t="s">
        <v>143</v>
      </c>
      <c r="F935" s="592" t="s">
        <v>143</v>
      </c>
    </row>
    <row r="936" spans="4:6">
      <c r="D936" s="592" t="s">
        <v>143</v>
      </c>
      <c r="E936" s="592" t="s">
        <v>143</v>
      </c>
      <c r="F936" s="592" t="s">
        <v>143</v>
      </c>
    </row>
    <row r="937" spans="4:6">
      <c r="D937" s="592" t="s">
        <v>143</v>
      </c>
      <c r="E937" s="592" t="s">
        <v>143</v>
      </c>
      <c r="F937" s="592" t="s">
        <v>143</v>
      </c>
    </row>
    <row r="938" spans="4:6">
      <c r="D938" s="592" t="s">
        <v>143</v>
      </c>
      <c r="E938" s="592" t="s">
        <v>143</v>
      </c>
      <c r="F938" s="592" t="s">
        <v>143</v>
      </c>
    </row>
    <row r="939" spans="4:6">
      <c r="D939" s="592" t="s">
        <v>143</v>
      </c>
      <c r="E939" s="592" t="s">
        <v>143</v>
      </c>
      <c r="F939" s="592" t="s">
        <v>143</v>
      </c>
    </row>
    <row r="940" spans="4:6">
      <c r="D940" s="592" t="s">
        <v>143</v>
      </c>
      <c r="E940" s="592" t="s">
        <v>143</v>
      </c>
      <c r="F940" s="592" t="s">
        <v>143</v>
      </c>
    </row>
    <row r="941" spans="4:6">
      <c r="D941" s="592" t="s">
        <v>143</v>
      </c>
      <c r="E941" s="592" t="s">
        <v>143</v>
      </c>
      <c r="F941" s="592" t="s">
        <v>143</v>
      </c>
    </row>
    <row r="942" spans="4:6">
      <c r="D942" s="592" t="s">
        <v>143</v>
      </c>
      <c r="E942" s="592" t="s">
        <v>143</v>
      </c>
      <c r="F942" s="592" t="s">
        <v>143</v>
      </c>
    </row>
    <row r="943" spans="4:6">
      <c r="D943" s="592" t="s">
        <v>143</v>
      </c>
      <c r="E943" s="592" t="s">
        <v>143</v>
      </c>
      <c r="F943" s="592" t="s">
        <v>143</v>
      </c>
    </row>
    <row r="944" spans="4:6">
      <c r="D944" s="592" t="s">
        <v>143</v>
      </c>
      <c r="E944" s="592" t="s">
        <v>143</v>
      </c>
      <c r="F944" s="592" t="s">
        <v>143</v>
      </c>
    </row>
    <row r="945" spans="4:6">
      <c r="D945" s="592" t="s">
        <v>143</v>
      </c>
      <c r="E945" s="592" t="s">
        <v>143</v>
      </c>
      <c r="F945" s="592" t="s">
        <v>143</v>
      </c>
    </row>
    <row r="946" spans="4:6">
      <c r="D946" s="592" t="s">
        <v>143</v>
      </c>
      <c r="E946" s="592" t="s">
        <v>143</v>
      </c>
      <c r="F946" s="592" t="s">
        <v>143</v>
      </c>
    </row>
    <row r="947" spans="4:6">
      <c r="D947" s="592" t="s">
        <v>143</v>
      </c>
      <c r="E947" s="592" t="s">
        <v>143</v>
      </c>
      <c r="F947" s="592" t="s">
        <v>143</v>
      </c>
    </row>
    <row r="948" spans="4:6">
      <c r="D948" s="592" t="s">
        <v>143</v>
      </c>
      <c r="E948" s="592" t="s">
        <v>143</v>
      </c>
      <c r="F948" s="592" t="s">
        <v>143</v>
      </c>
    </row>
    <row r="949" spans="4:6">
      <c r="D949" s="592" t="s">
        <v>143</v>
      </c>
      <c r="E949" s="592" t="s">
        <v>143</v>
      </c>
      <c r="F949" s="592" t="s">
        <v>143</v>
      </c>
    </row>
    <row r="950" spans="4:6">
      <c r="D950" s="592" t="s">
        <v>143</v>
      </c>
      <c r="E950" s="592" t="s">
        <v>143</v>
      </c>
      <c r="F950" s="592" t="s">
        <v>143</v>
      </c>
    </row>
    <row r="951" spans="4:6">
      <c r="D951" s="592" t="s">
        <v>143</v>
      </c>
      <c r="E951" s="592" t="s">
        <v>143</v>
      </c>
      <c r="F951" s="592" t="s">
        <v>143</v>
      </c>
    </row>
    <row r="952" spans="4:6">
      <c r="D952" s="592" t="s">
        <v>143</v>
      </c>
      <c r="E952" s="592" t="s">
        <v>143</v>
      </c>
      <c r="F952" s="592" t="s">
        <v>143</v>
      </c>
    </row>
    <row r="953" spans="4:6">
      <c r="D953" s="592" t="s">
        <v>143</v>
      </c>
      <c r="E953" s="592" t="s">
        <v>143</v>
      </c>
      <c r="F953" s="592" t="s">
        <v>143</v>
      </c>
    </row>
    <row r="954" spans="4:6">
      <c r="D954" s="592" t="s">
        <v>143</v>
      </c>
      <c r="E954" s="592" t="s">
        <v>143</v>
      </c>
      <c r="F954" s="592" t="s">
        <v>143</v>
      </c>
    </row>
    <row r="955" spans="4:6">
      <c r="D955" s="592" t="s">
        <v>143</v>
      </c>
      <c r="E955" s="592" t="s">
        <v>143</v>
      </c>
      <c r="F955" s="592" t="s">
        <v>143</v>
      </c>
    </row>
    <row r="956" spans="4:6">
      <c r="D956" s="592" t="s">
        <v>143</v>
      </c>
      <c r="E956" s="592" t="s">
        <v>143</v>
      </c>
      <c r="F956" s="592" t="s">
        <v>143</v>
      </c>
    </row>
    <row r="957" spans="4:6">
      <c r="D957" s="592" t="s">
        <v>143</v>
      </c>
      <c r="E957" s="592" t="s">
        <v>143</v>
      </c>
      <c r="F957" s="592" t="s">
        <v>143</v>
      </c>
    </row>
    <row r="958" spans="4:6">
      <c r="D958" s="592" t="s">
        <v>143</v>
      </c>
      <c r="E958" s="592" t="s">
        <v>143</v>
      </c>
      <c r="F958" s="592" t="s">
        <v>143</v>
      </c>
    </row>
    <row r="959" spans="4:6">
      <c r="D959" s="592" t="s">
        <v>143</v>
      </c>
      <c r="E959" s="592" t="s">
        <v>143</v>
      </c>
      <c r="F959" s="592" t="s">
        <v>143</v>
      </c>
    </row>
    <row r="960" spans="4:6">
      <c r="D960" s="592" t="s">
        <v>143</v>
      </c>
      <c r="E960" s="592" t="s">
        <v>143</v>
      </c>
      <c r="F960" s="592" t="s">
        <v>143</v>
      </c>
    </row>
    <row r="961" spans="4:6">
      <c r="D961" s="592" t="s">
        <v>143</v>
      </c>
      <c r="E961" s="592" t="s">
        <v>143</v>
      </c>
      <c r="F961" s="592" t="s">
        <v>143</v>
      </c>
    </row>
    <row r="962" spans="4:6">
      <c r="D962" s="592" t="s">
        <v>143</v>
      </c>
      <c r="E962" s="592" t="s">
        <v>143</v>
      </c>
      <c r="F962" s="592" t="s">
        <v>143</v>
      </c>
    </row>
    <row r="963" spans="4:6">
      <c r="D963" s="592" t="s">
        <v>143</v>
      </c>
      <c r="E963" s="592" t="s">
        <v>143</v>
      </c>
      <c r="F963" s="592" t="s">
        <v>143</v>
      </c>
    </row>
    <row r="964" spans="4:6">
      <c r="D964" s="592" t="s">
        <v>143</v>
      </c>
      <c r="E964" s="592" t="s">
        <v>143</v>
      </c>
      <c r="F964" s="592" t="s">
        <v>143</v>
      </c>
    </row>
    <row r="965" spans="4:6">
      <c r="D965" s="592" t="s">
        <v>143</v>
      </c>
      <c r="E965" s="592" t="s">
        <v>143</v>
      </c>
      <c r="F965" s="592" t="s">
        <v>143</v>
      </c>
    </row>
    <row r="966" spans="4:6">
      <c r="D966" s="592" t="s">
        <v>143</v>
      </c>
      <c r="E966" s="592" t="s">
        <v>143</v>
      </c>
      <c r="F966" s="592" t="s">
        <v>143</v>
      </c>
    </row>
    <row r="967" spans="4:6">
      <c r="D967" s="592" t="s">
        <v>143</v>
      </c>
      <c r="E967" s="592" t="s">
        <v>143</v>
      </c>
      <c r="F967" s="592" t="s">
        <v>143</v>
      </c>
    </row>
    <row r="968" spans="4:6">
      <c r="D968" s="592" t="s">
        <v>143</v>
      </c>
      <c r="E968" s="592" t="s">
        <v>143</v>
      </c>
      <c r="F968" s="592" t="s">
        <v>143</v>
      </c>
    </row>
    <row r="969" spans="4:6">
      <c r="D969" s="592" t="s">
        <v>143</v>
      </c>
      <c r="E969" s="592" t="s">
        <v>143</v>
      </c>
      <c r="F969" s="592" t="s">
        <v>143</v>
      </c>
    </row>
    <row r="970" spans="4:6">
      <c r="D970" s="592" t="s">
        <v>143</v>
      </c>
      <c r="E970" s="592" t="s">
        <v>143</v>
      </c>
      <c r="F970" s="592" t="s">
        <v>143</v>
      </c>
    </row>
    <row r="971" spans="4:6">
      <c r="D971" s="592" t="s">
        <v>143</v>
      </c>
      <c r="E971" s="592" t="s">
        <v>143</v>
      </c>
      <c r="F971" s="592" t="s">
        <v>143</v>
      </c>
    </row>
    <row r="972" spans="4:6">
      <c r="D972" s="592" t="s">
        <v>143</v>
      </c>
      <c r="E972" s="592" t="s">
        <v>143</v>
      </c>
      <c r="F972" s="592" t="s">
        <v>143</v>
      </c>
    </row>
    <row r="973" spans="4:6">
      <c r="D973" s="592" t="s">
        <v>143</v>
      </c>
      <c r="E973" s="592" t="s">
        <v>143</v>
      </c>
      <c r="F973" s="592" t="s">
        <v>143</v>
      </c>
    </row>
    <row r="974" spans="4:6">
      <c r="D974" s="592" t="s">
        <v>143</v>
      </c>
      <c r="E974" s="592" t="s">
        <v>143</v>
      </c>
      <c r="F974" s="592" t="s">
        <v>143</v>
      </c>
    </row>
    <row r="975" spans="4:6">
      <c r="D975" s="592" t="s">
        <v>143</v>
      </c>
      <c r="E975" s="592" t="s">
        <v>143</v>
      </c>
      <c r="F975" s="592" t="s">
        <v>143</v>
      </c>
    </row>
    <row r="976" spans="4:6">
      <c r="D976" s="592" t="s">
        <v>143</v>
      </c>
      <c r="E976" s="592" t="s">
        <v>143</v>
      </c>
      <c r="F976" s="592" t="s">
        <v>143</v>
      </c>
    </row>
    <row r="977" spans="4:8">
      <c r="D977" s="592" t="s">
        <v>143</v>
      </c>
      <c r="E977" s="592" t="s">
        <v>143</v>
      </c>
      <c r="F977" s="592" t="s">
        <v>143</v>
      </c>
    </row>
    <row r="978" spans="4:8">
      <c r="D978" s="592" t="s">
        <v>143</v>
      </c>
      <c r="E978" s="592" t="s">
        <v>143</v>
      </c>
      <c r="F978" s="592" t="s">
        <v>143</v>
      </c>
    </row>
    <row r="979" spans="4:8">
      <c r="D979" s="592" t="s">
        <v>143</v>
      </c>
      <c r="E979" s="592" t="s">
        <v>143</v>
      </c>
      <c r="F979" s="592" t="s">
        <v>143</v>
      </c>
    </row>
    <row r="980" spans="4:8">
      <c r="D980" s="592" t="s">
        <v>143</v>
      </c>
      <c r="E980" s="592" t="s">
        <v>143</v>
      </c>
      <c r="F980" s="592" t="s">
        <v>143</v>
      </c>
    </row>
    <row r="981" spans="4:8">
      <c r="D981" s="592" t="s">
        <v>143</v>
      </c>
      <c r="E981" s="592" t="s">
        <v>143</v>
      </c>
      <c r="F981" s="592" t="s">
        <v>143</v>
      </c>
    </row>
    <row r="982" spans="4:8">
      <c r="D982" s="592" t="s">
        <v>143</v>
      </c>
      <c r="E982" s="592" t="s">
        <v>143</v>
      </c>
      <c r="F982" s="592" t="s">
        <v>143</v>
      </c>
    </row>
    <row r="983" spans="4:8">
      <c r="D983" s="592" t="s">
        <v>143</v>
      </c>
      <c r="E983" s="592" t="s">
        <v>143</v>
      </c>
      <c r="F983" s="592" t="s">
        <v>143</v>
      </c>
    </row>
    <row r="984" spans="4:8">
      <c r="D984" s="592" t="s">
        <v>143</v>
      </c>
      <c r="E984" s="592" t="s">
        <v>143</v>
      </c>
      <c r="F984" s="592" t="s">
        <v>143</v>
      </c>
    </row>
    <row r="985" spans="4:8">
      <c r="D985" s="592" t="s">
        <v>143</v>
      </c>
      <c r="E985" s="592" t="s">
        <v>143</v>
      </c>
      <c r="F985" s="592" t="s">
        <v>143</v>
      </c>
    </row>
    <row r="986" spans="4:8">
      <c r="D986" s="592" t="s">
        <v>143</v>
      </c>
      <c r="E986" s="592" t="s">
        <v>143</v>
      </c>
      <c r="F986" s="592" t="s">
        <v>143</v>
      </c>
    </row>
    <row r="987" spans="4:8">
      <c r="D987" s="592" t="s">
        <v>143</v>
      </c>
      <c r="E987" s="592" t="s">
        <v>143</v>
      </c>
      <c r="F987" s="592" t="s">
        <v>143</v>
      </c>
    </row>
    <row r="988" spans="4:8">
      <c r="D988" s="592" t="s">
        <v>143</v>
      </c>
      <c r="E988" s="592" t="s">
        <v>143</v>
      </c>
      <c r="F988" s="592" t="s">
        <v>143</v>
      </c>
    </row>
    <row r="989" spans="4:8">
      <c r="D989" s="592" t="s">
        <v>143</v>
      </c>
      <c r="E989" s="592" t="s">
        <v>143</v>
      </c>
      <c r="F989" s="592" t="s">
        <v>143</v>
      </c>
    </row>
    <row r="990" spans="4:8">
      <c r="D990" s="592" t="s">
        <v>143</v>
      </c>
      <c r="E990" s="592" t="s">
        <v>143</v>
      </c>
      <c r="F990" s="592" t="s">
        <v>143</v>
      </c>
    </row>
    <row r="991" spans="4:8">
      <c r="D991" s="592" t="s">
        <v>143</v>
      </c>
      <c r="E991" s="592" t="s">
        <v>143</v>
      </c>
      <c r="F991" s="592" t="s">
        <v>143</v>
      </c>
      <c r="H991" s="592" t="str">
        <f t="shared" ref="H991:H1040" si="3">IF(C993=0,"",((1+E991/D991)^12)-1)</f>
        <v/>
      </c>
    </row>
    <row r="992" spans="4:8">
      <c r="D992" s="592" t="s">
        <v>143</v>
      </c>
      <c r="E992" s="592" t="s">
        <v>143</v>
      </c>
      <c r="F992" s="592" t="s">
        <v>143</v>
      </c>
      <c r="H992" s="592" t="str">
        <f t="shared" si="3"/>
        <v/>
      </c>
    </row>
    <row r="993" spans="4:8">
      <c r="D993" s="592" t="s">
        <v>143</v>
      </c>
      <c r="E993" s="592" t="s">
        <v>143</v>
      </c>
      <c r="F993" s="592" t="s">
        <v>143</v>
      </c>
      <c r="H993" s="592" t="str">
        <f t="shared" si="3"/>
        <v/>
      </c>
    </row>
    <row r="994" spans="4:8">
      <c r="D994" s="592" t="s">
        <v>143</v>
      </c>
      <c r="E994" s="592" t="s">
        <v>143</v>
      </c>
      <c r="F994" s="592" t="s">
        <v>143</v>
      </c>
      <c r="H994" s="592" t="str">
        <f t="shared" si="3"/>
        <v/>
      </c>
    </row>
    <row r="995" spans="4:8">
      <c r="D995" s="592" t="s">
        <v>143</v>
      </c>
      <c r="E995" s="592" t="s">
        <v>143</v>
      </c>
      <c r="F995" s="592" t="s">
        <v>143</v>
      </c>
      <c r="H995" s="592" t="str">
        <f t="shared" si="3"/>
        <v/>
      </c>
    </row>
    <row r="996" spans="4:8">
      <c r="D996" s="592" t="s">
        <v>143</v>
      </c>
      <c r="E996" s="592" t="s">
        <v>143</v>
      </c>
      <c r="F996" s="592" t="s">
        <v>143</v>
      </c>
      <c r="H996" s="592" t="str">
        <f t="shared" si="3"/>
        <v/>
      </c>
    </row>
    <row r="997" spans="4:8">
      <c r="D997" s="592" t="s">
        <v>143</v>
      </c>
      <c r="E997" s="592" t="s">
        <v>143</v>
      </c>
      <c r="F997" s="592" t="s">
        <v>143</v>
      </c>
      <c r="H997" s="592" t="str">
        <f t="shared" si="3"/>
        <v/>
      </c>
    </row>
    <row r="998" spans="4:8">
      <c r="D998" s="592" t="s">
        <v>143</v>
      </c>
      <c r="E998" s="592" t="s">
        <v>143</v>
      </c>
      <c r="F998" s="592" t="s">
        <v>143</v>
      </c>
      <c r="H998" s="592" t="str">
        <f t="shared" si="3"/>
        <v/>
      </c>
    </row>
    <row r="999" spans="4:8">
      <c r="D999" s="592" t="s">
        <v>143</v>
      </c>
      <c r="E999" s="592" t="s">
        <v>143</v>
      </c>
      <c r="F999" s="592" t="s">
        <v>143</v>
      </c>
      <c r="H999" s="592" t="str">
        <f t="shared" si="3"/>
        <v/>
      </c>
    </row>
    <row r="1000" spans="4:8">
      <c r="D1000" s="592" t="s">
        <v>143</v>
      </c>
      <c r="E1000" s="592" t="s">
        <v>143</v>
      </c>
      <c r="F1000" s="592" t="s">
        <v>143</v>
      </c>
      <c r="H1000" s="592" t="str">
        <f t="shared" si="3"/>
        <v/>
      </c>
    </row>
    <row r="1001" spans="4:8">
      <c r="D1001" s="592" t="s">
        <v>143</v>
      </c>
      <c r="E1001" s="592" t="s">
        <v>143</v>
      </c>
      <c r="F1001" s="592" t="s">
        <v>143</v>
      </c>
      <c r="H1001" s="592" t="str">
        <f t="shared" si="3"/>
        <v/>
      </c>
    </row>
    <row r="1002" spans="4:8">
      <c r="D1002" s="592" t="s">
        <v>143</v>
      </c>
      <c r="E1002" s="592" t="s">
        <v>143</v>
      </c>
      <c r="F1002" s="592" t="s">
        <v>143</v>
      </c>
      <c r="H1002" s="592" t="str">
        <f t="shared" si="3"/>
        <v/>
      </c>
    </row>
    <row r="1003" spans="4:8">
      <c r="D1003" s="592" t="s">
        <v>143</v>
      </c>
      <c r="E1003" s="592" t="s">
        <v>143</v>
      </c>
      <c r="F1003" s="592" t="s">
        <v>143</v>
      </c>
      <c r="H1003" s="592" t="str">
        <f t="shared" si="3"/>
        <v/>
      </c>
    </row>
    <row r="1004" spans="4:8">
      <c r="D1004" s="592" t="s">
        <v>143</v>
      </c>
      <c r="E1004" s="592" t="s">
        <v>143</v>
      </c>
      <c r="F1004" s="592" t="s">
        <v>143</v>
      </c>
      <c r="H1004" s="592" t="str">
        <f t="shared" si="3"/>
        <v/>
      </c>
    </row>
    <row r="1005" spans="4:8">
      <c r="D1005" s="592" t="s">
        <v>143</v>
      </c>
      <c r="E1005" s="592" t="s">
        <v>143</v>
      </c>
      <c r="F1005" s="592" t="s">
        <v>143</v>
      </c>
      <c r="H1005" s="592" t="str">
        <f t="shared" si="3"/>
        <v/>
      </c>
    </row>
    <row r="1006" spans="4:8">
      <c r="D1006" s="592" t="s">
        <v>143</v>
      </c>
      <c r="E1006" s="592" t="s">
        <v>143</v>
      </c>
      <c r="F1006" s="592" t="s">
        <v>143</v>
      </c>
      <c r="H1006" s="592" t="str">
        <f t="shared" si="3"/>
        <v/>
      </c>
    </row>
    <row r="1007" spans="4:8">
      <c r="D1007" s="592" t="s">
        <v>143</v>
      </c>
      <c r="E1007" s="592" t="s">
        <v>143</v>
      </c>
      <c r="F1007" s="592" t="s">
        <v>143</v>
      </c>
      <c r="H1007" s="592" t="str">
        <f t="shared" si="3"/>
        <v/>
      </c>
    </row>
    <row r="1008" spans="4:8">
      <c r="D1008" s="592" t="s">
        <v>143</v>
      </c>
      <c r="E1008" s="592" t="s">
        <v>143</v>
      </c>
      <c r="F1008" s="592" t="s">
        <v>143</v>
      </c>
      <c r="H1008" s="592" t="str">
        <f t="shared" si="3"/>
        <v/>
      </c>
    </row>
    <row r="1009" spans="4:8">
      <c r="D1009" s="592" t="s">
        <v>143</v>
      </c>
      <c r="E1009" s="592" t="s">
        <v>143</v>
      </c>
      <c r="F1009" s="592" t="s">
        <v>143</v>
      </c>
      <c r="H1009" s="592" t="str">
        <f t="shared" si="3"/>
        <v/>
      </c>
    </row>
    <row r="1010" spans="4:8">
      <c r="D1010" s="592" t="s">
        <v>143</v>
      </c>
      <c r="E1010" s="592" t="s">
        <v>143</v>
      </c>
      <c r="F1010" s="592" t="s">
        <v>143</v>
      </c>
      <c r="H1010" s="592" t="str">
        <f t="shared" si="3"/>
        <v/>
      </c>
    </row>
    <row r="1011" spans="4:8">
      <c r="D1011" s="592" t="s">
        <v>143</v>
      </c>
      <c r="E1011" s="592" t="s">
        <v>143</v>
      </c>
      <c r="F1011" s="592" t="s">
        <v>143</v>
      </c>
      <c r="H1011" s="592" t="str">
        <f t="shared" si="3"/>
        <v/>
      </c>
    </row>
    <row r="1012" spans="4:8">
      <c r="D1012" s="592" t="s">
        <v>143</v>
      </c>
      <c r="E1012" s="592" t="s">
        <v>143</v>
      </c>
      <c r="F1012" s="592" t="s">
        <v>143</v>
      </c>
      <c r="H1012" s="592" t="str">
        <f t="shared" si="3"/>
        <v/>
      </c>
    </row>
    <row r="1013" spans="4:8">
      <c r="D1013" s="592" t="s">
        <v>143</v>
      </c>
      <c r="E1013" s="592" t="s">
        <v>143</v>
      </c>
      <c r="F1013" s="592" t="s">
        <v>143</v>
      </c>
      <c r="H1013" s="592" t="str">
        <f t="shared" si="3"/>
        <v/>
      </c>
    </row>
    <row r="1014" spans="4:8">
      <c r="D1014" s="592" t="s">
        <v>143</v>
      </c>
      <c r="E1014" s="592" t="s">
        <v>143</v>
      </c>
      <c r="F1014" s="592" t="s">
        <v>143</v>
      </c>
      <c r="H1014" s="592" t="str">
        <f t="shared" si="3"/>
        <v/>
      </c>
    </row>
    <row r="1015" spans="4:8">
      <c r="D1015" s="592" t="s">
        <v>143</v>
      </c>
      <c r="E1015" s="592" t="s">
        <v>143</v>
      </c>
      <c r="F1015" s="592" t="s">
        <v>143</v>
      </c>
      <c r="H1015" s="592" t="str">
        <f t="shared" si="3"/>
        <v/>
      </c>
    </row>
    <row r="1016" spans="4:8">
      <c r="D1016" s="592" t="s">
        <v>143</v>
      </c>
      <c r="E1016" s="592" t="s">
        <v>143</v>
      </c>
      <c r="F1016" s="592" t="s">
        <v>143</v>
      </c>
      <c r="H1016" s="592" t="str">
        <f t="shared" si="3"/>
        <v/>
      </c>
    </row>
    <row r="1017" spans="4:8">
      <c r="D1017" s="592" t="s">
        <v>143</v>
      </c>
      <c r="E1017" s="592" t="s">
        <v>143</v>
      </c>
      <c r="F1017" s="592" t="s">
        <v>143</v>
      </c>
      <c r="H1017" s="592" t="str">
        <f t="shared" si="3"/>
        <v/>
      </c>
    </row>
    <row r="1018" spans="4:8">
      <c r="D1018" s="592" t="s">
        <v>143</v>
      </c>
      <c r="E1018" s="592" t="s">
        <v>143</v>
      </c>
      <c r="F1018" s="592" t="s">
        <v>143</v>
      </c>
      <c r="H1018" s="592" t="str">
        <f t="shared" si="3"/>
        <v/>
      </c>
    </row>
    <row r="1019" spans="4:8">
      <c r="D1019" s="592" t="s">
        <v>143</v>
      </c>
      <c r="E1019" s="592" t="s">
        <v>143</v>
      </c>
      <c r="F1019" s="592" t="s">
        <v>143</v>
      </c>
      <c r="H1019" s="592" t="str">
        <f t="shared" si="3"/>
        <v/>
      </c>
    </row>
    <row r="1020" spans="4:8">
      <c r="D1020" s="592" t="s">
        <v>143</v>
      </c>
      <c r="E1020" s="592" t="s">
        <v>143</v>
      </c>
      <c r="F1020" s="592" t="s">
        <v>143</v>
      </c>
      <c r="H1020" s="592" t="str">
        <f t="shared" si="3"/>
        <v/>
      </c>
    </row>
    <row r="1021" spans="4:8">
      <c r="D1021" s="592" t="s">
        <v>143</v>
      </c>
      <c r="E1021" s="592" t="s">
        <v>143</v>
      </c>
      <c r="F1021" s="592" t="s">
        <v>143</v>
      </c>
      <c r="H1021" s="592" t="str">
        <f t="shared" si="3"/>
        <v/>
      </c>
    </row>
    <row r="1022" spans="4:8">
      <c r="D1022" s="592" t="s">
        <v>143</v>
      </c>
      <c r="E1022" s="592" t="s">
        <v>143</v>
      </c>
      <c r="F1022" s="592" t="s">
        <v>143</v>
      </c>
      <c r="H1022" s="592" t="str">
        <f t="shared" si="3"/>
        <v/>
      </c>
    </row>
    <row r="1023" spans="4:8">
      <c r="D1023" s="592" t="s">
        <v>143</v>
      </c>
      <c r="E1023" s="592" t="s">
        <v>143</v>
      </c>
      <c r="F1023" s="592" t="s">
        <v>143</v>
      </c>
      <c r="H1023" s="592" t="str">
        <f t="shared" si="3"/>
        <v/>
      </c>
    </row>
    <row r="1024" spans="4:8">
      <c r="D1024" s="592" t="s">
        <v>143</v>
      </c>
      <c r="E1024" s="592" t="s">
        <v>143</v>
      </c>
      <c r="F1024" s="592" t="s">
        <v>143</v>
      </c>
      <c r="H1024" s="592" t="str">
        <f t="shared" si="3"/>
        <v/>
      </c>
    </row>
    <row r="1025" spans="4:8">
      <c r="D1025" s="592" t="s">
        <v>143</v>
      </c>
      <c r="E1025" s="592" t="s">
        <v>143</v>
      </c>
      <c r="F1025" s="592" t="s">
        <v>143</v>
      </c>
      <c r="H1025" s="592" t="str">
        <f t="shared" si="3"/>
        <v/>
      </c>
    </row>
    <row r="1026" spans="4:8">
      <c r="D1026" s="592" t="s">
        <v>143</v>
      </c>
      <c r="E1026" s="592" t="s">
        <v>143</v>
      </c>
      <c r="F1026" s="592" t="s">
        <v>143</v>
      </c>
      <c r="H1026" s="592" t="str">
        <f t="shared" si="3"/>
        <v/>
      </c>
    </row>
    <row r="1027" spans="4:8">
      <c r="D1027" s="592" t="s">
        <v>143</v>
      </c>
      <c r="E1027" s="592" t="s">
        <v>143</v>
      </c>
      <c r="F1027" s="592" t="s">
        <v>143</v>
      </c>
      <c r="H1027" s="592" t="str">
        <f t="shared" si="3"/>
        <v/>
      </c>
    </row>
    <row r="1028" spans="4:8">
      <c r="D1028" s="592" t="s">
        <v>143</v>
      </c>
      <c r="E1028" s="592" t="s">
        <v>143</v>
      </c>
      <c r="F1028" s="592" t="s">
        <v>143</v>
      </c>
      <c r="H1028" s="592" t="str">
        <f t="shared" si="3"/>
        <v/>
      </c>
    </row>
    <row r="1029" spans="4:8">
      <c r="D1029" s="592" t="s">
        <v>143</v>
      </c>
      <c r="E1029" s="592" t="s">
        <v>143</v>
      </c>
      <c r="F1029" s="592" t="s">
        <v>143</v>
      </c>
      <c r="H1029" s="592" t="str">
        <f t="shared" si="3"/>
        <v/>
      </c>
    </row>
    <row r="1030" spans="4:8">
      <c r="D1030" s="592" t="s">
        <v>143</v>
      </c>
      <c r="E1030" s="592" t="s">
        <v>143</v>
      </c>
      <c r="F1030" s="592" t="s">
        <v>143</v>
      </c>
      <c r="H1030" s="592" t="str">
        <f t="shared" si="3"/>
        <v/>
      </c>
    </row>
    <row r="1031" spans="4:8">
      <c r="D1031" s="592" t="s">
        <v>143</v>
      </c>
      <c r="E1031" s="592" t="s">
        <v>143</v>
      </c>
      <c r="F1031" s="592" t="s">
        <v>143</v>
      </c>
      <c r="H1031" s="592" t="str">
        <f t="shared" si="3"/>
        <v/>
      </c>
    </row>
    <row r="1032" spans="4:8">
      <c r="D1032" s="592" t="s">
        <v>143</v>
      </c>
      <c r="E1032" s="592" t="s">
        <v>143</v>
      </c>
      <c r="F1032" s="592" t="s">
        <v>143</v>
      </c>
      <c r="H1032" s="592" t="str">
        <f t="shared" si="3"/>
        <v/>
      </c>
    </row>
    <row r="1033" spans="4:8">
      <c r="D1033" s="592" t="s">
        <v>143</v>
      </c>
      <c r="E1033" s="592" t="s">
        <v>143</v>
      </c>
      <c r="F1033" s="592" t="s">
        <v>143</v>
      </c>
      <c r="H1033" s="592" t="str">
        <f t="shared" si="3"/>
        <v/>
      </c>
    </row>
    <row r="1034" spans="4:8">
      <c r="D1034" s="592" t="s">
        <v>143</v>
      </c>
      <c r="E1034" s="592" t="s">
        <v>143</v>
      </c>
      <c r="F1034" s="592" t="s">
        <v>143</v>
      </c>
      <c r="H1034" s="592" t="str">
        <f t="shared" si="3"/>
        <v/>
      </c>
    </row>
    <row r="1035" spans="4:8">
      <c r="D1035" s="592" t="s">
        <v>143</v>
      </c>
      <c r="E1035" s="592" t="s">
        <v>143</v>
      </c>
      <c r="F1035" s="592" t="s">
        <v>143</v>
      </c>
      <c r="H1035" s="592" t="str">
        <f t="shared" si="3"/>
        <v/>
      </c>
    </row>
    <row r="1036" spans="4:8">
      <c r="D1036" s="592" t="s">
        <v>143</v>
      </c>
      <c r="E1036" s="592" t="s">
        <v>143</v>
      </c>
      <c r="F1036" s="592" t="s">
        <v>143</v>
      </c>
      <c r="H1036" s="592" t="str">
        <f t="shared" si="3"/>
        <v/>
      </c>
    </row>
    <row r="1037" spans="4:8">
      <c r="D1037" s="592" t="s">
        <v>143</v>
      </c>
      <c r="E1037" s="592" t="s">
        <v>143</v>
      </c>
      <c r="F1037" s="592" t="s">
        <v>143</v>
      </c>
      <c r="H1037" s="592" t="str">
        <f t="shared" si="3"/>
        <v/>
      </c>
    </row>
    <row r="1038" spans="4:8">
      <c r="D1038" s="592" t="s">
        <v>143</v>
      </c>
      <c r="E1038" s="592" t="s">
        <v>143</v>
      </c>
      <c r="F1038" s="592" t="s">
        <v>143</v>
      </c>
      <c r="H1038" s="592" t="str">
        <f t="shared" si="3"/>
        <v/>
      </c>
    </row>
    <row r="1039" spans="4:8">
      <c r="D1039" s="592" t="s">
        <v>143</v>
      </c>
      <c r="E1039" s="592" t="s">
        <v>143</v>
      </c>
      <c r="F1039" s="592" t="s">
        <v>143</v>
      </c>
      <c r="H1039" s="592" t="str">
        <f t="shared" si="3"/>
        <v/>
      </c>
    </row>
    <row r="1040" spans="4:8">
      <c r="D1040" s="592" t="s">
        <v>143</v>
      </c>
      <c r="E1040" s="592" t="s">
        <v>143</v>
      </c>
      <c r="F1040" s="592" t="s">
        <v>143</v>
      </c>
      <c r="H1040" s="592" t="str">
        <f t="shared" si="3"/>
        <v/>
      </c>
    </row>
    <row r="1041" spans="4:8">
      <c r="D1041" s="592" t="s">
        <v>143</v>
      </c>
      <c r="E1041" s="592" t="s">
        <v>143</v>
      </c>
      <c r="F1041" s="592" t="s">
        <v>143</v>
      </c>
      <c r="H1041" s="592" t="str">
        <f t="shared" ref="H1041:H1104" si="4">IF(C1043=0,"",((1+E1041/D1041)^12)-1)</f>
        <v/>
      </c>
    </row>
    <row r="1042" spans="4:8">
      <c r="D1042" s="592" t="s">
        <v>143</v>
      </c>
      <c r="E1042" s="592" t="s">
        <v>143</v>
      </c>
      <c r="F1042" s="592" t="s">
        <v>143</v>
      </c>
      <c r="H1042" s="592" t="str">
        <f t="shared" si="4"/>
        <v/>
      </c>
    </row>
    <row r="1043" spans="4:8">
      <c r="D1043" s="592" t="s">
        <v>143</v>
      </c>
      <c r="E1043" s="592" t="s">
        <v>143</v>
      </c>
      <c r="F1043" s="592" t="s">
        <v>143</v>
      </c>
      <c r="H1043" s="592" t="str">
        <f t="shared" si="4"/>
        <v/>
      </c>
    </row>
    <row r="1044" spans="4:8">
      <c r="D1044" s="592" t="s">
        <v>143</v>
      </c>
      <c r="E1044" s="592" t="s">
        <v>143</v>
      </c>
      <c r="F1044" s="592" t="s">
        <v>143</v>
      </c>
      <c r="H1044" s="592" t="str">
        <f t="shared" si="4"/>
        <v/>
      </c>
    </row>
    <row r="1045" spans="4:8">
      <c r="D1045" s="592" t="s">
        <v>143</v>
      </c>
      <c r="E1045" s="592" t="s">
        <v>143</v>
      </c>
      <c r="F1045" s="592" t="s">
        <v>143</v>
      </c>
      <c r="H1045" s="592" t="str">
        <f t="shared" si="4"/>
        <v/>
      </c>
    </row>
    <row r="1046" spans="4:8">
      <c r="D1046" s="592" t="s">
        <v>143</v>
      </c>
      <c r="E1046" s="592" t="s">
        <v>143</v>
      </c>
      <c r="F1046" s="592" t="s">
        <v>143</v>
      </c>
      <c r="H1046" s="592" t="str">
        <f t="shared" si="4"/>
        <v/>
      </c>
    </row>
    <row r="1047" spans="4:8">
      <c r="D1047" s="592" t="s">
        <v>143</v>
      </c>
      <c r="E1047" s="592" t="s">
        <v>143</v>
      </c>
      <c r="F1047" s="592" t="s">
        <v>143</v>
      </c>
      <c r="H1047" s="592" t="str">
        <f t="shared" si="4"/>
        <v/>
      </c>
    </row>
    <row r="1048" spans="4:8">
      <c r="D1048" s="592" t="s">
        <v>143</v>
      </c>
      <c r="E1048" s="592" t="s">
        <v>143</v>
      </c>
      <c r="F1048" s="592" t="s">
        <v>143</v>
      </c>
      <c r="H1048" s="592" t="str">
        <f t="shared" si="4"/>
        <v/>
      </c>
    </row>
    <row r="1049" spans="4:8">
      <c r="D1049" s="592" t="s">
        <v>143</v>
      </c>
      <c r="E1049" s="592" t="s">
        <v>143</v>
      </c>
      <c r="F1049" s="592" t="s">
        <v>143</v>
      </c>
      <c r="H1049" s="592" t="str">
        <f t="shared" si="4"/>
        <v/>
      </c>
    </row>
    <row r="1050" spans="4:8">
      <c r="D1050" s="592" t="s">
        <v>143</v>
      </c>
      <c r="E1050" s="592" t="s">
        <v>143</v>
      </c>
      <c r="F1050" s="592" t="s">
        <v>143</v>
      </c>
      <c r="H1050" s="592" t="str">
        <f t="shared" si="4"/>
        <v/>
      </c>
    </row>
    <row r="1051" spans="4:8">
      <c r="D1051" s="592" t="s">
        <v>143</v>
      </c>
      <c r="E1051" s="592" t="s">
        <v>143</v>
      </c>
      <c r="F1051" s="592" t="s">
        <v>143</v>
      </c>
      <c r="H1051" s="592" t="str">
        <f t="shared" si="4"/>
        <v/>
      </c>
    </row>
    <row r="1052" spans="4:8">
      <c r="D1052" s="592" t="s">
        <v>143</v>
      </c>
      <c r="E1052" s="592" t="s">
        <v>143</v>
      </c>
      <c r="F1052" s="592" t="s">
        <v>143</v>
      </c>
      <c r="H1052" s="592" t="str">
        <f t="shared" si="4"/>
        <v/>
      </c>
    </row>
    <row r="1053" spans="4:8">
      <c r="D1053" s="592" t="s">
        <v>143</v>
      </c>
      <c r="E1053" s="592" t="s">
        <v>143</v>
      </c>
      <c r="F1053" s="592" t="s">
        <v>143</v>
      </c>
      <c r="H1053" s="592" t="str">
        <f t="shared" si="4"/>
        <v/>
      </c>
    </row>
    <row r="1054" spans="4:8">
      <c r="D1054" s="592" t="s">
        <v>143</v>
      </c>
      <c r="E1054" s="592" t="s">
        <v>143</v>
      </c>
      <c r="F1054" s="592" t="s">
        <v>143</v>
      </c>
      <c r="H1054" s="592" t="str">
        <f t="shared" si="4"/>
        <v/>
      </c>
    </row>
    <row r="1055" spans="4:8">
      <c r="D1055" s="592" t="s">
        <v>143</v>
      </c>
      <c r="E1055" s="592" t="s">
        <v>143</v>
      </c>
      <c r="F1055" s="592" t="s">
        <v>143</v>
      </c>
      <c r="H1055" s="592" t="str">
        <f t="shared" si="4"/>
        <v/>
      </c>
    </row>
    <row r="1056" spans="4:8">
      <c r="D1056" s="592" t="s">
        <v>143</v>
      </c>
      <c r="E1056" s="592" t="s">
        <v>143</v>
      </c>
      <c r="F1056" s="592" t="s">
        <v>143</v>
      </c>
      <c r="H1056" s="592" t="str">
        <f t="shared" si="4"/>
        <v/>
      </c>
    </row>
    <row r="1057" spans="4:8">
      <c r="D1057" s="592" t="s">
        <v>143</v>
      </c>
      <c r="E1057" s="592" t="s">
        <v>143</v>
      </c>
      <c r="F1057" s="592" t="s">
        <v>143</v>
      </c>
      <c r="H1057" s="592" t="str">
        <f t="shared" si="4"/>
        <v/>
      </c>
    </row>
    <row r="1058" spans="4:8">
      <c r="D1058" s="592" t="s">
        <v>143</v>
      </c>
      <c r="E1058" s="592" t="s">
        <v>143</v>
      </c>
      <c r="F1058" s="592" t="s">
        <v>143</v>
      </c>
      <c r="H1058" s="592" t="str">
        <f t="shared" si="4"/>
        <v/>
      </c>
    </row>
    <row r="1059" spans="4:8">
      <c r="D1059" s="592" t="s">
        <v>143</v>
      </c>
      <c r="E1059" s="592" t="s">
        <v>143</v>
      </c>
      <c r="F1059" s="592" t="s">
        <v>143</v>
      </c>
      <c r="H1059" s="592" t="str">
        <f t="shared" si="4"/>
        <v/>
      </c>
    </row>
    <row r="1060" spans="4:8">
      <c r="D1060" s="592" t="s">
        <v>143</v>
      </c>
      <c r="E1060" s="592" t="s">
        <v>143</v>
      </c>
      <c r="F1060" s="592" t="s">
        <v>143</v>
      </c>
      <c r="H1060" s="592" t="str">
        <f t="shared" si="4"/>
        <v/>
      </c>
    </row>
    <row r="1061" spans="4:8">
      <c r="D1061" s="592" t="s">
        <v>143</v>
      </c>
      <c r="E1061" s="592" t="s">
        <v>143</v>
      </c>
      <c r="F1061" s="592" t="s">
        <v>143</v>
      </c>
      <c r="H1061" s="592" t="str">
        <f t="shared" si="4"/>
        <v/>
      </c>
    </row>
    <row r="1062" spans="4:8">
      <c r="D1062" s="592" t="s">
        <v>143</v>
      </c>
      <c r="E1062" s="592" t="s">
        <v>143</v>
      </c>
      <c r="F1062" s="592" t="s">
        <v>143</v>
      </c>
      <c r="H1062" s="592" t="str">
        <f t="shared" si="4"/>
        <v/>
      </c>
    </row>
    <row r="1063" spans="4:8">
      <c r="D1063" s="592" t="s">
        <v>143</v>
      </c>
      <c r="E1063" s="592" t="s">
        <v>143</v>
      </c>
      <c r="F1063" s="592" t="s">
        <v>143</v>
      </c>
      <c r="H1063" s="592" t="str">
        <f t="shared" si="4"/>
        <v/>
      </c>
    </row>
    <row r="1064" spans="4:8">
      <c r="D1064" s="592" t="s">
        <v>143</v>
      </c>
      <c r="E1064" s="592" t="s">
        <v>143</v>
      </c>
      <c r="F1064" s="592" t="s">
        <v>143</v>
      </c>
      <c r="H1064" s="592" t="str">
        <f t="shared" si="4"/>
        <v/>
      </c>
    </row>
    <row r="1065" spans="4:8">
      <c r="D1065" s="592" t="s">
        <v>143</v>
      </c>
      <c r="E1065" s="592" t="s">
        <v>143</v>
      </c>
      <c r="F1065" s="592" t="s">
        <v>143</v>
      </c>
      <c r="H1065" s="592" t="str">
        <f t="shared" si="4"/>
        <v/>
      </c>
    </row>
    <row r="1066" spans="4:8">
      <c r="D1066" s="592" t="s">
        <v>143</v>
      </c>
      <c r="E1066" s="592" t="s">
        <v>143</v>
      </c>
      <c r="F1066" s="592" t="s">
        <v>143</v>
      </c>
      <c r="H1066" s="592" t="str">
        <f t="shared" si="4"/>
        <v/>
      </c>
    </row>
    <row r="1067" spans="4:8">
      <c r="D1067" s="592" t="s">
        <v>143</v>
      </c>
      <c r="E1067" s="592" t="s">
        <v>143</v>
      </c>
      <c r="F1067" s="592" t="s">
        <v>143</v>
      </c>
      <c r="H1067" s="592" t="str">
        <f t="shared" si="4"/>
        <v/>
      </c>
    </row>
    <row r="1068" spans="4:8">
      <c r="D1068" s="592" t="s">
        <v>143</v>
      </c>
      <c r="E1068" s="592" t="s">
        <v>143</v>
      </c>
      <c r="F1068" s="592" t="s">
        <v>143</v>
      </c>
      <c r="H1068" s="592" t="str">
        <f t="shared" si="4"/>
        <v/>
      </c>
    </row>
    <row r="1069" spans="4:8">
      <c r="D1069" s="592" t="s">
        <v>143</v>
      </c>
      <c r="E1069" s="592" t="s">
        <v>143</v>
      </c>
      <c r="F1069" s="592" t="s">
        <v>143</v>
      </c>
      <c r="H1069" s="592" t="str">
        <f t="shared" si="4"/>
        <v/>
      </c>
    </row>
    <row r="1070" spans="4:8">
      <c r="D1070" s="592" t="s">
        <v>143</v>
      </c>
      <c r="E1070" s="592" t="s">
        <v>143</v>
      </c>
      <c r="F1070" s="592" t="s">
        <v>143</v>
      </c>
      <c r="H1070" s="592" t="str">
        <f t="shared" si="4"/>
        <v/>
      </c>
    </row>
    <row r="1071" spans="4:8">
      <c r="D1071" s="592" t="s">
        <v>143</v>
      </c>
      <c r="E1071" s="592" t="s">
        <v>143</v>
      </c>
      <c r="F1071" s="592" t="s">
        <v>143</v>
      </c>
      <c r="H1071" s="592" t="str">
        <f t="shared" si="4"/>
        <v/>
      </c>
    </row>
    <row r="1072" spans="4:8">
      <c r="D1072" s="592" t="s">
        <v>143</v>
      </c>
      <c r="E1072" s="592" t="s">
        <v>143</v>
      </c>
      <c r="F1072" s="592" t="s">
        <v>143</v>
      </c>
      <c r="H1072" s="592" t="str">
        <f t="shared" si="4"/>
        <v/>
      </c>
    </row>
    <row r="1073" spans="4:8">
      <c r="D1073" s="592" t="s">
        <v>143</v>
      </c>
      <c r="E1073" s="592" t="s">
        <v>143</v>
      </c>
      <c r="F1073" s="592" t="s">
        <v>143</v>
      </c>
      <c r="H1073" s="592" t="str">
        <f t="shared" si="4"/>
        <v/>
      </c>
    </row>
    <row r="1074" spans="4:8">
      <c r="D1074" s="592" t="s">
        <v>143</v>
      </c>
      <c r="E1074" s="592" t="s">
        <v>143</v>
      </c>
      <c r="F1074" s="592" t="s">
        <v>143</v>
      </c>
      <c r="H1074" s="592" t="str">
        <f t="shared" si="4"/>
        <v/>
      </c>
    </row>
    <row r="1075" spans="4:8">
      <c r="D1075" s="592" t="s">
        <v>143</v>
      </c>
      <c r="E1075" s="592" t="s">
        <v>143</v>
      </c>
      <c r="F1075" s="592" t="s">
        <v>143</v>
      </c>
      <c r="H1075" s="592" t="str">
        <f t="shared" si="4"/>
        <v/>
      </c>
    </row>
    <row r="1076" spans="4:8">
      <c r="D1076" s="592" t="s">
        <v>143</v>
      </c>
      <c r="E1076" s="592" t="s">
        <v>143</v>
      </c>
      <c r="F1076" s="592" t="s">
        <v>143</v>
      </c>
      <c r="H1076" s="592" t="str">
        <f t="shared" si="4"/>
        <v/>
      </c>
    </row>
    <row r="1077" spans="4:8">
      <c r="D1077" s="592" t="s">
        <v>143</v>
      </c>
      <c r="E1077" s="592" t="s">
        <v>143</v>
      </c>
      <c r="F1077" s="592" t="s">
        <v>143</v>
      </c>
      <c r="H1077" s="592" t="str">
        <f t="shared" si="4"/>
        <v/>
      </c>
    </row>
    <row r="1078" spans="4:8">
      <c r="D1078" s="592" t="s">
        <v>143</v>
      </c>
      <c r="E1078" s="592" t="s">
        <v>143</v>
      </c>
      <c r="F1078" s="592" t="s">
        <v>143</v>
      </c>
      <c r="H1078" s="592" t="str">
        <f t="shared" si="4"/>
        <v/>
      </c>
    </row>
    <row r="1079" spans="4:8">
      <c r="D1079" s="592" t="s">
        <v>143</v>
      </c>
      <c r="E1079" s="592" t="s">
        <v>143</v>
      </c>
      <c r="F1079" s="592" t="s">
        <v>143</v>
      </c>
      <c r="H1079" s="592" t="str">
        <f t="shared" si="4"/>
        <v/>
      </c>
    </row>
    <row r="1080" spans="4:8">
      <c r="D1080" s="592" t="s">
        <v>143</v>
      </c>
      <c r="E1080" s="592" t="s">
        <v>143</v>
      </c>
      <c r="F1080" s="592" t="s">
        <v>143</v>
      </c>
      <c r="H1080" s="592" t="str">
        <f t="shared" si="4"/>
        <v/>
      </c>
    </row>
    <row r="1081" spans="4:8">
      <c r="D1081" s="592" t="s">
        <v>143</v>
      </c>
      <c r="E1081" s="592" t="s">
        <v>143</v>
      </c>
      <c r="F1081" s="592" t="s">
        <v>143</v>
      </c>
      <c r="H1081" s="592" t="str">
        <f t="shared" si="4"/>
        <v/>
      </c>
    </row>
    <row r="1082" spans="4:8">
      <c r="D1082" s="592" t="s">
        <v>143</v>
      </c>
      <c r="E1082" s="592" t="s">
        <v>143</v>
      </c>
      <c r="F1082" s="592" t="s">
        <v>143</v>
      </c>
      <c r="H1082" s="592" t="str">
        <f t="shared" si="4"/>
        <v/>
      </c>
    </row>
    <row r="1083" spans="4:8">
      <c r="D1083" s="592" t="s">
        <v>143</v>
      </c>
      <c r="E1083" s="592" t="s">
        <v>143</v>
      </c>
      <c r="F1083" s="592" t="s">
        <v>143</v>
      </c>
      <c r="H1083" s="592" t="str">
        <f t="shared" si="4"/>
        <v/>
      </c>
    </row>
    <row r="1084" spans="4:8">
      <c r="D1084" s="592" t="s">
        <v>143</v>
      </c>
      <c r="E1084" s="592" t="s">
        <v>143</v>
      </c>
      <c r="F1084" s="592" t="s">
        <v>143</v>
      </c>
      <c r="H1084" s="592" t="str">
        <f t="shared" si="4"/>
        <v/>
      </c>
    </row>
    <row r="1085" spans="4:8">
      <c r="D1085" s="592" t="s">
        <v>143</v>
      </c>
      <c r="E1085" s="592" t="s">
        <v>143</v>
      </c>
      <c r="F1085" s="592" t="s">
        <v>143</v>
      </c>
      <c r="H1085" s="592" t="str">
        <f t="shared" si="4"/>
        <v/>
      </c>
    </row>
    <row r="1086" spans="4:8">
      <c r="D1086" s="592" t="s">
        <v>143</v>
      </c>
      <c r="E1086" s="592" t="s">
        <v>143</v>
      </c>
      <c r="F1086" s="592" t="s">
        <v>143</v>
      </c>
      <c r="H1086" s="592" t="str">
        <f t="shared" si="4"/>
        <v/>
      </c>
    </row>
    <row r="1087" spans="4:8">
      <c r="D1087" s="592" t="s">
        <v>143</v>
      </c>
      <c r="E1087" s="592" t="s">
        <v>143</v>
      </c>
      <c r="F1087" s="592" t="s">
        <v>143</v>
      </c>
      <c r="H1087" s="592" t="str">
        <f t="shared" si="4"/>
        <v/>
      </c>
    </row>
    <row r="1088" spans="4:8">
      <c r="D1088" s="592" t="s">
        <v>143</v>
      </c>
      <c r="E1088" s="592" t="s">
        <v>143</v>
      </c>
      <c r="F1088" s="592" t="s">
        <v>143</v>
      </c>
      <c r="H1088" s="592" t="str">
        <f t="shared" si="4"/>
        <v/>
      </c>
    </row>
    <row r="1089" spans="4:8">
      <c r="D1089" s="592" t="s">
        <v>143</v>
      </c>
      <c r="E1089" s="592" t="s">
        <v>143</v>
      </c>
      <c r="F1089" s="592" t="s">
        <v>143</v>
      </c>
      <c r="H1089" s="592" t="str">
        <f t="shared" si="4"/>
        <v/>
      </c>
    </row>
    <row r="1090" spans="4:8">
      <c r="D1090" s="592" t="s">
        <v>143</v>
      </c>
      <c r="E1090" s="592" t="s">
        <v>143</v>
      </c>
      <c r="F1090" s="592" t="s">
        <v>143</v>
      </c>
      <c r="H1090" s="592" t="str">
        <f t="shared" si="4"/>
        <v/>
      </c>
    </row>
    <row r="1091" spans="4:8">
      <c r="D1091" s="592" t="s">
        <v>143</v>
      </c>
      <c r="E1091" s="592" t="s">
        <v>143</v>
      </c>
      <c r="F1091" s="592" t="s">
        <v>143</v>
      </c>
      <c r="H1091" s="592" t="str">
        <f t="shared" si="4"/>
        <v/>
      </c>
    </row>
    <row r="1092" spans="4:8">
      <c r="D1092" s="592" t="s">
        <v>143</v>
      </c>
      <c r="E1092" s="592" t="s">
        <v>143</v>
      </c>
      <c r="F1092" s="592" t="s">
        <v>143</v>
      </c>
      <c r="H1092" s="592" t="str">
        <f t="shared" si="4"/>
        <v/>
      </c>
    </row>
    <row r="1093" spans="4:8">
      <c r="D1093" s="592" t="s">
        <v>143</v>
      </c>
      <c r="E1093" s="592" t="s">
        <v>143</v>
      </c>
      <c r="F1093" s="592" t="s">
        <v>143</v>
      </c>
      <c r="H1093" s="592" t="str">
        <f t="shared" si="4"/>
        <v/>
      </c>
    </row>
    <row r="1094" spans="4:8">
      <c r="D1094" s="592" t="s">
        <v>143</v>
      </c>
      <c r="E1094" s="592" t="s">
        <v>143</v>
      </c>
      <c r="F1094" s="592" t="s">
        <v>143</v>
      </c>
      <c r="H1094" s="592" t="str">
        <f t="shared" si="4"/>
        <v/>
      </c>
    </row>
    <row r="1095" spans="4:8">
      <c r="D1095" s="592" t="s">
        <v>143</v>
      </c>
      <c r="E1095" s="592" t="s">
        <v>143</v>
      </c>
      <c r="F1095" s="592" t="s">
        <v>143</v>
      </c>
      <c r="H1095" s="592" t="str">
        <f t="shared" si="4"/>
        <v/>
      </c>
    </row>
    <row r="1096" spans="4:8">
      <c r="D1096" s="592" t="s">
        <v>143</v>
      </c>
      <c r="E1096" s="592" t="s">
        <v>143</v>
      </c>
      <c r="F1096" s="592" t="s">
        <v>143</v>
      </c>
      <c r="H1096" s="592" t="str">
        <f t="shared" si="4"/>
        <v/>
      </c>
    </row>
    <row r="1097" spans="4:8">
      <c r="D1097" s="592" t="s">
        <v>143</v>
      </c>
      <c r="E1097" s="592" t="s">
        <v>143</v>
      </c>
      <c r="F1097" s="592" t="s">
        <v>143</v>
      </c>
      <c r="H1097" s="592" t="str">
        <f t="shared" si="4"/>
        <v/>
      </c>
    </row>
    <row r="1098" spans="4:8">
      <c r="D1098" s="592" t="s">
        <v>143</v>
      </c>
      <c r="E1098" s="592" t="s">
        <v>143</v>
      </c>
      <c r="F1098" s="592" t="s">
        <v>143</v>
      </c>
      <c r="H1098" s="592" t="str">
        <f t="shared" si="4"/>
        <v/>
      </c>
    </row>
    <row r="1099" spans="4:8">
      <c r="D1099" s="592" t="s">
        <v>143</v>
      </c>
      <c r="E1099" s="592" t="s">
        <v>143</v>
      </c>
      <c r="F1099" s="592" t="s">
        <v>143</v>
      </c>
      <c r="H1099" s="592" t="str">
        <f t="shared" si="4"/>
        <v/>
      </c>
    </row>
    <row r="1100" spans="4:8">
      <c r="D1100" s="592" t="s">
        <v>143</v>
      </c>
      <c r="E1100" s="592" t="s">
        <v>143</v>
      </c>
      <c r="F1100" s="592" t="s">
        <v>143</v>
      </c>
      <c r="H1100" s="592" t="str">
        <f t="shared" si="4"/>
        <v/>
      </c>
    </row>
    <row r="1101" spans="4:8">
      <c r="D1101" s="592" t="s">
        <v>143</v>
      </c>
      <c r="E1101" s="592" t="s">
        <v>143</v>
      </c>
      <c r="F1101" s="592" t="s">
        <v>143</v>
      </c>
      <c r="H1101" s="592" t="str">
        <f t="shared" si="4"/>
        <v/>
      </c>
    </row>
    <row r="1102" spans="4:8">
      <c r="D1102" s="592" t="s">
        <v>143</v>
      </c>
      <c r="E1102" s="592" t="s">
        <v>143</v>
      </c>
      <c r="F1102" s="592" t="s">
        <v>143</v>
      </c>
      <c r="H1102" s="592" t="str">
        <f t="shared" si="4"/>
        <v/>
      </c>
    </row>
    <row r="1103" spans="4:8">
      <c r="D1103" s="592" t="s">
        <v>143</v>
      </c>
      <c r="E1103" s="592" t="s">
        <v>143</v>
      </c>
      <c r="F1103" s="592" t="s">
        <v>143</v>
      </c>
      <c r="H1103" s="592" t="str">
        <f t="shared" si="4"/>
        <v/>
      </c>
    </row>
    <row r="1104" spans="4:8">
      <c r="D1104" s="592" t="s">
        <v>143</v>
      </c>
      <c r="E1104" s="592" t="s">
        <v>143</v>
      </c>
      <c r="F1104" s="592" t="s">
        <v>143</v>
      </c>
      <c r="H1104" s="592" t="str">
        <f t="shared" si="4"/>
        <v/>
      </c>
    </row>
    <row r="1105" spans="4:8">
      <c r="D1105" s="592" t="s">
        <v>143</v>
      </c>
      <c r="E1105" s="592" t="s">
        <v>143</v>
      </c>
      <c r="F1105" s="592" t="s">
        <v>143</v>
      </c>
      <c r="H1105" s="592" t="str">
        <f t="shared" ref="H1105:H1135" si="5">IF(C1107=0,"",((1+E1105/D1105)^12)-1)</f>
        <v/>
      </c>
    </row>
    <row r="1106" spans="4:8">
      <c r="D1106" s="592" t="s">
        <v>143</v>
      </c>
      <c r="E1106" s="592" t="s">
        <v>143</v>
      </c>
      <c r="F1106" s="592" t="s">
        <v>143</v>
      </c>
      <c r="H1106" s="592" t="str">
        <f t="shared" si="5"/>
        <v/>
      </c>
    </row>
    <row r="1107" spans="4:8">
      <c r="D1107" s="592" t="s">
        <v>143</v>
      </c>
      <c r="E1107" s="592" t="s">
        <v>143</v>
      </c>
      <c r="F1107" s="592" t="s">
        <v>143</v>
      </c>
      <c r="H1107" s="592" t="str">
        <f t="shared" si="5"/>
        <v/>
      </c>
    </row>
    <row r="1108" spans="4:8">
      <c r="D1108" s="592" t="s">
        <v>143</v>
      </c>
      <c r="E1108" s="592" t="s">
        <v>143</v>
      </c>
      <c r="F1108" s="592" t="s">
        <v>143</v>
      </c>
      <c r="H1108" s="592" t="str">
        <f t="shared" si="5"/>
        <v/>
      </c>
    </row>
    <row r="1109" spans="4:8">
      <c r="D1109" s="592" t="s">
        <v>143</v>
      </c>
      <c r="E1109" s="592" t="s">
        <v>143</v>
      </c>
      <c r="F1109" s="592" t="s">
        <v>143</v>
      </c>
      <c r="H1109" s="592" t="str">
        <f t="shared" si="5"/>
        <v/>
      </c>
    </row>
    <row r="1110" spans="4:8">
      <c r="D1110" s="592" t="s">
        <v>143</v>
      </c>
      <c r="E1110" s="592" t="s">
        <v>143</v>
      </c>
      <c r="F1110" s="592" t="s">
        <v>143</v>
      </c>
      <c r="H1110" s="592" t="str">
        <f t="shared" si="5"/>
        <v/>
      </c>
    </row>
    <row r="1111" spans="4:8">
      <c r="D1111" s="592" t="s">
        <v>143</v>
      </c>
      <c r="E1111" s="592" t="s">
        <v>143</v>
      </c>
      <c r="F1111" s="592" t="s">
        <v>143</v>
      </c>
      <c r="H1111" s="592" t="str">
        <f t="shared" si="5"/>
        <v/>
      </c>
    </row>
    <row r="1112" spans="4:8">
      <c r="D1112" s="592" t="s">
        <v>143</v>
      </c>
      <c r="E1112" s="592" t="s">
        <v>143</v>
      </c>
      <c r="F1112" s="592" t="s">
        <v>143</v>
      </c>
      <c r="H1112" s="592" t="str">
        <f t="shared" si="5"/>
        <v/>
      </c>
    </row>
    <row r="1113" spans="4:8">
      <c r="D1113" s="592" t="s">
        <v>143</v>
      </c>
      <c r="E1113" s="592" t="s">
        <v>143</v>
      </c>
      <c r="F1113" s="592" t="s">
        <v>143</v>
      </c>
      <c r="H1113" s="592" t="str">
        <f t="shared" si="5"/>
        <v/>
      </c>
    </row>
    <row r="1114" spans="4:8">
      <c r="D1114" s="592" t="s">
        <v>143</v>
      </c>
      <c r="E1114" s="592" t="s">
        <v>143</v>
      </c>
      <c r="F1114" s="592" t="s">
        <v>143</v>
      </c>
      <c r="H1114" s="592" t="str">
        <f t="shared" si="5"/>
        <v/>
      </c>
    </row>
    <row r="1115" spans="4:8">
      <c r="D1115" s="592" t="s">
        <v>143</v>
      </c>
      <c r="E1115" s="592" t="s">
        <v>143</v>
      </c>
      <c r="F1115" s="592" t="s">
        <v>143</v>
      </c>
      <c r="H1115" s="592" t="str">
        <f t="shared" si="5"/>
        <v/>
      </c>
    </row>
    <row r="1116" spans="4:8">
      <c r="D1116" s="592" t="s">
        <v>143</v>
      </c>
      <c r="E1116" s="592" t="s">
        <v>143</v>
      </c>
      <c r="F1116" s="592" t="s">
        <v>143</v>
      </c>
      <c r="H1116" s="592" t="str">
        <f t="shared" si="5"/>
        <v/>
      </c>
    </row>
    <row r="1117" spans="4:8">
      <c r="D1117" s="592" t="s">
        <v>143</v>
      </c>
      <c r="E1117" s="592" t="s">
        <v>143</v>
      </c>
      <c r="F1117" s="592" t="s">
        <v>143</v>
      </c>
      <c r="H1117" s="592" t="str">
        <f t="shared" si="5"/>
        <v/>
      </c>
    </row>
    <row r="1118" spans="4:8">
      <c r="D1118" s="592" t="s">
        <v>143</v>
      </c>
      <c r="E1118" s="592" t="s">
        <v>143</v>
      </c>
      <c r="F1118" s="592" t="s">
        <v>143</v>
      </c>
      <c r="H1118" s="592" t="str">
        <f t="shared" si="5"/>
        <v/>
      </c>
    </row>
    <row r="1119" spans="4:8">
      <c r="D1119" s="592" t="s">
        <v>143</v>
      </c>
      <c r="E1119" s="592" t="s">
        <v>143</v>
      </c>
      <c r="F1119" s="592" t="s">
        <v>143</v>
      </c>
      <c r="H1119" s="592" t="str">
        <f t="shared" si="5"/>
        <v/>
      </c>
    </row>
    <row r="1120" spans="4:8">
      <c r="D1120" s="592" t="s">
        <v>143</v>
      </c>
      <c r="E1120" s="592" t="s">
        <v>143</v>
      </c>
      <c r="F1120" s="592" t="s">
        <v>143</v>
      </c>
      <c r="H1120" s="592" t="str">
        <f t="shared" si="5"/>
        <v/>
      </c>
    </row>
    <row r="1121" spans="4:8">
      <c r="D1121" s="592" t="s">
        <v>143</v>
      </c>
      <c r="E1121" s="592" t="s">
        <v>143</v>
      </c>
      <c r="F1121" s="592" t="s">
        <v>143</v>
      </c>
      <c r="H1121" s="592" t="str">
        <f t="shared" si="5"/>
        <v/>
      </c>
    </row>
    <row r="1122" spans="4:8">
      <c r="D1122" s="592" t="s">
        <v>143</v>
      </c>
      <c r="E1122" s="592" t="s">
        <v>143</v>
      </c>
      <c r="F1122" s="592" t="s">
        <v>143</v>
      </c>
      <c r="H1122" s="592" t="str">
        <f t="shared" si="5"/>
        <v/>
      </c>
    </row>
    <row r="1123" spans="4:8">
      <c r="D1123" s="592" t="s">
        <v>143</v>
      </c>
      <c r="E1123" s="592" t="s">
        <v>143</v>
      </c>
      <c r="F1123" s="592" t="s">
        <v>143</v>
      </c>
      <c r="H1123" s="592" t="str">
        <f t="shared" si="5"/>
        <v/>
      </c>
    </row>
    <row r="1124" spans="4:8">
      <c r="D1124" s="592" t="s">
        <v>143</v>
      </c>
      <c r="E1124" s="592" t="s">
        <v>143</v>
      </c>
      <c r="F1124" s="592" t="s">
        <v>143</v>
      </c>
      <c r="H1124" s="592" t="str">
        <f t="shared" si="5"/>
        <v/>
      </c>
    </row>
    <row r="1125" spans="4:8">
      <c r="D1125" s="592" t="s">
        <v>143</v>
      </c>
      <c r="E1125" s="592" t="s">
        <v>143</v>
      </c>
      <c r="F1125" s="592" t="s">
        <v>143</v>
      </c>
      <c r="H1125" s="592" t="str">
        <f t="shared" si="5"/>
        <v/>
      </c>
    </row>
    <row r="1126" spans="4:8">
      <c r="D1126" s="592" t="s">
        <v>143</v>
      </c>
      <c r="E1126" s="592" t="s">
        <v>143</v>
      </c>
      <c r="F1126" s="592" t="s">
        <v>143</v>
      </c>
      <c r="H1126" s="592" t="str">
        <f t="shared" si="5"/>
        <v/>
      </c>
    </row>
    <row r="1127" spans="4:8">
      <c r="D1127" s="592" t="s">
        <v>143</v>
      </c>
      <c r="E1127" s="592" t="s">
        <v>143</v>
      </c>
      <c r="F1127" s="592" t="s">
        <v>143</v>
      </c>
      <c r="H1127" s="592" t="str">
        <f t="shared" si="5"/>
        <v/>
      </c>
    </row>
    <row r="1128" spans="4:8">
      <c r="D1128" s="592" t="s">
        <v>143</v>
      </c>
      <c r="E1128" s="592" t="s">
        <v>143</v>
      </c>
      <c r="F1128" s="592" t="s">
        <v>143</v>
      </c>
      <c r="H1128" s="592" t="str">
        <f t="shared" si="5"/>
        <v/>
      </c>
    </row>
    <row r="1129" spans="4:8">
      <c r="D1129" s="592" t="s">
        <v>143</v>
      </c>
      <c r="E1129" s="592" t="s">
        <v>143</v>
      </c>
      <c r="F1129" s="592" t="s">
        <v>143</v>
      </c>
      <c r="H1129" s="592" t="str">
        <f t="shared" si="5"/>
        <v/>
      </c>
    </row>
    <row r="1130" spans="4:8">
      <c r="D1130" s="592" t="s">
        <v>143</v>
      </c>
      <c r="E1130" s="592" t="s">
        <v>143</v>
      </c>
      <c r="F1130" s="592" t="s">
        <v>143</v>
      </c>
      <c r="H1130" s="592" t="str">
        <f t="shared" si="5"/>
        <v/>
      </c>
    </row>
    <row r="1131" spans="4:8">
      <c r="D1131" s="592" t="s">
        <v>143</v>
      </c>
      <c r="E1131" s="592" t="s">
        <v>143</v>
      </c>
      <c r="F1131" s="592" t="s">
        <v>143</v>
      </c>
      <c r="H1131" s="592" t="str">
        <f t="shared" si="5"/>
        <v/>
      </c>
    </row>
    <row r="1132" spans="4:8">
      <c r="D1132" s="592" t="s">
        <v>143</v>
      </c>
      <c r="E1132" s="592" t="s">
        <v>143</v>
      </c>
      <c r="F1132" s="592" t="s">
        <v>143</v>
      </c>
      <c r="H1132" s="592" t="str">
        <f t="shared" si="5"/>
        <v/>
      </c>
    </row>
    <row r="1133" spans="4:8">
      <c r="D1133" s="592" t="s">
        <v>143</v>
      </c>
      <c r="E1133" s="592" t="s">
        <v>143</v>
      </c>
      <c r="F1133" s="592" t="s">
        <v>143</v>
      </c>
      <c r="H1133" s="592" t="str">
        <f t="shared" si="5"/>
        <v/>
      </c>
    </row>
    <row r="1134" spans="4:8">
      <c r="D1134" s="592" t="s">
        <v>143</v>
      </c>
      <c r="E1134" s="592" t="s">
        <v>143</v>
      </c>
      <c r="F1134" s="592" t="s">
        <v>143</v>
      </c>
      <c r="H1134" s="592" t="str">
        <f t="shared" si="5"/>
        <v/>
      </c>
    </row>
    <row r="1135" spans="4:8">
      <c r="D1135" s="592" t="s">
        <v>143</v>
      </c>
      <c r="E1135" s="592" t="s">
        <v>143</v>
      </c>
      <c r="F1135" s="592" t="s">
        <v>143</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5" zoomScaleNormal="85" workbookViewId="0"/>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38"/>
      <c r="E4" s="2138"/>
      <c r="F4" s="2138"/>
      <c r="G4" s="1097"/>
      <c r="H4" s="2139" t="s">
        <v>608</v>
      </c>
      <c r="I4" s="2139"/>
      <c r="J4" s="2139"/>
      <c r="K4" s="2139"/>
      <c r="L4" s="2139"/>
      <c r="M4" s="2139"/>
      <c r="N4" s="2139"/>
      <c r="O4" s="2139"/>
      <c r="P4" s="2139"/>
      <c r="Q4" s="2139"/>
      <c r="R4" s="2139"/>
      <c r="S4" s="2139"/>
      <c r="T4" s="2139"/>
      <c r="U4" s="2139"/>
      <c r="V4" s="2139"/>
      <c r="W4" s="2139"/>
      <c r="X4" s="2139"/>
      <c r="Y4" s="1101"/>
      <c r="Z4" s="540"/>
      <c r="AA4" s="621"/>
      <c r="AB4" s="1102"/>
    </row>
    <row r="5" spans="1:28" s="1093" customFormat="1">
      <c r="A5" s="1197">
        <v>8182368484.4700003</v>
      </c>
      <c r="B5" s="1081"/>
      <c r="C5" s="1095"/>
      <c r="D5" s="2138"/>
      <c r="E5" s="2138"/>
      <c r="F5" s="2138"/>
      <c r="G5" s="1097"/>
      <c r="H5" s="2139"/>
      <c r="I5" s="2139"/>
      <c r="J5" s="2139"/>
      <c r="K5" s="2139"/>
      <c r="L5" s="2139"/>
      <c r="M5" s="2139"/>
      <c r="N5" s="2139"/>
      <c r="O5" s="2139"/>
      <c r="P5" s="2139"/>
      <c r="Q5" s="2139"/>
      <c r="R5" s="2139"/>
      <c r="S5" s="2139"/>
      <c r="T5" s="2139"/>
      <c r="U5" s="2139"/>
      <c r="V5" s="2139"/>
      <c r="W5" s="2139"/>
      <c r="X5" s="2139"/>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'02 - Monthly Asset Follow up'!P17</f>
        <v>11410540020.709999</v>
      </c>
      <c r="C7" s="1104"/>
      <c r="H7" s="1565" t="s">
        <v>1312</v>
      </c>
      <c r="AB7" s="1105"/>
    </row>
    <row r="8" spans="1:28" s="1106" customFormat="1">
      <c r="B8" s="1107"/>
      <c r="C8" s="1108"/>
      <c r="D8" s="1109"/>
      <c r="E8" s="1109"/>
      <c r="F8" s="1110"/>
      <c r="G8" s="1111"/>
      <c r="H8" s="1564" t="s">
        <v>610</v>
      </c>
      <c r="I8" s="1111"/>
      <c r="J8" s="2140" t="s">
        <v>611</v>
      </c>
      <c r="K8" s="2140"/>
      <c r="L8" s="2140"/>
      <c r="M8" s="2140"/>
      <c r="N8" s="2140"/>
      <c r="O8" s="1111"/>
      <c r="P8" s="2140" t="s">
        <v>118</v>
      </c>
      <c r="Q8" s="2140"/>
      <c r="R8" s="2140"/>
      <c r="S8" s="2140"/>
      <c r="T8" s="2140"/>
      <c r="U8" s="2140"/>
      <c r="V8" s="2140"/>
      <c r="X8" s="2140" t="s">
        <v>119</v>
      </c>
      <c r="Y8" s="2140"/>
      <c r="Z8" s="2140"/>
      <c r="AA8" s="2140"/>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4"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7773200000+4034000000</f>
        <v>11807200000</v>
      </c>
      <c r="B11" s="1123"/>
      <c r="C11" s="1124"/>
      <c r="D11" s="1125">
        <f>IF(E11&lt;&gt;"",EOMONTH(E11,-1),"")</f>
        <v>46022</v>
      </c>
      <c r="E11" s="1126">
        <f>'00 - Cover'!F21</f>
        <v>46049</v>
      </c>
      <c r="F11" s="1127">
        <f>IF(E11&lt;&gt;"",E11-$A$31,"")</f>
        <v>29</v>
      </c>
      <c r="G11" s="1128">
        <f>IF(F11&lt;&gt;"",COUNTIF($F$11:F11,"&gt;0"),"")</f>
        <v>1</v>
      </c>
      <c r="H11" s="1129">
        <v>5.7045189783785418E-3</v>
      </c>
      <c r="I11" s="1128"/>
      <c r="J11" s="1130">
        <f>IF(G11=1,$A$7,N10)</f>
        <v>11410540020.709999</v>
      </c>
      <c r="K11" s="1131">
        <f>H11*J11</f>
        <v>65091642.101688072</v>
      </c>
      <c r="L11" s="1130">
        <f>IF(E11&lt;&gt;"",(1-(1-$A$25)^(1/12))*(J11-K11),"")</f>
        <v>0</v>
      </c>
      <c r="M11" s="1130">
        <f>IF(J11-K11-L11&lt;$A$27*$A$5,J11-K11-L11,0)</f>
        <v>0</v>
      </c>
      <c r="N11" s="1130">
        <f>IF(E11&lt;&gt;"",J11-K11-L11-M11,"")</f>
        <v>11345448378.608311</v>
      </c>
      <c r="O11" s="1073"/>
      <c r="P11" s="1130">
        <f>IF(G11&lt;&gt; "", R11+X11-N11, "")</f>
        <v>65092285.991689682</v>
      </c>
      <c r="Q11" s="1130">
        <f>IF(E11&lt;&gt;"", N11*(1-$A$15), "")</f>
        <v>10778175959.677895</v>
      </c>
      <c r="R11" s="1130">
        <f>$A$13</f>
        <v>10840013622.68</v>
      </c>
      <c r="S11" s="1130">
        <f>IF(E11&lt;&gt;"", MIN(P11,MAX(R11-Q11,0)), "")</f>
        <v>61837663.002105713</v>
      </c>
      <c r="T11" s="1130">
        <f>IF(E11&lt;&gt;"", R11-S11, "")</f>
        <v>10778175959.677895</v>
      </c>
      <c r="U11" s="1132">
        <f>IF(E11&lt;&gt;"", R11/$A$11, "")</f>
        <v>0.91808503478216685</v>
      </c>
      <c r="V11" s="1133">
        <f>IF(E11&lt;&gt;"", IFERROR(1-T11/N11, "n.a."), "")</f>
        <v>5.0000000000000044E-2</v>
      </c>
      <c r="X11" s="1134">
        <f>$A$21</f>
        <v>570527041.92000008</v>
      </c>
      <c r="Y11" s="1134">
        <f>IF(E11&lt;&gt;"", P11-S11, "")</f>
        <v>3254622.9895839691</v>
      </c>
      <c r="Z11" s="1134">
        <f>IF(E11&lt;&gt;"", X11-Y11, "")</f>
        <v>567272418.93041611</v>
      </c>
      <c r="AA11" s="1132">
        <f>IF(E11&lt;&gt;"", X11/$A$19, "")</f>
        <v>0.98231240000000009</v>
      </c>
      <c r="AB11" s="1105"/>
    </row>
    <row r="12" spans="1:28">
      <c r="A12" s="1103" t="s">
        <v>609</v>
      </c>
      <c r="B12" s="1135"/>
      <c r="C12" s="1124"/>
      <c r="D12" s="1125">
        <f t="shared" ref="D12:D75" ca="1" si="0">IF(E12&lt;&gt;"",EOMONTH(E12,-1),"")</f>
        <v>46053</v>
      </c>
      <c r="E12" s="1126">
        <f t="shared" ref="E12:E75" ca="1" si="1">IF(INDIRECT("A"&amp;(IFERROR(MATCH(E11,A:A),999)+1))&gt;0,INDIRECT("A"&amp;(IFERROR(MATCH(E11,A:A),999)+1)),"")</f>
        <v>46080</v>
      </c>
      <c r="F12" s="1127">
        <f t="shared" ref="F12:F75" ca="1" si="2">IF(E12&lt;&gt;"",E12-$A$31,"")</f>
        <v>60</v>
      </c>
      <c r="G12" s="1128">
        <f ca="1">IF(F12&lt;&gt;"",COUNTIF($F$11:F12,"&gt;0"),"")</f>
        <v>2</v>
      </c>
      <c r="H12" s="1129">
        <v>5.7662737037847715E-3</v>
      </c>
      <c r="I12" s="1128"/>
      <c r="J12" s="1130">
        <f t="shared" ref="J12:J75" ca="1" si="3">IF(G12=1,$A$7,N11)</f>
        <v>11345448378.608311</v>
      </c>
      <c r="K12" s="1131">
        <f t="shared" ref="K12:K75" ca="1" si="4">H12*J12</f>
        <v>65420960.643216677</v>
      </c>
      <c r="L12" s="1130">
        <f t="shared" ref="L12:L75" ca="1" si="5">IF(E12&lt;&gt;"",(1-(1-$A$25)^(1/12))*(J12-K12),"")</f>
        <v>0</v>
      </c>
      <c r="M12" s="1130">
        <f t="shared" ref="M12:M75" ca="1" si="6">IF(J12-K12-L12&lt;$A$27*$A$5,J12-K12-L12,0)</f>
        <v>0</v>
      </c>
      <c r="N12" s="1130">
        <f ca="1">IF(E12&lt;&gt;"",J12-K12-L12-M12,"")</f>
        <v>11280027417.965094</v>
      </c>
      <c r="O12" s="1073"/>
      <c r="P12" s="1130">
        <f t="shared" ref="P12:P75" ca="1" si="7">IF(G12&lt;&gt; "", R12+X12-N12, "")</f>
        <v>65420960.643217087</v>
      </c>
      <c r="Q12" s="1130">
        <f t="shared" ref="Q12:Q75" ca="1" si="8">IF(E12&lt;&gt;"", N12*(1-$A$15), "")</f>
        <v>10716026047.066839</v>
      </c>
      <c r="R12" s="1130">
        <f ca="1">IF(E12&lt;&gt;"", T11, "")</f>
        <v>10778175959.677895</v>
      </c>
      <c r="S12" s="1130">
        <f ca="1">IF(E12&lt;&gt;"", MIN(P12,MAX(R12-Q12,0)), "")</f>
        <v>62149912.611055374</v>
      </c>
      <c r="T12" s="1130">
        <f t="shared" ref="T12:T75" ca="1" si="9">IF(E12&lt;&gt;"", R12-S12, "")</f>
        <v>10716026047.066839</v>
      </c>
      <c r="U12" s="1132">
        <f t="shared" ref="U12:U75" ca="1" si="10">IF(E12&lt;&gt;"", R12/$A$11, "")</f>
        <v>0.91284775049782285</v>
      </c>
      <c r="V12" s="1133">
        <f t="shared" ref="V12:V75" ca="1" si="11">IF(E12&lt;&gt;"", IFERROR(1-T12/N12, "n.a."), "")</f>
        <v>4.9999999999999933E-2</v>
      </c>
      <c r="X12" s="1134">
        <f ca="1">IF(E12&lt;&gt;"", Z11, "")</f>
        <v>567272418.93041611</v>
      </c>
      <c r="Y12" s="1134">
        <f t="shared" ref="Y12:Y75" ca="1" si="12">IF(E12&lt;&gt;"", P12-S12, "")</f>
        <v>3271048.0321617126</v>
      </c>
      <c r="Z12" s="1134">
        <f t="shared" ref="Z12:Z75" ca="1" si="13">IF(E12&lt;&gt;"", X12-Y12, "")</f>
        <v>564001370.89825439</v>
      </c>
      <c r="AA12" s="1132">
        <f t="shared" ref="AA12:AA75" ca="1" si="14">IF(E12&lt;&gt;"", X12/$A$19, "")</f>
        <v>0.97670871027964201</v>
      </c>
      <c r="AB12" s="1105"/>
    </row>
    <row r="13" spans="1:28">
      <c r="A13" s="1197">
        <f>'11 - Notes Follow-up'!G25+'11 - Notes Follow-up'!O25</f>
        <v>10840013622.68</v>
      </c>
      <c r="B13" s="1136"/>
      <c r="C13" s="1137"/>
      <c r="D13" s="1125">
        <f t="shared" ca="1" si="0"/>
        <v>46081</v>
      </c>
      <c r="E13" s="1126">
        <f t="shared" ca="1" si="1"/>
        <v>46108</v>
      </c>
      <c r="F13" s="1127">
        <f t="shared" ca="1" si="2"/>
        <v>88</v>
      </c>
      <c r="G13" s="1128">
        <f ca="1">IF(F13&lt;&gt;"",COUNTIF($F$11:F13,"&gt;0"),"")</f>
        <v>3</v>
      </c>
      <c r="H13" s="1129">
        <v>5.7983312736019704E-3</v>
      </c>
      <c r="I13" s="1128"/>
      <c r="J13" s="1130">
        <f t="shared" ca="1" si="3"/>
        <v>11280027417.965094</v>
      </c>
      <c r="K13" s="1131">
        <f t="shared" ca="1" si="4"/>
        <v>65405335.74467469</v>
      </c>
      <c r="L13" s="1130">
        <f t="shared" ca="1" si="5"/>
        <v>0</v>
      </c>
      <c r="M13" s="1130">
        <f t="shared" ca="1" si="6"/>
        <v>0</v>
      </c>
      <c r="N13" s="1130">
        <f t="shared" ref="N13:N76" ca="1" si="15">IF(E13&lt;&gt;"",J13-K13-L13-M13,"")</f>
        <v>11214622082.220419</v>
      </c>
      <c r="O13" s="1073"/>
      <c r="P13" s="1130">
        <f t="shared" ca="1" si="7"/>
        <v>65405335.744674683</v>
      </c>
      <c r="Q13" s="1130">
        <f t="shared" ca="1" si="8"/>
        <v>10653890978.109398</v>
      </c>
      <c r="R13" s="1130">
        <f t="shared" ref="R13:R76" ca="1" si="16">IF(E13&lt;&gt;"", T12, "")</f>
        <v>10716026047.066839</v>
      </c>
      <c r="S13" s="1130">
        <f t="shared" ref="S13:S76" ca="1" si="17">IF(E13&lt;&gt;"", MIN(P13,MAX(R13-Q13,0)), "")</f>
        <v>62135068.95744133</v>
      </c>
      <c r="T13" s="1130">
        <f t="shared" ca="1" si="9"/>
        <v>10653890978.109398</v>
      </c>
      <c r="U13" s="1132">
        <f t="shared" ca="1" si="10"/>
        <v>0.90758402051856824</v>
      </c>
      <c r="V13" s="1133">
        <f t="shared" ca="1" si="11"/>
        <v>5.0000000000000044E-2</v>
      </c>
      <c r="X13" s="1134">
        <f t="shared" ref="X13:X76" ca="1" si="18">IF(E13&lt;&gt;"", Z12, "")</f>
        <v>564001370.89825439</v>
      </c>
      <c r="Y13" s="1134">
        <f t="shared" ca="1" si="12"/>
        <v>3270266.7872333527</v>
      </c>
      <c r="Z13" s="1134">
        <f t="shared" ca="1" si="13"/>
        <v>560731104.11102104</v>
      </c>
      <c r="AA13" s="1132">
        <f t="shared" ca="1" si="14"/>
        <v>0.97107674052729753</v>
      </c>
      <c r="AB13" s="1105"/>
    </row>
    <row r="14" spans="1:28">
      <c r="A14" s="1103" t="s">
        <v>625</v>
      </c>
      <c r="B14" s="1138"/>
      <c r="C14" s="1139"/>
      <c r="D14" s="1125">
        <f t="shared" ca="1" si="0"/>
        <v>46112</v>
      </c>
      <c r="E14" s="1126">
        <f t="shared" ca="1" si="1"/>
        <v>46139</v>
      </c>
      <c r="F14" s="1127">
        <f t="shared" ca="1" si="2"/>
        <v>119</v>
      </c>
      <c r="G14" s="1128">
        <f ca="1">IF(F14&lt;&gt;"",COUNTIF($F$11:F14,"&gt;0"),"")</f>
        <v>4</v>
      </c>
      <c r="H14" s="1129">
        <v>5.8450978549635232E-3</v>
      </c>
      <c r="I14" s="1128"/>
      <c r="J14" s="1130">
        <f t="shared" ca="1" si="3"/>
        <v>11214622082.220419</v>
      </c>
      <c r="K14" s="1131">
        <f t="shared" ca="1" si="4"/>
        <v>65550563.477013133</v>
      </c>
      <c r="L14" s="1130">
        <f t="shared" ca="1" si="5"/>
        <v>0</v>
      </c>
      <c r="M14" s="1130">
        <f t="shared" ca="1" si="6"/>
        <v>0</v>
      </c>
      <c r="N14" s="1130">
        <f t="shared" ca="1" si="15"/>
        <v>11149071518.743406</v>
      </c>
      <c r="O14" s="1073"/>
      <c r="P14" s="1130">
        <f t="shared" ca="1" si="7"/>
        <v>65550563.477012634</v>
      </c>
      <c r="Q14" s="1130">
        <f t="shared" ca="1" si="8"/>
        <v>10591617942.806236</v>
      </c>
      <c r="R14" s="1130">
        <f t="shared" ca="1" si="16"/>
        <v>10653890978.109398</v>
      </c>
      <c r="S14" s="1130">
        <f t="shared" ca="1" si="17"/>
        <v>62273035.303161621</v>
      </c>
      <c r="T14" s="1130">
        <f t="shared" ca="1" si="9"/>
        <v>10591617942.806236</v>
      </c>
      <c r="U14" s="1132">
        <f t="shared" ca="1" si="10"/>
        <v>0.90232154770897399</v>
      </c>
      <c r="V14" s="1133">
        <f t="shared" ca="1" si="11"/>
        <v>4.9999999999999933E-2</v>
      </c>
      <c r="X14" s="1134">
        <f t="shared" ca="1" si="18"/>
        <v>560731104.11102104</v>
      </c>
      <c r="Y14" s="1134">
        <f t="shared" ca="1" si="12"/>
        <v>3277528.1738510132</v>
      </c>
      <c r="Z14" s="1134">
        <f t="shared" ca="1" si="13"/>
        <v>557453575.93717003</v>
      </c>
      <c r="AA14" s="1132">
        <f t="shared" ca="1" si="14"/>
        <v>0.96544611589363127</v>
      </c>
      <c r="AB14" s="1105"/>
    </row>
    <row r="15" spans="1:28">
      <c r="A15" s="1198">
        <f>'11bis - Notes Calculation'!N17</f>
        <v>0.05</v>
      </c>
      <c r="B15" s="1136"/>
      <c r="C15" s="1140"/>
      <c r="D15" s="1125">
        <f t="shared" ca="1" si="0"/>
        <v>46142</v>
      </c>
      <c r="E15" s="1126">
        <f t="shared" ca="1" si="1"/>
        <v>46169</v>
      </c>
      <c r="F15" s="1127">
        <f t="shared" ca="1" si="2"/>
        <v>149</v>
      </c>
      <c r="G15" s="1128">
        <f ca="1">IF(F15&lt;&gt;"",COUNTIF($F$11:F15,"&gt;0"),"")</f>
        <v>5</v>
      </c>
      <c r="H15" s="1129">
        <v>5.8812501649786412E-3</v>
      </c>
      <c r="I15" s="1128"/>
      <c r="J15" s="1130">
        <f t="shared" ca="1" si="3"/>
        <v>11149071518.743406</v>
      </c>
      <c r="K15" s="1131">
        <f t="shared" ca="1" si="4"/>
        <v>65570478.708968326</v>
      </c>
      <c r="L15" s="1130">
        <f t="shared" ca="1" si="5"/>
        <v>0</v>
      </c>
      <c r="M15" s="1130">
        <f t="shared" ca="1" si="6"/>
        <v>0</v>
      </c>
      <c r="N15" s="1130">
        <f t="shared" ca="1" si="15"/>
        <v>11083501040.034437</v>
      </c>
      <c r="O15" s="1073"/>
      <c r="P15" s="1130">
        <f t="shared" ca="1" si="7"/>
        <v>65570478.708969116</v>
      </c>
      <c r="Q15" s="1130">
        <f t="shared" ca="1" si="8"/>
        <v>10529325988.032715</v>
      </c>
      <c r="R15" s="1130">
        <f t="shared" ca="1" si="16"/>
        <v>10591617942.806236</v>
      </c>
      <c r="S15" s="1130">
        <f t="shared" ca="1" si="17"/>
        <v>62291954.773521423</v>
      </c>
      <c r="T15" s="1130">
        <f t="shared" ca="1" si="9"/>
        <v>10529325988.032715</v>
      </c>
      <c r="U15" s="1132">
        <f t="shared" ca="1" si="10"/>
        <v>0.897047389965973</v>
      </c>
      <c r="V15" s="1133">
        <f t="shared" ca="1" si="11"/>
        <v>5.0000000000000044E-2</v>
      </c>
      <c r="X15" s="1134">
        <f t="shared" ca="1" si="18"/>
        <v>557453575.93717003</v>
      </c>
      <c r="Y15" s="1134">
        <f t="shared" ca="1" si="12"/>
        <v>3278523.9354476929</v>
      </c>
      <c r="Z15" s="1134">
        <f t="shared" ca="1" si="13"/>
        <v>554175052.00172234</v>
      </c>
      <c r="AA15" s="1132">
        <f t="shared" ca="1" si="14"/>
        <v>0.9598029888725379</v>
      </c>
      <c r="AB15" s="1105"/>
    </row>
    <row r="16" spans="1:28">
      <c r="C16" s="1139"/>
      <c r="D16" s="1125">
        <f t="shared" ca="1" si="0"/>
        <v>46173</v>
      </c>
      <c r="E16" s="1126">
        <f t="shared" ca="1" si="1"/>
        <v>46202</v>
      </c>
      <c r="F16" s="1127">
        <f t="shared" ca="1" si="2"/>
        <v>182</v>
      </c>
      <c r="G16" s="1128">
        <f ca="1">IF(F16&lt;&gt;"",COUNTIF($F$11:F16,"&gt;0"),"")</f>
        <v>6</v>
      </c>
      <c r="H16" s="1129">
        <v>5.9276766132720128E-3</v>
      </c>
      <c r="I16" s="1128"/>
      <c r="J16" s="1130">
        <f t="shared" ca="1" si="3"/>
        <v>11083501040.034437</v>
      </c>
      <c r="K16" s="1131">
        <f t="shared" ca="1" si="4"/>
        <v>65699409.908188164</v>
      </c>
      <c r="L16" s="1130">
        <f t="shared" ca="1" si="5"/>
        <v>0</v>
      </c>
      <c r="M16" s="1130">
        <f t="shared" ca="1" si="6"/>
        <v>0</v>
      </c>
      <c r="N16" s="1130">
        <f t="shared" ca="1" si="15"/>
        <v>11017801630.126249</v>
      </c>
      <c r="O16" s="1073"/>
      <c r="P16" s="1130">
        <f t="shared" ca="1" si="7"/>
        <v>65699409.908187866</v>
      </c>
      <c r="Q16" s="1130">
        <f t="shared" ca="1" si="8"/>
        <v>10466911548.619936</v>
      </c>
      <c r="R16" s="1130">
        <f t="shared" ca="1" si="16"/>
        <v>10529325988.032715</v>
      </c>
      <c r="S16" s="1130">
        <f t="shared" ca="1" si="17"/>
        <v>62414439.412778854</v>
      </c>
      <c r="T16" s="1130">
        <f t="shared" ca="1" si="9"/>
        <v>10466911548.619936</v>
      </c>
      <c r="U16" s="1132">
        <f t="shared" ca="1" si="10"/>
        <v>0.89177162985574188</v>
      </c>
      <c r="V16" s="1133">
        <f t="shared" ca="1" si="11"/>
        <v>5.0000000000000044E-2</v>
      </c>
      <c r="X16" s="1134">
        <f t="shared" ca="1" si="18"/>
        <v>554175052.00172234</v>
      </c>
      <c r="Y16" s="1134">
        <f t="shared" ca="1" si="12"/>
        <v>3284970.4954090118</v>
      </c>
      <c r="Z16" s="1134">
        <f t="shared" ca="1" si="13"/>
        <v>550890081.50631332</v>
      </c>
      <c r="AA16" s="1132">
        <f t="shared" ca="1" si="14"/>
        <v>0.95415814738588556</v>
      </c>
      <c r="AB16" s="1105"/>
    </row>
    <row r="17" spans="1:28" ht="15.5">
      <c r="A17" s="1094" t="s">
        <v>626</v>
      </c>
      <c r="C17" s="1104"/>
      <c r="D17" s="1125">
        <f t="shared" ca="1" si="0"/>
        <v>46203</v>
      </c>
      <c r="E17" s="1126">
        <f t="shared" ca="1" si="1"/>
        <v>46230</v>
      </c>
      <c r="F17" s="1127">
        <f t="shared" ca="1" si="2"/>
        <v>210</v>
      </c>
      <c r="G17" s="1128">
        <f ca="1">IF(F17&lt;&gt;"",COUNTIF($F$11:F17,"&gt;0"),"")</f>
        <v>7</v>
      </c>
      <c r="H17" s="1129">
        <v>5.9647273934845015E-3</v>
      </c>
      <c r="I17" s="1128"/>
      <c r="J17" s="1130">
        <f t="shared" ca="1" si="3"/>
        <v>11017801630.126249</v>
      </c>
      <c r="K17" s="1131">
        <f t="shared" ca="1" si="4"/>
        <v>65718183.199192233</v>
      </c>
      <c r="L17" s="1130">
        <f t="shared" ca="1" si="5"/>
        <v>0</v>
      </c>
      <c r="M17" s="1130">
        <f t="shared" ca="1" si="6"/>
        <v>0</v>
      </c>
      <c r="N17" s="1130">
        <f t="shared" ca="1" si="15"/>
        <v>10952083446.927057</v>
      </c>
      <c r="O17" s="1073"/>
      <c r="P17" s="1130">
        <f t="shared" ca="1" si="7"/>
        <v>65718183.199192047</v>
      </c>
      <c r="Q17" s="1130">
        <f t="shared" ca="1" si="8"/>
        <v>10404479274.580704</v>
      </c>
      <c r="R17" s="1130">
        <f t="shared" ca="1" si="16"/>
        <v>10466911548.619936</v>
      </c>
      <c r="S17" s="1130">
        <f t="shared" ca="1" si="17"/>
        <v>62432274.039232254</v>
      </c>
      <c r="T17" s="1130">
        <f t="shared" ca="1" si="9"/>
        <v>10404479274.580704</v>
      </c>
      <c r="U17" s="1132">
        <f t="shared" ca="1" si="10"/>
        <v>0.88648549602106652</v>
      </c>
      <c r="V17" s="1133">
        <f t="shared" ca="1" si="11"/>
        <v>5.0000000000000044E-2</v>
      </c>
      <c r="X17" s="1134">
        <f t="shared" ca="1" si="18"/>
        <v>550890081.50631332</v>
      </c>
      <c r="Y17" s="1134">
        <f t="shared" ca="1" si="12"/>
        <v>3285909.1599597931</v>
      </c>
      <c r="Z17" s="1134">
        <f t="shared" ca="1" si="13"/>
        <v>547604172.34635353</v>
      </c>
      <c r="AA17" s="1132">
        <f t="shared" ca="1" si="14"/>
        <v>0.94850220645026395</v>
      </c>
      <c r="AB17" s="1105"/>
    </row>
    <row r="18" spans="1:28">
      <c r="A18" s="1103" t="s">
        <v>607</v>
      </c>
      <c r="C18" s="1104"/>
      <c r="D18" s="1125">
        <f t="shared" ca="1" si="0"/>
        <v>46234</v>
      </c>
      <c r="E18" s="1126">
        <f t="shared" ca="1" si="1"/>
        <v>46261</v>
      </c>
      <c r="F18" s="1127">
        <f t="shared" ca="1" si="2"/>
        <v>241</v>
      </c>
      <c r="G18" s="1128">
        <f ca="1">IF(F18&lt;&gt;"",COUNTIF($F$11:F18,"&gt;0"),"")</f>
        <v>8</v>
      </c>
      <c r="H18" s="1129">
        <v>6.0052876992465311E-3</v>
      </c>
      <c r="I18" s="1128"/>
      <c r="J18" s="1130">
        <f t="shared" ca="1" si="3"/>
        <v>10952083446.927057</v>
      </c>
      <c r="K18" s="1131">
        <f t="shared" ca="1" si="4"/>
        <v>65770412.004952602</v>
      </c>
      <c r="L18" s="1130">
        <f t="shared" ca="1" si="5"/>
        <v>0</v>
      </c>
      <c r="M18" s="1130">
        <f t="shared" ca="1" si="6"/>
        <v>0</v>
      </c>
      <c r="N18" s="1130">
        <f t="shared" ca="1" si="15"/>
        <v>10886313034.922104</v>
      </c>
      <c r="O18" s="1073"/>
      <c r="P18" s="1130">
        <f t="shared" ca="1" si="7"/>
        <v>65770412.004953384</v>
      </c>
      <c r="Q18" s="1130">
        <f t="shared" ca="1" si="8"/>
        <v>10341997383.175999</v>
      </c>
      <c r="R18" s="1130">
        <f t="shared" ca="1" si="16"/>
        <v>10404479274.580704</v>
      </c>
      <c r="S18" s="1130">
        <f t="shared" ca="1" si="17"/>
        <v>62481891.404705048</v>
      </c>
      <c r="T18" s="1130">
        <f t="shared" ca="1" si="9"/>
        <v>10341997383.175999</v>
      </c>
      <c r="U18" s="1132">
        <f t="shared" ca="1" si="10"/>
        <v>0.88119785169902298</v>
      </c>
      <c r="V18" s="1133">
        <f t="shared" ca="1" si="11"/>
        <v>5.0000000000000044E-2</v>
      </c>
      <c r="X18" s="1134">
        <f t="shared" ca="1" si="18"/>
        <v>547604172.34635353</v>
      </c>
      <c r="Y18" s="1134">
        <f t="shared" ca="1" si="12"/>
        <v>3288520.6002483368</v>
      </c>
      <c r="Z18" s="1134">
        <f t="shared" ca="1" si="13"/>
        <v>544315651.74610519</v>
      </c>
      <c r="AA18" s="1132">
        <f t="shared" ca="1" si="14"/>
        <v>0.94284464935666934</v>
      </c>
      <c r="AB18" s="1105"/>
    </row>
    <row r="19" spans="1:28">
      <c r="A19" s="1197">
        <v>580800000</v>
      </c>
      <c r="C19" s="1104"/>
      <c r="D19" s="1125">
        <f t="shared" ca="1" si="0"/>
        <v>46265</v>
      </c>
      <c r="E19" s="1126">
        <f t="shared" ca="1" si="1"/>
        <v>46293</v>
      </c>
      <c r="F19" s="1127">
        <f t="shared" ca="1" si="2"/>
        <v>273</v>
      </c>
      <c r="G19" s="1128">
        <f ca="1">IF(F19&lt;&gt;"",COUNTIF($F$11:F19,"&gt;0"),"")</f>
        <v>9</v>
      </c>
      <c r="H19" s="1129">
        <v>6.0525303175296792E-3</v>
      </c>
      <c r="I19" s="1128"/>
      <c r="J19" s="1130">
        <f t="shared" ca="1" si="3"/>
        <v>10886313034.922104</v>
      </c>
      <c r="K19" s="1131">
        <f t="shared" ca="1" si="4"/>
        <v>65889739.689984567</v>
      </c>
      <c r="L19" s="1130">
        <f t="shared" ca="1" si="5"/>
        <v>0</v>
      </c>
      <c r="M19" s="1130">
        <f t="shared" ca="1" si="6"/>
        <v>0</v>
      </c>
      <c r="N19" s="1130">
        <f t="shared" ca="1" si="15"/>
        <v>10820423295.232119</v>
      </c>
      <c r="O19" s="1073"/>
      <c r="P19" s="1130">
        <f t="shared" ca="1" si="7"/>
        <v>65889739.689985275</v>
      </c>
      <c r="Q19" s="1130">
        <f t="shared" ca="1" si="8"/>
        <v>10279402130.470512</v>
      </c>
      <c r="R19" s="1130">
        <f t="shared" ca="1" si="16"/>
        <v>10341997383.175999</v>
      </c>
      <c r="S19" s="1130">
        <f t="shared" ca="1" si="17"/>
        <v>62595252.705486298</v>
      </c>
      <c r="T19" s="1130">
        <f t="shared" ca="1" si="9"/>
        <v>10279402130.470512</v>
      </c>
      <c r="U19" s="1132">
        <f t="shared" ca="1" si="10"/>
        <v>0.87590600507961236</v>
      </c>
      <c r="V19" s="1133">
        <f t="shared" ca="1" si="11"/>
        <v>5.0000000000000044E-2</v>
      </c>
      <c r="X19" s="1134">
        <f t="shared" ca="1" si="18"/>
        <v>544315651.74610519</v>
      </c>
      <c r="Y19" s="1134">
        <f t="shared" ca="1" si="12"/>
        <v>3294486.9844989777</v>
      </c>
      <c r="Z19" s="1134">
        <f t="shared" ca="1" si="13"/>
        <v>541021164.76160622</v>
      </c>
      <c r="AA19" s="1132">
        <f t="shared" ca="1" si="14"/>
        <v>0.93718259598158604</v>
      </c>
      <c r="AB19" s="1105"/>
    </row>
    <row r="20" spans="1:28">
      <c r="A20" s="1103" t="s">
        <v>609</v>
      </c>
      <c r="C20" s="1104"/>
      <c r="D20" s="1125">
        <f t="shared" ca="1" si="0"/>
        <v>46295</v>
      </c>
      <c r="E20" s="1126">
        <f t="shared" ca="1" si="1"/>
        <v>46322</v>
      </c>
      <c r="F20" s="1127">
        <f t="shared" ca="1" si="2"/>
        <v>302</v>
      </c>
      <c r="G20" s="1128">
        <f ca="1">IF(F20&lt;&gt;"",COUNTIF($F$11:F20,"&gt;0"),"")</f>
        <v>10</v>
      </c>
      <c r="H20" s="1129">
        <v>6.088585956135875E-3</v>
      </c>
      <c r="I20" s="1128"/>
      <c r="J20" s="1130">
        <f t="shared" ca="1" si="3"/>
        <v>10820423295.232119</v>
      </c>
      <c r="K20" s="1131">
        <f t="shared" ca="1" si="4"/>
        <v>65881077.314795747</v>
      </c>
      <c r="L20" s="1130">
        <f t="shared" ca="1" si="5"/>
        <v>0</v>
      </c>
      <c r="M20" s="1130">
        <f t="shared" ca="1" si="6"/>
        <v>0</v>
      </c>
      <c r="N20" s="1130">
        <f t="shared" ca="1" si="15"/>
        <v>10754542217.917322</v>
      </c>
      <c r="O20" s="1073"/>
      <c r="P20" s="1130">
        <f t="shared" ca="1" si="7"/>
        <v>65881077.314796448</v>
      </c>
      <c r="Q20" s="1130">
        <f t="shared" ca="1" si="8"/>
        <v>10216815107.021456</v>
      </c>
      <c r="R20" s="1130">
        <f t="shared" ca="1" si="16"/>
        <v>10279402130.470512</v>
      </c>
      <c r="S20" s="1130">
        <f t="shared" ca="1" si="17"/>
        <v>62587023.449056625</v>
      </c>
      <c r="T20" s="1130">
        <f t="shared" ca="1" si="9"/>
        <v>10216815107.021456</v>
      </c>
      <c r="U20" s="1132">
        <f t="shared" ca="1" si="10"/>
        <v>0.87060455742856158</v>
      </c>
      <c r="V20" s="1133">
        <f t="shared" ca="1" si="11"/>
        <v>5.0000000000000044E-2</v>
      </c>
      <c r="X20" s="1134">
        <f t="shared" ca="1" si="18"/>
        <v>541021164.76160622</v>
      </c>
      <c r="Y20" s="1134">
        <f t="shared" ca="1" si="12"/>
        <v>3294053.8657398224</v>
      </c>
      <c r="Z20" s="1134">
        <f t="shared" ca="1" si="13"/>
        <v>537727110.89586639</v>
      </c>
      <c r="AA20" s="1132">
        <f t="shared" ca="1" si="14"/>
        <v>0.93151026990634678</v>
      </c>
      <c r="AB20" s="1105"/>
    </row>
    <row r="21" spans="1:28">
      <c r="A21" s="1197">
        <f>'11 - Notes Follow-up'!W25</f>
        <v>570527041.92000008</v>
      </c>
      <c r="C21" s="1104"/>
      <c r="D21" s="1125">
        <f t="shared" ca="1" si="0"/>
        <v>46326</v>
      </c>
      <c r="E21" s="1126">
        <f t="shared" ca="1" si="1"/>
        <v>46353</v>
      </c>
      <c r="F21" s="1127">
        <f t="shared" ca="1" si="2"/>
        <v>333</v>
      </c>
      <c r="G21" s="1128">
        <f ca="1">IF(F21&lt;&gt;"",COUNTIF($F$11:F21,"&gt;0"),"")</f>
        <v>11</v>
      </c>
      <c r="H21" s="1141">
        <v>6.133374550511099E-3</v>
      </c>
      <c r="I21" s="1128"/>
      <c r="J21" s="1130">
        <f t="shared" ca="1" si="3"/>
        <v>10754542217.917322</v>
      </c>
      <c r="K21" s="1131">
        <f t="shared" ca="1" si="4"/>
        <v>65961635.541771293</v>
      </c>
      <c r="L21" s="1130">
        <f t="shared" ca="1" si="5"/>
        <v>0</v>
      </c>
      <c r="M21" s="1130">
        <f t="shared" ca="1" si="6"/>
        <v>0</v>
      </c>
      <c r="N21" s="1130">
        <f t="shared" ca="1" si="15"/>
        <v>10688580582.375551</v>
      </c>
      <c r="O21" s="1073"/>
      <c r="P21" s="1130">
        <f t="shared" ca="1" si="7"/>
        <v>65961635.541770935</v>
      </c>
      <c r="Q21" s="1130">
        <f t="shared" ca="1" si="8"/>
        <v>10154151553.256773</v>
      </c>
      <c r="R21" s="1130">
        <f t="shared" ca="1" si="16"/>
        <v>10216815107.021456</v>
      </c>
      <c r="S21" s="1130">
        <f t="shared" ca="1" si="17"/>
        <v>62663553.76468277</v>
      </c>
      <c r="T21" s="1130">
        <f t="shared" ca="1" si="9"/>
        <v>10154151553.256773</v>
      </c>
      <c r="U21" s="1132">
        <f t="shared" ca="1" si="10"/>
        <v>0.86530380674685414</v>
      </c>
      <c r="V21" s="1133">
        <f t="shared" ca="1" si="11"/>
        <v>5.0000000000000044E-2</v>
      </c>
      <c r="X21" s="1134">
        <f t="shared" ca="1" si="18"/>
        <v>537727110.89586639</v>
      </c>
      <c r="Y21" s="1134">
        <f t="shared" ca="1" si="12"/>
        <v>3298081.7770881653</v>
      </c>
      <c r="Z21" s="1134">
        <f t="shared" ca="1" si="13"/>
        <v>534429029.11877823</v>
      </c>
      <c r="AA21" s="1132">
        <f t="shared" ca="1" si="14"/>
        <v>0.92583868955899862</v>
      </c>
      <c r="AB21" s="1105"/>
    </row>
    <row r="22" spans="1:28">
      <c r="A22" s="1142"/>
      <c r="C22" s="1104"/>
      <c r="D22" s="1125">
        <f t="shared" ca="1" si="0"/>
        <v>46356</v>
      </c>
      <c r="E22" s="1126">
        <f t="shared" ca="1" si="1"/>
        <v>46384</v>
      </c>
      <c r="F22" s="1127">
        <f t="shared" ca="1" si="2"/>
        <v>364</v>
      </c>
      <c r="G22" s="1128">
        <f ca="1">IF(F22&lt;&gt;"",COUNTIF($F$11:F22,"&gt;0"),"")</f>
        <v>12</v>
      </c>
      <c r="H22" s="1129">
        <v>6.1692309126794949E-3</v>
      </c>
      <c r="I22" s="1128"/>
      <c r="J22" s="1130">
        <f t="shared" ca="1" si="3"/>
        <v>10688580582.375551</v>
      </c>
      <c r="K22" s="1131">
        <f t="shared" ca="1" si="4"/>
        <v>65940321.741457045</v>
      </c>
      <c r="L22" s="1130">
        <f t="shared" ca="1" si="5"/>
        <v>0</v>
      </c>
      <c r="M22" s="1130">
        <f t="shared" ca="1" si="6"/>
        <v>0</v>
      </c>
      <c r="N22" s="1130">
        <f t="shared" ca="1" si="15"/>
        <v>10622640260.634094</v>
      </c>
      <c r="O22" s="1073"/>
      <c r="P22" s="1130">
        <f t="shared" ca="1" si="7"/>
        <v>65940321.741456985</v>
      </c>
      <c r="Q22" s="1130">
        <f t="shared" ca="1" si="8"/>
        <v>10091508247.602388</v>
      </c>
      <c r="R22" s="1130">
        <f t="shared" ca="1" si="16"/>
        <v>10154151553.256773</v>
      </c>
      <c r="S22" s="1130">
        <f t="shared" ca="1" si="17"/>
        <v>62643305.654384613</v>
      </c>
      <c r="T22" s="1130">
        <f t="shared" ca="1" si="9"/>
        <v>10091508247.602388</v>
      </c>
      <c r="U22" s="1132">
        <f t="shared" ca="1" si="10"/>
        <v>0.85999657440009258</v>
      </c>
      <c r="V22" s="1133">
        <f t="shared" ca="1" si="11"/>
        <v>5.0000000000000155E-2</v>
      </c>
      <c r="X22" s="1134">
        <f t="shared" ca="1" si="18"/>
        <v>534429029.11877823</v>
      </c>
      <c r="Y22" s="1134">
        <f t="shared" ca="1" si="12"/>
        <v>3297016.0870723724</v>
      </c>
      <c r="Z22" s="1134">
        <f t="shared" ca="1" si="13"/>
        <v>531132013.03170586</v>
      </c>
      <c r="AA22" s="1132">
        <f t="shared" ca="1" si="14"/>
        <v>0.92016017410257955</v>
      </c>
      <c r="AB22" s="1105"/>
    </row>
    <row r="23" spans="1:28" ht="15.5">
      <c r="A23" s="1094" t="s">
        <v>627</v>
      </c>
      <c r="C23" s="1104"/>
      <c r="D23" s="1125">
        <f t="shared" ca="1" si="0"/>
        <v>46387</v>
      </c>
      <c r="E23" s="1126">
        <f t="shared" ca="1" si="1"/>
        <v>46414</v>
      </c>
      <c r="F23" s="1127">
        <f t="shared" ca="1" si="2"/>
        <v>394</v>
      </c>
      <c r="G23" s="1128">
        <f ca="1">IF(F23&lt;&gt;"",COUNTIF($F$11:F23,"&gt;0"),"")</f>
        <v>13</v>
      </c>
      <c r="H23" s="1129">
        <v>6.211379484955426E-3</v>
      </c>
      <c r="I23" s="1128"/>
      <c r="J23" s="1130">
        <f t="shared" ca="1" si="3"/>
        <v>10622640260.634094</v>
      </c>
      <c r="K23" s="1131">
        <f t="shared" ca="1" si="4"/>
        <v>65981249.790964171</v>
      </c>
      <c r="L23" s="1130">
        <f t="shared" ca="1" si="5"/>
        <v>0</v>
      </c>
      <c r="M23" s="1130">
        <f t="shared" ca="1" si="6"/>
        <v>0</v>
      </c>
      <c r="N23" s="1130">
        <f t="shared" ca="1" si="15"/>
        <v>10556659010.84313</v>
      </c>
      <c r="O23" s="1073"/>
      <c r="P23" s="1130">
        <f t="shared" ca="1" si="7"/>
        <v>65981249.790964127</v>
      </c>
      <c r="Q23" s="1130">
        <f t="shared" ca="1" si="8"/>
        <v>10028826060.300974</v>
      </c>
      <c r="R23" s="1130">
        <f t="shared" ca="1" si="16"/>
        <v>10091508247.602388</v>
      </c>
      <c r="S23" s="1130">
        <f t="shared" ca="1" si="17"/>
        <v>62682187.30141449</v>
      </c>
      <c r="T23" s="1130">
        <f t="shared" ca="1" si="9"/>
        <v>10028826060.300974</v>
      </c>
      <c r="U23" s="1132">
        <f t="shared" ca="1" si="10"/>
        <v>0.854691056948505</v>
      </c>
      <c r="V23" s="1133">
        <f t="shared" ca="1" si="11"/>
        <v>4.9999999999999933E-2</v>
      </c>
      <c r="X23" s="1134">
        <f t="shared" ca="1" si="18"/>
        <v>531132013.03170586</v>
      </c>
      <c r="Y23" s="1134">
        <f t="shared" ca="1" si="12"/>
        <v>3299062.4895496368</v>
      </c>
      <c r="Z23" s="1134">
        <f t="shared" ca="1" si="13"/>
        <v>527832950.54215622</v>
      </c>
      <c r="AA23" s="1132">
        <f t="shared" ca="1" si="14"/>
        <v>0.91448349351189029</v>
      </c>
      <c r="AB23" s="1105"/>
    </row>
    <row r="24" spans="1:28">
      <c r="A24" s="1103" t="s">
        <v>259</v>
      </c>
      <c r="C24" s="1104"/>
      <c r="D24" s="1125">
        <f t="shared" ca="1" si="0"/>
        <v>46418</v>
      </c>
      <c r="E24" s="1126">
        <f t="shared" ca="1" si="1"/>
        <v>46444</v>
      </c>
      <c r="F24" s="1127">
        <f t="shared" ca="1" si="2"/>
        <v>424</v>
      </c>
      <c r="G24" s="1128">
        <f ca="1">IF(F24&lt;&gt;"",COUNTIF($F$11:F24,"&gt;0"),"")</f>
        <v>14</v>
      </c>
      <c r="H24" s="1129">
        <v>6.2630015066440572E-3</v>
      </c>
      <c r="I24" s="1128"/>
      <c r="J24" s="1130">
        <f t="shared" ca="1" si="3"/>
        <v>10556659010.84313</v>
      </c>
      <c r="K24" s="1131">
        <f t="shared" ca="1" si="4"/>
        <v>66116371.290038086</v>
      </c>
      <c r="L24" s="1130">
        <f t="shared" ca="1" si="5"/>
        <v>0</v>
      </c>
      <c r="M24" s="1130">
        <f t="shared" ca="1" si="6"/>
        <v>0</v>
      </c>
      <c r="N24" s="1130">
        <f t="shared" ca="1" si="15"/>
        <v>10490542639.553093</v>
      </c>
      <c r="O24" s="1073"/>
      <c r="P24" s="1130">
        <f t="shared" ca="1" si="7"/>
        <v>66116371.290037155</v>
      </c>
      <c r="Q24" s="1130">
        <f t="shared" ca="1" si="8"/>
        <v>9966015507.5754375</v>
      </c>
      <c r="R24" s="1130">
        <f t="shared" ca="1" si="16"/>
        <v>10028826060.300974</v>
      </c>
      <c r="S24" s="1130">
        <f t="shared" ca="1" si="17"/>
        <v>62810552.725536346</v>
      </c>
      <c r="T24" s="1130">
        <f t="shared" ca="1" si="9"/>
        <v>9966015507.5754375</v>
      </c>
      <c r="U24" s="1132">
        <f t="shared" ca="1" si="10"/>
        <v>0.84938224645140037</v>
      </c>
      <c r="V24" s="1133">
        <f t="shared" ca="1" si="11"/>
        <v>5.0000000000000044E-2</v>
      </c>
      <c r="X24" s="1134">
        <f t="shared" ca="1" si="18"/>
        <v>527832950.54215622</v>
      </c>
      <c r="Y24" s="1134">
        <f t="shared" ca="1" si="12"/>
        <v>3305818.5645008087</v>
      </c>
      <c r="Z24" s="1134">
        <f t="shared" ca="1" si="13"/>
        <v>524527131.97765541</v>
      </c>
      <c r="AA24" s="1132">
        <f t="shared" ca="1" si="14"/>
        <v>0.90880328950095768</v>
      </c>
      <c r="AB24" s="1105"/>
    </row>
    <row r="25" spans="1:28">
      <c r="A25" s="1198">
        <v>0</v>
      </c>
      <c r="C25" s="1104"/>
      <c r="D25" s="1125">
        <f t="shared" ca="1" si="0"/>
        <v>46446</v>
      </c>
      <c r="E25" s="1126">
        <f t="shared" ca="1" si="1"/>
        <v>46476</v>
      </c>
      <c r="F25" s="1127">
        <f t="shared" ca="1" si="2"/>
        <v>456</v>
      </c>
      <c r="G25" s="1128">
        <f ca="1">IF(F25&lt;&gt;"",COUNTIF($F$11:F25,"&gt;0"),"")</f>
        <v>15</v>
      </c>
      <c r="H25" s="1129">
        <v>6.292677908475707E-3</v>
      </c>
      <c r="I25" s="1128"/>
      <c r="J25" s="1130">
        <f t="shared" ca="1" si="3"/>
        <v>10490542639.553093</v>
      </c>
      <c r="K25" s="1131">
        <f t="shared" ca="1" si="4"/>
        <v>66013605.915838182</v>
      </c>
      <c r="L25" s="1130">
        <f t="shared" ca="1" si="5"/>
        <v>0</v>
      </c>
      <c r="M25" s="1130">
        <f t="shared" ca="1" si="6"/>
        <v>0</v>
      </c>
      <c r="N25" s="1130">
        <f t="shared" ca="1" si="15"/>
        <v>10424529033.637255</v>
      </c>
      <c r="O25" s="1073"/>
      <c r="P25" s="1130">
        <f t="shared" ca="1" si="7"/>
        <v>66013605.915838242</v>
      </c>
      <c r="Q25" s="1130">
        <f t="shared" ca="1" si="8"/>
        <v>9903302581.9553909</v>
      </c>
      <c r="R25" s="1130">
        <f t="shared" ca="1" si="16"/>
        <v>9966015507.5754375</v>
      </c>
      <c r="S25" s="1130">
        <f t="shared" ca="1" si="17"/>
        <v>62712925.620046616</v>
      </c>
      <c r="T25" s="1130">
        <f t="shared" ca="1" si="9"/>
        <v>9903302581.9553909</v>
      </c>
      <c r="U25" s="1132">
        <f t="shared" ca="1" si="10"/>
        <v>0.84406256416215852</v>
      </c>
      <c r="V25" s="1133">
        <f t="shared" ca="1" si="11"/>
        <v>5.0000000000000155E-2</v>
      </c>
      <c r="X25" s="1134">
        <f t="shared" ca="1" si="18"/>
        <v>524527131.97765541</v>
      </c>
      <c r="Y25" s="1134">
        <f t="shared" ca="1" si="12"/>
        <v>3300680.295791626</v>
      </c>
      <c r="Z25" s="1134">
        <f t="shared" ca="1" si="13"/>
        <v>521226451.68186378</v>
      </c>
      <c r="AA25" s="1132">
        <f t="shared" ca="1" si="14"/>
        <v>0.90311145312957197</v>
      </c>
      <c r="AB25" s="1105"/>
    </row>
    <row r="26" spans="1:28">
      <c r="A26" s="1103" t="s">
        <v>628</v>
      </c>
      <c r="C26" s="1104"/>
      <c r="D26" s="1125">
        <f t="shared" ca="1" si="0"/>
        <v>46477</v>
      </c>
      <c r="E26" s="1126">
        <f t="shared" ca="1" si="1"/>
        <v>46504</v>
      </c>
      <c r="F26" s="1127">
        <f t="shared" ca="1" si="2"/>
        <v>484</v>
      </c>
      <c r="G26" s="1128">
        <f ca="1">IF(F26&lt;&gt;"",COUNTIF($F$11:F26,"&gt;0"),"")</f>
        <v>16</v>
      </c>
      <c r="H26" s="1129">
        <v>6.3358665088783829E-3</v>
      </c>
      <c r="I26" s="1128"/>
      <c r="J26" s="1130">
        <f t="shared" ca="1" si="3"/>
        <v>10424529033.637255</v>
      </c>
      <c r="K26" s="1131">
        <f t="shared" ca="1" si="4"/>
        <v>66048424.375052616</v>
      </c>
      <c r="L26" s="1130">
        <f t="shared" ca="1" si="5"/>
        <v>0</v>
      </c>
      <c r="M26" s="1130">
        <f t="shared" ca="1" si="6"/>
        <v>0</v>
      </c>
      <c r="N26" s="1130">
        <f t="shared" ca="1" si="15"/>
        <v>10358480609.262201</v>
      </c>
      <c r="O26" s="1073"/>
      <c r="P26" s="1130">
        <f t="shared" ca="1" si="7"/>
        <v>66048424.375053406</v>
      </c>
      <c r="Q26" s="1130">
        <f t="shared" ca="1" si="8"/>
        <v>9840556578.7990913</v>
      </c>
      <c r="R26" s="1130">
        <f t="shared" ca="1" si="16"/>
        <v>9903302581.9553909</v>
      </c>
      <c r="S26" s="1130">
        <f t="shared" ca="1" si="17"/>
        <v>62746003.156299591</v>
      </c>
      <c r="T26" s="1130">
        <f t="shared" ca="1" si="9"/>
        <v>9840556578.7990913</v>
      </c>
      <c r="U26" s="1132">
        <f t="shared" ca="1" si="10"/>
        <v>0.83875115031128389</v>
      </c>
      <c r="V26" s="1133">
        <f t="shared" ca="1" si="11"/>
        <v>5.0000000000000044E-2</v>
      </c>
      <c r="X26" s="1134">
        <f t="shared" ca="1" si="18"/>
        <v>521226451.68186378</v>
      </c>
      <c r="Y26" s="1134">
        <f t="shared" ca="1" si="12"/>
        <v>3302421.2187538147</v>
      </c>
      <c r="Z26" s="1134">
        <f t="shared" ca="1" si="13"/>
        <v>517924030.46310997</v>
      </c>
      <c r="AA26" s="1132">
        <f t="shared" ca="1" si="14"/>
        <v>0.89742846363957263</v>
      </c>
      <c r="AB26" s="1105"/>
    </row>
    <row r="27" spans="1:28">
      <c r="A27" s="1198">
        <v>0</v>
      </c>
      <c r="C27" s="1104"/>
      <c r="D27" s="1125">
        <f t="shared" ca="1" si="0"/>
        <v>46507</v>
      </c>
      <c r="E27" s="1126">
        <f t="shared" ca="1" si="1"/>
        <v>46534</v>
      </c>
      <c r="F27" s="1127">
        <f t="shared" ca="1" si="2"/>
        <v>514</v>
      </c>
      <c r="G27" s="1128">
        <f ca="1">IF(F27&lt;&gt;"",COUNTIF($F$11:F27,"&gt;0"),"")</f>
        <v>17</v>
      </c>
      <c r="H27" s="1129">
        <v>6.3739095470263527E-3</v>
      </c>
      <c r="I27" s="1128"/>
      <c r="J27" s="1130">
        <f t="shared" ca="1" si="3"/>
        <v>10358480609.262201</v>
      </c>
      <c r="K27" s="1131">
        <f t="shared" ca="1" si="4"/>
        <v>66024018.448063694</v>
      </c>
      <c r="L27" s="1130">
        <f t="shared" ca="1" si="5"/>
        <v>0</v>
      </c>
      <c r="M27" s="1130">
        <f t="shared" ca="1" si="6"/>
        <v>0</v>
      </c>
      <c r="N27" s="1130">
        <f t="shared" ca="1" si="15"/>
        <v>10292456590.814138</v>
      </c>
      <c r="O27" s="1073"/>
      <c r="P27" s="1130">
        <f t="shared" ca="1" si="7"/>
        <v>66024018.448062897</v>
      </c>
      <c r="Q27" s="1130">
        <f t="shared" ca="1" si="8"/>
        <v>9777833761.2734318</v>
      </c>
      <c r="R27" s="1130">
        <f t="shared" ca="1" si="16"/>
        <v>9840556578.7990913</v>
      </c>
      <c r="S27" s="1130">
        <f t="shared" ca="1" si="17"/>
        <v>62722817.525659561</v>
      </c>
      <c r="T27" s="1130">
        <f t="shared" ca="1" si="9"/>
        <v>9777833761.2734318</v>
      </c>
      <c r="U27" s="1132">
        <f t="shared" ca="1" si="10"/>
        <v>0.83343693498874338</v>
      </c>
      <c r="V27" s="1133">
        <f t="shared" ca="1" si="11"/>
        <v>4.9999999999999933E-2</v>
      </c>
      <c r="X27" s="1134">
        <f t="shared" ca="1" si="18"/>
        <v>517924030.46310997</v>
      </c>
      <c r="Y27" s="1134">
        <f t="shared" ca="1" si="12"/>
        <v>3301200.9224033356</v>
      </c>
      <c r="Z27" s="1134">
        <f t="shared" ca="1" si="13"/>
        <v>514622829.54070663</v>
      </c>
      <c r="AA27" s="1132">
        <f t="shared" ca="1" si="14"/>
        <v>0.89174247669268247</v>
      </c>
      <c r="AB27" s="1105"/>
    </row>
    <row r="28" spans="1:28">
      <c r="C28" s="1104"/>
      <c r="D28" s="1125">
        <f t="shared" ca="1" si="0"/>
        <v>46538</v>
      </c>
      <c r="E28" s="1126">
        <f t="shared" ca="1" si="1"/>
        <v>46566</v>
      </c>
      <c r="F28" s="1127">
        <f t="shared" ca="1" si="2"/>
        <v>546</v>
      </c>
      <c r="G28" s="1128">
        <f ca="1">IF(F28&lt;&gt;"",COUNTIF($F$11:F28,"&gt;0"),"")</f>
        <v>18</v>
      </c>
      <c r="H28" s="1129">
        <v>6.4206566612116898E-3</v>
      </c>
      <c r="I28" s="1128"/>
      <c r="J28" s="1130">
        <f t="shared" ca="1" si="3"/>
        <v>10292456590.814138</v>
      </c>
      <c r="K28" s="1131">
        <f t="shared" ca="1" si="4"/>
        <v>66084329.970042959</v>
      </c>
      <c r="L28" s="1130">
        <f t="shared" ca="1" si="5"/>
        <v>0</v>
      </c>
      <c r="M28" s="1130">
        <f t="shared" ca="1" si="6"/>
        <v>0</v>
      </c>
      <c r="N28" s="1130">
        <f t="shared" ca="1" si="15"/>
        <v>10226372260.844095</v>
      </c>
      <c r="O28" s="1073"/>
      <c r="P28" s="1130">
        <f t="shared" ca="1" si="7"/>
        <v>66084329.970043182</v>
      </c>
      <c r="Q28" s="1130">
        <f t="shared" ca="1" si="8"/>
        <v>9715053647.8018894</v>
      </c>
      <c r="R28" s="1130">
        <f t="shared" ca="1" si="16"/>
        <v>9777833761.2734318</v>
      </c>
      <c r="S28" s="1130">
        <f t="shared" ca="1" si="17"/>
        <v>62780113.471542358</v>
      </c>
      <c r="T28" s="1130">
        <f t="shared" ca="1" si="9"/>
        <v>9715053647.8018894</v>
      </c>
      <c r="U28" s="1132">
        <f t="shared" ca="1" si="10"/>
        <v>0.82812468335197442</v>
      </c>
      <c r="V28" s="1133">
        <f t="shared" ca="1" si="11"/>
        <v>5.0000000000000155E-2</v>
      </c>
      <c r="X28" s="1134">
        <f t="shared" ca="1" si="18"/>
        <v>514622829.54070663</v>
      </c>
      <c r="Y28" s="1134">
        <f t="shared" ca="1" si="12"/>
        <v>3304216.498500824</v>
      </c>
      <c r="Z28" s="1134">
        <f t="shared" ca="1" si="13"/>
        <v>511318613.04220581</v>
      </c>
      <c r="AA28" s="1132">
        <f t="shared" ca="1" si="14"/>
        <v>0.88605859080700178</v>
      </c>
      <c r="AB28" s="1105"/>
    </row>
    <row r="29" spans="1:28" ht="15.5">
      <c r="A29" s="1094" t="s">
        <v>629</v>
      </c>
      <c r="C29" s="1104"/>
      <c r="D29" s="1125">
        <f t="shared" ca="1" si="0"/>
        <v>46568</v>
      </c>
      <c r="E29" s="1126">
        <f t="shared" ca="1" si="1"/>
        <v>46595</v>
      </c>
      <c r="F29" s="1127">
        <f t="shared" ca="1" si="2"/>
        <v>575</v>
      </c>
      <c r="G29" s="1128">
        <f ca="1">IF(F29&lt;&gt;"",COUNTIF($F$11:F29,"&gt;0"),"")</f>
        <v>19</v>
      </c>
      <c r="H29" s="1129">
        <v>6.457233226186688E-3</v>
      </c>
      <c r="I29" s="1128"/>
      <c r="J29" s="1130">
        <f t="shared" ca="1" si="3"/>
        <v>10226372260.844095</v>
      </c>
      <c r="K29" s="1131">
        <f t="shared" ca="1" si="4"/>
        <v>66034070.746076375</v>
      </c>
      <c r="L29" s="1130">
        <f t="shared" ca="1" si="5"/>
        <v>0</v>
      </c>
      <c r="M29" s="1130">
        <f t="shared" ca="1" si="6"/>
        <v>0</v>
      </c>
      <c r="N29" s="1130">
        <f t="shared" ca="1" si="15"/>
        <v>10160338190.098019</v>
      </c>
      <c r="O29" s="1073"/>
      <c r="P29" s="1130">
        <f t="shared" ca="1" si="7"/>
        <v>66034070.746076584</v>
      </c>
      <c r="Q29" s="1130">
        <f t="shared" ca="1" si="8"/>
        <v>9652321280.5931168</v>
      </c>
      <c r="R29" s="1130">
        <f t="shared" ca="1" si="16"/>
        <v>9715053647.8018894</v>
      </c>
      <c r="S29" s="1130">
        <f t="shared" ca="1" si="17"/>
        <v>62732367.208772659</v>
      </c>
      <c r="T29" s="1130">
        <f t="shared" ca="1" si="9"/>
        <v>9652321280.5931168</v>
      </c>
      <c r="U29" s="1132">
        <f t="shared" ca="1" si="10"/>
        <v>0.82280757908749658</v>
      </c>
      <c r="V29" s="1133">
        <f t="shared" ca="1" si="11"/>
        <v>5.0000000000000044E-2</v>
      </c>
      <c r="X29" s="1134">
        <f t="shared" ca="1" si="18"/>
        <v>511318613.04220581</v>
      </c>
      <c r="Y29" s="1134">
        <f t="shared" ca="1" si="12"/>
        <v>3301703.5373039246</v>
      </c>
      <c r="Z29" s="1134">
        <f t="shared" ca="1" si="13"/>
        <v>508016909.50490189</v>
      </c>
      <c r="AA29" s="1132">
        <f t="shared" ca="1" si="14"/>
        <v>0.88036951281371523</v>
      </c>
      <c r="AB29" s="1105"/>
    </row>
    <row r="30" spans="1:28">
      <c r="A30" s="1103" t="s">
        <v>630</v>
      </c>
      <c r="C30" s="1104"/>
      <c r="D30" s="1125">
        <f t="shared" ca="1" si="0"/>
        <v>46599</v>
      </c>
      <c r="E30" s="1126">
        <f t="shared" ca="1" si="1"/>
        <v>46626</v>
      </c>
      <c r="F30" s="1127">
        <f t="shared" ca="1" si="2"/>
        <v>606</v>
      </c>
      <c r="G30" s="1128">
        <f ca="1">IF(F30&lt;&gt;"",COUNTIF($F$11:F30,"&gt;0"),"")</f>
        <v>20</v>
      </c>
      <c r="H30" s="1129">
        <v>6.4969380648127462E-3</v>
      </c>
      <c r="I30" s="1128"/>
      <c r="J30" s="1130">
        <f t="shared" ca="1" si="3"/>
        <v>10160338190.098019</v>
      </c>
      <c r="K30" s="1131">
        <f t="shared" ca="1" si="4"/>
        <v>66011087.938618459</v>
      </c>
      <c r="L30" s="1130">
        <f t="shared" ca="1" si="5"/>
        <v>0</v>
      </c>
      <c r="M30" s="1130">
        <f t="shared" ca="1" si="6"/>
        <v>0</v>
      </c>
      <c r="N30" s="1130">
        <f t="shared" ca="1" si="15"/>
        <v>10094327102.159401</v>
      </c>
      <c r="O30" s="1073"/>
      <c r="P30" s="1130">
        <f t="shared" ca="1" si="7"/>
        <v>66011087.938617706</v>
      </c>
      <c r="Q30" s="1130">
        <f t="shared" ca="1" si="8"/>
        <v>9589610747.0514297</v>
      </c>
      <c r="R30" s="1130">
        <f t="shared" ca="1" si="16"/>
        <v>9652321280.5931168</v>
      </c>
      <c r="S30" s="1130">
        <f t="shared" ca="1" si="17"/>
        <v>62710533.541687012</v>
      </c>
      <c r="T30" s="1130">
        <f t="shared" ca="1" si="9"/>
        <v>9589610747.0514297</v>
      </c>
      <c r="U30" s="1132">
        <f t="shared" ca="1" si="10"/>
        <v>0.81749451864905454</v>
      </c>
      <c r="V30" s="1133">
        <f t="shared" ca="1" si="11"/>
        <v>5.0000000000000155E-2</v>
      </c>
      <c r="X30" s="1134">
        <f t="shared" ca="1" si="18"/>
        <v>508016909.50490189</v>
      </c>
      <c r="Y30" s="1134">
        <f t="shared" ca="1" si="12"/>
        <v>3300554.3969306946</v>
      </c>
      <c r="Z30" s="1134">
        <f t="shared" ca="1" si="13"/>
        <v>504716355.10797119</v>
      </c>
      <c r="AA30" s="1132">
        <f t="shared" ca="1" si="14"/>
        <v>0.87468476154425256</v>
      </c>
      <c r="AB30" s="1105"/>
    </row>
    <row r="31" spans="1:28">
      <c r="A31" s="1528">
        <f>'00 - Cover'!F20</f>
        <v>46020</v>
      </c>
      <c r="C31" s="1104"/>
      <c r="D31" s="1125">
        <f t="shared" ca="1" si="0"/>
        <v>46630</v>
      </c>
      <c r="E31" s="1126">
        <f t="shared" ca="1" si="1"/>
        <v>46657</v>
      </c>
      <c r="F31" s="1127">
        <f t="shared" ca="1" si="2"/>
        <v>637</v>
      </c>
      <c r="G31" s="1128">
        <f ca="1">IF(F31&lt;&gt;"",COUNTIF($F$11:F31,"&gt;0"),"")</f>
        <v>21</v>
      </c>
      <c r="H31" s="1129">
        <v>6.5436261874657333E-3</v>
      </c>
      <c r="I31" s="1128"/>
      <c r="J31" s="1130">
        <f t="shared" ca="1" si="3"/>
        <v>10094327102.159401</v>
      </c>
      <c r="K31" s="1131">
        <f t="shared" ca="1" si="4"/>
        <v>66053503.170535348</v>
      </c>
      <c r="L31" s="1130">
        <f t="shared" ca="1" si="5"/>
        <v>0</v>
      </c>
      <c r="M31" s="1130">
        <f t="shared" ca="1" si="6"/>
        <v>0</v>
      </c>
      <c r="N31" s="1130">
        <f t="shared" ca="1" si="15"/>
        <v>10028273598.988865</v>
      </c>
      <c r="O31" s="1073"/>
      <c r="P31" s="1130">
        <f t="shared" ca="1" si="7"/>
        <v>66053503.170536041</v>
      </c>
      <c r="Q31" s="1130">
        <f t="shared" ca="1" si="8"/>
        <v>9526859919.0394211</v>
      </c>
      <c r="R31" s="1130">
        <f t="shared" ca="1" si="16"/>
        <v>9589610747.0514297</v>
      </c>
      <c r="S31" s="1130">
        <f t="shared" ca="1" si="17"/>
        <v>62750828.012008667</v>
      </c>
      <c r="T31" s="1130">
        <f t="shared" ca="1" si="9"/>
        <v>9526859919.0394211</v>
      </c>
      <c r="U31" s="1132">
        <f t="shared" ca="1" si="10"/>
        <v>0.81218330739306777</v>
      </c>
      <c r="V31" s="1133">
        <f t="shared" ca="1" si="11"/>
        <v>5.0000000000000044E-2</v>
      </c>
      <c r="X31" s="1134">
        <f t="shared" ca="1" si="18"/>
        <v>504716355.10797119</v>
      </c>
      <c r="Y31" s="1134">
        <f t="shared" ca="1" si="12"/>
        <v>3302675.1585273743</v>
      </c>
      <c r="Z31" s="1134">
        <f t="shared" ca="1" si="13"/>
        <v>501413679.94944382</v>
      </c>
      <c r="AA31" s="1132">
        <f t="shared" ca="1" si="14"/>
        <v>0.86900198882226443</v>
      </c>
      <c r="AB31" s="1105"/>
    </row>
    <row r="32" spans="1:28">
      <c r="A32" s="1103" t="s">
        <v>631</v>
      </c>
      <c r="C32" s="1104"/>
      <c r="D32" s="1125">
        <f t="shared" ca="1" si="0"/>
        <v>46660</v>
      </c>
      <c r="E32" s="1126">
        <f t="shared" ca="1" si="1"/>
        <v>46687</v>
      </c>
      <c r="F32" s="1127">
        <f t="shared" ca="1" si="2"/>
        <v>667</v>
      </c>
      <c r="G32" s="1128">
        <f ca="1">IF(F32&lt;&gt;"",COUNTIF($F$11:F32,"&gt;0"),"")</f>
        <v>22</v>
      </c>
      <c r="H32" s="1129">
        <v>6.5780392457232386E-3</v>
      </c>
      <c r="I32" s="1128"/>
      <c r="J32" s="1130">
        <f t="shared" ca="1" si="3"/>
        <v>10028273598.988865</v>
      </c>
      <c r="K32" s="1131">
        <f t="shared" ca="1" si="4"/>
        <v>65966377.300998978</v>
      </c>
      <c r="L32" s="1130">
        <f t="shared" ca="1" si="5"/>
        <v>0</v>
      </c>
      <c r="M32" s="1130">
        <f t="shared" ca="1" si="6"/>
        <v>0</v>
      </c>
      <c r="N32" s="1130">
        <f t="shared" ca="1" si="15"/>
        <v>9962307221.6878662</v>
      </c>
      <c r="O32" s="1073"/>
      <c r="P32" s="1130">
        <f t="shared" ca="1" si="7"/>
        <v>65966377.300998688</v>
      </c>
      <c r="Q32" s="1130">
        <f t="shared" ca="1" si="8"/>
        <v>9464191860.6034718</v>
      </c>
      <c r="R32" s="1130">
        <f t="shared" ca="1" si="16"/>
        <v>9526859919.0394211</v>
      </c>
      <c r="S32" s="1130">
        <f t="shared" ca="1" si="17"/>
        <v>62668058.435949326</v>
      </c>
      <c r="T32" s="1130">
        <f t="shared" ca="1" si="9"/>
        <v>9464191860.6034718</v>
      </c>
      <c r="U32" s="1132">
        <f t="shared" ca="1" si="10"/>
        <v>0.80686868343378793</v>
      </c>
      <c r="V32" s="1133">
        <f t="shared" ca="1" si="11"/>
        <v>5.0000000000000155E-2</v>
      </c>
      <c r="X32" s="1134">
        <f t="shared" ca="1" si="18"/>
        <v>501413679.94944382</v>
      </c>
      <c r="Y32" s="1134">
        <f t="shared" ca="1" si="12"/>
        <v>3298318.8650493622</v>
      </c>
      <c r="Z32" s="1134">
        <f t="shared" ca="1" si="13"/>
        <v>498115361.08439445</v>
      </c>
      <c r="AA32" s="1132">
        <f t="shared" ca="1" si="14"/>
        <v>0.86331556465124626</v>
      </c>
      <c r="AB32" s="1105"/>
    </row>
    <row r="33" spans="1:28">
      <c r="A33" s="1143">
        <f>A31</f>
        <v>46020</v>
      </c>
      <c r="C33" s="1104"/>
      <c r="D33" s="1125">
        <f t="shared" ca="1" si="0"/>
        <v>46691</v>
      </c>
      <c r="E33" s="1126">
        <f t="shared" ca="1" si="1"/>
        <v>46720</v>
      </c>
      <c r="F33" s="1127">
        <f t="shared" ca="1" si="2"/>
        <v>700</v>
      </c>
      <c r="G33" s="1128">
        <f ca="1">IF(F33&lt;&gt;"",COUNTIF($F$11:F33,"&gt;0"),"")</f>
        <v>23</v>
      </c>
      <c r="H33" s="1129">
        <v>6.6273728883381152E-3</v>
      </c>
      <c r="I33" s="1128"/>
      <c r="J33" s="1130">
        <f t="shared" ca="1" si="3"/>
        <v>9962307221.6878662</v>
      </c>
      <c r="K33" s="1131">
        <f t="shared" ca="1" si="4"/>
        <v>66023924.786309175</v>
      </c>
      <c r="L33" s="1130">
        <f t="shared" ca="1" si="5"/>
        <v>0</v>
      </c>
      <c r="M33" s="1130">
        <f t="shared" ca="1" si="6"/>
        <v>0</v>
      </c>
      <c r="N33" s="1130">
        <f t="shared" ca="1" si="15"/>
        <v>9896283296.9015579</v>
      </c>
      <c r="O33" s="1073"/>
      <c r="P33" s="1130">
        <f t="shared" ca="1" si="7"/>
        <v>66023924.786308289</v>
      </c>
      <c r="Q33" s="1130">
        <f t="shared" ca="1" si="8"/>
        <v>9401469132.0564804</v>
      </c>
      <c r="R33" s="1130">
        <f t="shared" ca="1" si="16"/>
        <v>9464191860.6034718</v>
      </c>
      <c r="S33" s="1130">
        <f t="shared" ca="1" si="17"/>
        <v>62722728.546991348</v>
      </c>
      <c r="T33" s="1130">
        <f t="shared" ca="1" si="9"/>
        <v>9401469132.0564804</v>
      </c>
      <c r="U33" s="1132">
        <f t="shared" ca="1" si="10"/>
        <v>0.80156106956801543</v>
      </c>
      <c r="V33" s="1133">
        <f t="shared" ca="1" si="11"/>
        <v>4.9999999999999933E-2</v>
      </c>
      <c r="X33" s="1134">
        <f t="shared" ca="1" si="18"/>
        <v>498115361.08439445</v>
      </c>
      <c r="Y33" s="1134">
        <f t="shared" ca="1" si="12"/>
        <v>3301196.2393169403</v>
      </c>
      <c r="Z33" s="1134">
        <f t="shared" ca="1" si="13"/>
        <v>494814164.84507751</v>
      </c>
      <c r="AA33" s="1132">
        <f t="shared" ca="1" si="14"/>
        <v>0.85763664098552761</v>
      </c>
      <c r="AB33" s="1105"/>
    </row>
    <row r="34" spans="1:28">
      <c r="A34" s="1144">
        <f>Calendar!J26</f>
        <v>45715</v>
      </c>
      <c r="C34" s="1104"/>
      <c r="D34" s="1125">
        <f t="shared" ca="1" si="0"/>
        <v>46721</v>
      </c>
      <c r="E34" s="1126">
        <f t="shared" ca="1" si="1"/>
        <v>46748</v>
      </c>
      <c r="F34" s="1127">
        <f t="shared" ca="1" si="2"/>
        <v>728</v>
      </c>
      <c r="G34" s="1128">
        <f ca="1">IF(F34&lt;&gt;"",COUNTIF($F$11:F34,"&gt;0"),"")</f>
        <v>24</v>
      </c>
      <c r="H34" s="1129">
        <v>6.6642395070978582E-3</v>
      </c>
      <c r="I34" s="1128"/>
      <c r="J34" s="1130">
        <f t="shared" ca="1" si="3"/>
        <v>9896283296.9015579</v>
      </c>
      <c r="K34" s="1131">
        <f t="shared" ca="1" si="4"/>
        <v>65951202.120644003</v>
      </c>
      <c r="L34" s="1130">
        <f t="shared" ca="1" si="5"/>
        <v>0</v>
      </c>
      <c r="M34" s="1130">
        <f t="shared" ca="1" si="6"/>
        <v>0</v>
      </c>
      <c r="N34" s="1130">
        <f t="shared" ca="1" si="15"/>
        <v>9830332094.7809143</v>
      </c>
      <c r="O34" s="1073"/>
      <c r="P34" s="1130">
        <f t="shared" ca="1" si="7"/>
        <v>65951202.120643616</v>
      </c>
      <c r="Q34" s="1130">
        <f t="shared" ca="1" si="8"/>
        <v>9338815490.0418682</v>
      </c>
      <c r="R34" s="1130">
        <f t="shared" ca="1" si="16"/>
        <v>9401469132.0564804</v>
      </c>
      <c r="S34" s="1130">
        <f t="shared" ca="1" si="17"/>
        <v>62653642.014612198</v>
      </c>
      <c r="T34" s="1130">
        <f t="shared" ca="1" si="9"/>
        <v>9338815490.0418682</v>
      </c>
      <c r="U34" s="1132">
        <f t="shared" ca="1" si="10"/>
        <v>0.79624882546721321</v>
      </c>
      <c r="V34" s="1133">
        <f t="shared" ca="1" si="11"/>
        <v>5.0000000000000044E-2</v>
      </c>
      <c r="X34" s="1134">
        <f t="shared" ca="1" si="18"/>
        <v>494814164.84507751</v>
      </c>
      <c r="Y34" s="1134">
        <f t="shared" ca="1" si="12"/>
        <v>3297560.1060314178</v>
      </c>
      <c r="Z34" s="1134">
        <f t="shared" ca="1" si="13"/>
        <v>491516604.7390461</v>
      </c>
      <c r="AA34" s="1132">
        <f t="shared" ca="1" si="14"/>
        <v>0.85195276316301227</v>
      </c>
      <c r="AB34" s="1105"/>
    </row>
    <row r="35" spans="1:28">
      <c r="A35" s="1144">
        <f>Calendar!J27</f>
        <v>45743</v>
      </c>
      <c r="C35" s="1104"/>
      <c r="D35" s="1125">
        <f t="shared" ca="1" si="0"/>
        <v>46752</v>
      </c>
      <c r="E35" s="1126">
        <f t="shared" ca="1" si="1"/>
        <v>46779</v>
      </c>
      <c r="F35" s="1127">
        <f t="shared" ca="1" si="2"/>
        <v>759</v>
      </c>
      <c r="G35" s="1128">
        <f ca="1">IF(F35&lt;&gt;"",COUNTIF($F$11:F35,"&gt;0"),"")</f>
        <v>25</v>
      </c>
      <c r="H35" s="1129">
        <v>6.7086781094206106E-3</v>
      </c>
      <c r="I35" s="1128"/>
      <c r="J35" s="1130">
        <f t="shared" ca="1" si="3"/>
        <v>9830332094.7809143</v>
      </c>
      <c r="K35" s="1131">
        <f t="shared" ca="1" si="4"/>
        <v>65948533.732591577</v>
      </c>
      <c r="L35" s="1130">
        <f t="shared" ca="1" si="5"/>
        <v>0</v>
      </c>
      <c r="M35" s="1130">
        <f t="shared" ca="1" si="6"/>
        <v>0</v>
      </c>
      <c r="N35" s="1130">
        <f t="shared" ca="1" si="15"/>
        <v>9764383561.0483227</v>
      </c>
      <c r="O35" s="1073"/>
      <c r="P35" s="1130">
        <f t="shared" ca="1" si="7"/>
        <v>65948533.732591629</v>
      </c>
      <c r="Q35" s="1130">
        <f t="shared" ca="1" si="8"/>
        <v>9276164382.9959068</v>
      </c>
      <c r="R35" s="1130">
        <f t="shared" ca="1" si="16"/>
        <v>9338815490.0418682</v>
      </c>
      <c r="S35" s="1130">
        <f t="shared" ca="1" si="17"/>
        <v>62651107.04596138</v>
      </c>
      <c r="T35" s="1130">
        <f t="shared" ca="1" si="9"/>
        <v>9276164382.9959068</v>
      </c>
      <c r="U35" s="1132">
        <f t="shared" ca="1" si="10"/>
        <v>0.79094243258705432</v>
      </c>
      <c r="V35" s="1133">
        <f t="shared" ca="1" si="11"/>
        <v>4.9999999999999933E-2</v>
      </c>
      <c r="X35" s="1134">
        <f t="shared" ca="1" si="18"/>
        <v>491516604.7390461</v>
      </c>
      <c r="Y35" s="1134">
        <f t="shared" ca="1" si="12"/>
        <v>3297426.686630249</v>
      </c>
      <c r="Z35" s="1134">
        <f t="shared" ca="1" si="13"/>
        <v>488219178.05241585</v>
      </c>
      <c r="AA35" s="1132">
        <f t="shared" ca="1" si="14"/>
        <v>0.84627514590056141</v>
      </c>
      <c r="AB35" s="1105"/>
    </row>
    <row r="36" spans="1:28">
      <c r="A36" s="1144">
        <f>Calendar!J28</f>
        <v>45775</v>
      </c>
      <c r="C36" s="1104"/>
      <c r="D36" s="1125">
        <f t="shared" ca="1" si="0"/>
        <v>46783</v>
      </c>
      <c r="E36" s="1126">
        <f t="shared" ca="1" si="1"/>
        <v>46811</v>
      </c>
      <c r="F36" s="1127">
        <f t="shared" ca="1" si="2"/>
        <v>791</v>
      </c>
      <c r="G36" s="1128">
        <f ca="1">IF(F36&lt;&gt;"",COUNTIF($F$11:F36,"&gt;0"),"")</f>
        <v>26</v>
      </c>
      <c r="H36" s="1129">
        <v>6.757731939292801E-3</v>
      </c>
      <c r="I36" s="1128"/>
      <c r="J36" s="1130">
        <f t="shared" ca="1" si="3"/>
        <v>9764383561.0483227</v>
      </c>
      <c r="K36" s="1131">
        <f t="shared" ca="1" si="4"/>
        <v>65985086.658001825</v>
      </c>
      <c r="L36" s="1130">
        <f t="shared" ca="1" si="5"/>
        <v>0</v>
      </c>
      <c r="M36" s="1130">
        <f t="shared" ca="1" si="6"/>
        <v>0</v>
      </c>
      <c r="N36" s="1130">
        <f t="shared" ca="1" si="15"/>
        <v>9698398474.3903217</v>
      </c>
      <c r="O36" s="1073"/>
      <c r="P36" s="1130">
        <f t="shared" ca="1" si="7"/>
        <v>65985086.658000946</v>
      </c>
      <c r="Q36" s="1130">
        <f t="shared" ca="1" si="8"/>
        <v>9213478550.670805</v>
      </c>
      <c r="R36" s="1130">
        <f t="shared" ca="1" si="16"/>
        <v>9276164382.9959068</v>
      </c>
      <c r="S36" s="1130">
        <f t="shared" ca="1" si="17"/>
        <v>62685832.325101852</v>
      </c>
      <c r="T36" s="1130">
        <f t="shared" ca="1" si="9"/>
        <v>9213478550.670805</v>
      </c>
      <c r="U36" s="1132">
        <f t="shared" ca="1" si="10"/>
        <v>0.78563625440374574</v>
      </c>
      <c r="V36" s="1133">
        <f t="shared" ca="1" si="11"/>
        <v>5.0000000000000044E-2</v>
      </c>
      <c r="X36" s="1134">
        <f t="shared" ca="1" si="18"/>
        <v>488219178.05241585</v>
      </c>
      <c r="Y36" s="1134">
        <f t="shared" ca="1" si="12"/>
        <v>3299254.3328990936</v>
      </c>
      <c r="Z36" s="1134">
        <f t="shared" ca="1" si="13"/>
        <v>484919923.71951675</v>
      </c>
      <c r="AA36" s="1132">
        <f t="shared" ca="1" si="14"/>
        <v>0.84059775835471051</v>
      </c>
      <c r="AB36" s="1105"/>
    </row>
    <row r="37" spans="1:28">
      <c r="A37" s="1144">
        <f>Calendar!J29</f>
        <v>45804</v>
      </c>
      <c r="C37" s="1104"/>
      <c r="D37" s="1125">
        <f t="shared" ca="1" si="0"/>
        <v>46812</v>
      </c>
      <c r="E37" s="1126">
        <f t="shared" ca="1" si="1"/>
        <v>46839</v>
      </c>
      <c r="F37" s="1127">
        <f t="shared" ca="1" si="2"/>
        <v>819</v>
      </c>
      <c r="G37" s="1128">
        <f ca="1">IF(F37&lt;&gt;"",COUNTIF($F$11:F37,"&gt;0"),"")</f>
        <v>27</v>
      </c>
      <c r="H37" s="1129">
        <v>6.7922906992823944E-3</v>
      </c>
      <c r="I37" s="1128"/>
      <c r="J37" s="1130">
        <f t="shared" ca="1" si="3"/>
        <v>9698398474.3903217</v>
      </c>
      <c r="K37" s="1131">
        <f t="shared" ca="1" si="4"/>
        <v>65874341.755535945</v>
      </c>
      <c r="L37" s="1130">
        <f t="shared" ca="1" si="5"/>
        <v>0</v>
      </c>
      <c r="M37" s="1130">
        <f t="shared" ca="1" si="6"/>
        <v>0</v>
      </c>
      <c r="N37" s="1130">
        <f t="shared" ca="1" si="15"/>
        <v>9632524132.6347866</v>
      </c>
      <c r="O37" s="1073"/>
      <c r="P37" s="1130">
        <f t="shared" ca="1" si="7"/>
        <v>65874341.755535126</v>
      </c>
      <c r="Q37" s="1130">
        <f t="shared" ca="1" si="8"/>
        <v>9150897926.003046</v>
      </c>
      <c r="R37" s="1130">
        <f t="shared" ca="1" si="16"/>
        <v>9213478550.670805</v>
      </c>
      <c r="S37" s="1130">
        <f t="shared" ca="1" si="17"/>
        <v>62580624.667758942</v>
      </c>
      <c r="T37" s="1130">
        <f t="shared" ca="1" si="9"/>
        <v>9150897926.003046</v>
      </c>
      <c r="U37" s="1132">
        <f t="shared" ca="1" si="10"/>
        <v>0.78032713519469521</v>
      </c>
      <c r="V37" s="1133">
        <f t="shared" ca="1" si="11"/>
        <v>5.0000000000000155E-2</v>
      </c>
      <c r="X37" s="1134">
        <f t="shared" ca="1" si="18"/>
        <v>484919923.71951675</v>
      </c>
      <c r="Y37" s="1134">
        <f t="shared" ca="1" si="12"/>
        <v>3293717.0877761841</v>
      </c>
      <c r="Z37" s="1134">
        <f t="shared" ca="1" si="13"/>
        <v>481626206.63174057</v>
      </c>
      <c r="AA37" s="1132">
        <f t="shared" ca="1" si="14"/>
        <v>0.83491722403498059</v>
      </c>
      <c r="AB37" s="1105"/>
    </row>
    <row r="38" spans="1:28">
      <c r="A38" s="1144">
        <f>Calendar!J30</f>
        <v>45835</v>
      </c>
      <c r="C38" s="1104"/>
      <c r="D38" s="1125">
        <f t="shared" ca="1" si="0"/>
        <v>46843</v>
      </c>
      <c r="E38" s="1126">
        <f t="shared" ca="1" si="1"/>
        <v>46870</v>
      </c>
      <c r="F38" s="1127">
        <f t="shared" ca="1" si="2"/>
        <v>850</v>
      </c>
      <c r="G38" s="1128">
        <f ca="1">IF(F38&lt;&gt;"",COUNTIF($F$11:F38,"&gt;0"),"")</f>
        <v>28</v>
      </c>
      <c r="H38" s="1129">
        <v>6.8390234381432852E-3</v>
      </c>
      <c r="I38" s="1128"/>
      <c r="J38" s="1130">
        <f t="shared" ca="1" si="3"/>
        <v>9632524132.6347866</v>
      </c>
      <c r="K38" s="1131">
        <f t="shared" ca="1" si="4"/>
        <v>65877058.311570123</v>
      </c>
      <c r="L38" s="1130">
        <f t="shared" ca="1" si="5"/>
        <v>0</v>
      </c>
      <c r="M38" s="1130">
        <f t="shared" ca="1" si="6"/>
        <v>0</v>
      </c>
      <c r="N38" s="1130">
        <f t="shared" ca="1" si="15"/>
        <v>9566647074.3232174</v>
      </c>
      <c r="O38" s="1073"/>
      <c r="P38" s="1130">
        <f t="shared" ca="1" si="7"/>
        <v>65877058.311569214</v>
      </c>
      <c r="Q38" s="1130">
        <f t="shared" ca="1" si="8"/>
        <v>9088314720.6070557</v>
      </c>
      <c r="R38" s="1130">
        <f t="shared" ca="1" si="16"/>
        <v>9150897926.003046</v>
      </c>
      <c r="S38" s="1130">
        <f t="shared" ca="1" si="17"/>
        <v>62583205.395990372</v>
      </c>
      <c r="T38" s="1130">
        <f t="shared" ca="1" si="9"/>
        <v>9088314720.6070557</v>
      </c>
      <c r="U38" s="1132">
        <f t="shared" ca="1" si="10"/>
        <v>0.77502692645191462</v>
      </c>
      <c r="V38" s="1133">
        <f t="shared" ca="1" si="11"/>
        <v>5.0000000000000044E-2</v>
      </c>
      <c r="X38" s="1134">
        <f t="shared" ca="1" si="18"/>
        <v>481626206.63174057</v>
      </c>
      <c r="Y38" s="1134">
        <f t="shared" ca="1" si="12"/>
        <v>3293852.9155788422</v>
      </c>
      <c r="Z38" s="1134">
        <f t="shared" ca="1" si="13"/>
        <v>478332353.71616173</v>
      </c>
      <c r="AA38" s="1132">
        <f t="shared" ca="1" si="14"/>
        <v>0.82924622353949817</v>
      </c>
      <c r="AB38" s="1105"/>
    </row>
    <row r="39" spans="1:28">
      <c r="A39" s="1144">
        <f>Calendar!J31</f>
        <v>45866</v>
      </c>
      <c r="C39" s="1104"/>
      <c r="D39" s="1125">
        <f t="shared" ca="1" si="0"/>
        <v>46873</v>
      </c>
      <c r="E39" s="1126">
        <f t="shared" ca="1" si="1"/>
        <v>46902</v>
      </c>
      <c r="F39" s="1127">
        <f t="shared" ca="1" si="2"/>
        <v>882</v>
      </c>
      <c r="G39" s="1128">
        <f ca="1">IF(F39&lt;&gt;"",COUNTIF($F$11:F39,"&gt;0"),"")</f>
        <v>29</v>
      </c>
      <c r="H39" s="1129">
        <v>6.8759064053799078E-3</v>
      </c>
      <c r="I39" s="1128"/>
      <c r="J39" s="1130">
        <f t="shared" ca="1" si="3"/>
        <v>9566647074.3232174</v>
      </c>
      <c r="K39" s="1131">
        <f t="shared" ca="1" si="4"/>
        <v>65779369.896347962</v>
      </c>
      <c r="L39" s="1130">
        <f t="shared" ca="1" si="5"/>
        <v>0</v>
      </c>
      <c r="M39" s="1130">
        <f t="shared" ca="1" si="6"/>
        <v>0</v>
      </c>
      <c r="N39" s="1130">
        <f t="shared" ca="1" si="15"/>
        <v>9500867704.4268703</v>
      </c>
      <c r="O39" s="1073"/>
      <c r="P39" s="1130">
        <f t="shared" ca="1" si="7"/>
        <v>65779369.896347046</v>
      </c>
      <c r="Q39" s="1130">
        <f t="shared" ca="1" si="8"/>
        <v>9025824319.2055264</v>
      </c>
      <c r="R39" s="1130">
        <f t="shared" ca="1" si="16"/>
        <v>9088314720.6070557</v>
      </c>
      <c r="S39" s="1130">
        <f t="shared" ca="1" si="17"/>
        <v>62490401.401529312</v>
      </c>
      <c r="T39" s="1130">
        <f t="shared" ca="1" si="9"/>
        <v>9025824319.2055264</v>
      </c>
      <c r="U39" s="1132">
        <f t="shared" ca="1" si="10"/>
        <v>0.76972649913671787</v>
      </c>
      <c r="V39" s="1133">
        <f t="shared" ca="1" si="11"/>
        <v>5.0000000000000044E-2</v>
      </c>
      <c r="X39" s="1134">
        <f t="shared" ca="1" si="18"/>
        <v>478332353.71616173</v>
      </c>
      <c r="Y39" s="1134">
        <f t="shared" ca="1" si="12"/>
        <v>3288968.4948177338</v>
      </c>
      <c r="Z39" s="1134">
        <f t="shared" ca="1" si="13"/>
        <v>475043385.22134399</v>
      </c>
      <c r="AA39" s="1132">
        <f t="shared" ca="1" si="14"/>
        <v>0.82357498918071925</v>
      </c>
      <c r="AB39" s="1105"/>
    </row>
    <row r="40" spans="1:28">
      <c r="A40" s="1144">
        <f>Calendar!J32</f>
        <v>45896</v>
      </c>
      <c r="C40" s="1104"/>
      <c r="D40" s="1125">
        <f t="shared" ca="1" si="0"/>
        <v>46904</v>
      </c>
      <c r="E40" s="1126">
        <f t="shared" ca="1" si="1"/>
        <v>46931</v>
      </c>
      <c r="F40" s="1127">
        <f t="shared" ca="1" si="2"/>
        <v>911</v>
      </c>
      <c r="G40" s="1128">
        <f ca="1">IF(F40&lt;&gt;"",COUNTIF($F$11:F40,"&gt;0"),"")</f>
        <v>30</v>
      </c>
      <c r="H40" s="1129">
        <v>6.9259289520733781E-3</v>
      </c>
      <c r="I40" s="1128"/>
      <c r="J40" s="1130">
        <f t="shared" ca="1" si="3"/>
        <v>9500867704.4268703</v>
      </c>
      <c r="K40" s="1131">
        <f t="shared" ca="1" si="4"/>
        <v>65802334.703908995</v>
      </c>
      <c r="L40" s="1130">
        <f t="shared" ca="1" si="5"/>
        <v>0</v>
      </c>
      <c r="M40" s="1130">
        <f t="shared" ca="1" si="6"/>
        <v>0</v>
      </c>
      <c r="N40" s="1130">
        <f t="shared" ca="1" si="15"/>
        <v>9435065369.7229614</v>
      </c>
      <c r="O40" s="1073"/>
      <c r="P40" s="1130">
        <f t="shared" ca="1" si="7"/>
        <v>65802334.70390892</v>
      </c>
      <c r="Q40" s="1130">
        <f t="shared" ca="1" si="8"/>
        <v>8963312101.2368126</v>
      </c>
      <c r="R40" s="1130">
        <f t="shared" ca="1" si="16"/>
        <v>9025824319.2055264</v>
      </c>
      <c r="S40" s="1130">
        <f t="shared" ca="1" si="17"/>
        <v>62512217.96871376</v>
      </c>
      <c r="T40" s="1130">
        <f t="shared" ca="1" si="9"/>
        <v>8963312101.2368126</v>
      </c>
      <c r="U40" s="1132">
        <f t="shared" ca="1" si="10"/>
        <v>0.76443393177091323</v>
      </c>
      <c r="V40" s="1133">
        <f t="shared" ca="1" si="11"/>
        <v>5.0000000000000044E-2</v>
      </c>
      <c r="X40" s="1134">
        <f t="shared" ca="1" si="18"/>
        <v>475043385.22134399</v>
      </c>
      <c r="Y40" s="1134">
        <f t="shared" ca="1" si="12"/>
        <v>3290116.7351951599</v>
      </c>
      <c r="Z40" s="1134">
        <f t="shared" ca="1" si="13"/>
        <v>471753268.48614883</v>
      </c>
      <c r="AA40" s="1132">
        <f t="shared" ca="1" si="14"/>
        <v>0.81791216463730032</v>
      </c>
      <c r="AB40" s="1105"/>
    </row>
    <row r="41" spans="1:28">
      <c r="A41" s="1144">
        <f>Calendar!J33</f>
        <v>45929</v>
      </c>
      <c r="C41" s="1104"/>
      <c r="D41" s="1125">
        <f t="shared" ca="1" si="0"/>
        <v>46934</v>
      </c>
      <c r="E41" s="1126">
        <f t="shared" ca="1" si="1"/>
        <v>46961</v>
      </c>
      <c r="F41" s="1127">
        <f t="shared" ca="1" si="2"/>
        <v>941</v>
      </c>
      <c r="G41" s="1128">
        <f ca="1">IF(F41&lt;&gt;"",COUNTIF($F$11:F41,"&gt;0"),"")</f>
        <v>31</v>
      </c>
      <c r="H41" s="1129">
        <v>6.968380032368336E-3</v>
      </c>
      <c r="I41" s="1128"/>
      <c r="J41" s="1130">
        <f t="shared" ca="1" si="3"/>
        <v>9435065369.7229614</v>
      </c>
      <c r="K41" s="1131">
        <f t="shared" ca="1" si="4"/>
        <v>65747121.126467459</v>
      </c>
      <c r="L41" s="1130">
        <f t="shared" ca="1" si="5"/>
        <v>0</v>
      </c>
      <c r="M41" s="1130">
        <f t="shared" ca="1" si="6"/>
        <v>0</v>
      </c>
      <c r="N41" s="1130">
        <f t="shared" ca="1" si="15"/>
        <v>9369318248.5964947</v>
      </c>
      <c r="O41" s="1073"/>
      <c r="P41" s="1130">
        <f t="shared" ca="1" si="7"/>
        <v>65747121.126466751</v>
      </c>
      <c r="Q41" s="1130">
        <f t="shared" ca="1" si="8"/>
        <v>8900852336.1666698</v>
      </c>
      <c r="R41" s="1130">
        <f t="shared" ca="1" si="16"/>
        <v>8963312101.2368126</v>
      </c>
      <c r="S41" s="1130">
        <f t="shared" ca="1" si="17"/>
        <v>62459765.070142746</v>
      </c>
      <c r="T41" s="1130">
        <f t="shared" ca="1" si="9"/>
        <v>8900852336.1666698</v>
      </c>
      <c r="U41" s="1132">
        <f t="shared" ca="1" si="10"/>
        <v>0.75913951667091373</v>
      </c>
      <c r="V41" s="1133">
        <f t="shared" ca="1" si="11"/>
        <v>5.0000000000000044E-2</v>
      </c>
      <c r="X41" s="1134">
        <f t="shared" ca="1" si="18"/>
        <v>471753268.48614883</v>
      </c>
      <c r="Y41" s="1134">
        <f t="shared" ca="1" si="12"/>
        <v>3287356.0563240051</v>
      </c>
      <c r="Z41" s="1134">
        <f t="shared" ca="1" si="13"/>
        <v>468465912.42982483</v>
      </c>
      <c r="AA41" s="1132">
        <f t="shared" ca="1" si="14"/>
        <v>0.81224736309598633</v>
      </c>
      <c r="AB41" s="1105"/>
    </row>
    <row r="42" spans="1:28">
      <c r="A42" s="1144">
        <f>Calendar!J34</f>
        <v>45957</v>
      </c>
      <c r="C42" s="1104"/>
      <c r="D42" s="1125">
        <f t="shared" ca="1" si="0"/>
        <v>46965</v>
      </c>
      <c r="E42" s="1126">
        <f t="shared" ca="1" si="1"/>
        <v>46993</v>
      </c>
      <c r="F42" s="1127">
        <f t="shared" ca="1" si="2"/>
        <v>973</v>
      </c>
      <c r="G42" s="1128">
        <f ca="1">IF(F42&lt;&gt;"",COUNTIF($F$11:F42,"&gt;0"),"")</f>
        <v>32</v>
      </c>
      <c r="H42" s="1129">
        <v>7.012340494481766E-3</v>
      </c>
      <c r="I42" s="1128"/>
      <c r="J42" s="1130">
        <f t="shared" ca="1" si="3"/>
        <v>9369318248.5964947</v>
      </c>
      <c r="K42" s="1131">
        <f t="shared" ca="1" si="4"/>
        <v>65700849.760320179</v>
      </c>
      <c r="L42" s="1130">
        <f t="shared" ca="1" si="5"/>
        <v>0</v>
      </c>
      <c r="M42" s="1130">
        <f t="shared" ca="1" si="6"/>
        <v>0</v>
      </c>
      <c r="N42" s="1130">
        <f t="shared" ca="1" si="15"/>
        <v>9303617398.836174</v>
      </c>
      <c r="O42" s="1073"/>
      <c r="P42" s="1130">
        <f t="shared" ca="1" si="7"/>
        <v>65700849.760320663</v>
      </c>
      <c r="Q42" s="1130">
        <f t="shared" ca="1" si="8"/>
        <v>8838436528.8943653</v>
      </c>
      <c r="R42" s="1130">
        <f t="shared" ca="1" si="16"/>
        <v>8900852336.1666698</v>
      </c>
      <c r="S42" s="1130">
        <f t="shared" ca="1" si="17"/>
        <v>62415807.272304535</v>
      </c>
      <c r="T42" s="1130">
        <f t="shared" ca="1" si="9"/>
        <v>8838436528.8943653</v>
      </c>
      <c r="U42" s="1132">
        <f t="shared" ca="1" si="10"/>
        <v>0.75384954402116244</v>
      </c>
      <c r="V42" s="1133">
        <f t="shared" ca="1" si="11"/>
        <v>5.0000000000000044E-2</v>
      </c>
      <c r="X42" s="1134">
        <f t="shared" ca="1" si="18"/>
        <v>468465912.42982483</v>
      </c>
      <c r="Y42" s="1134">
        <f t="shared" ca="1" si="12"/>
        <v>3285042.4880161285</v>
      </c>
      <c r="Z42" s="1134">
        <f t="shared" ca="1" si="13"/>
        <v>465180869.9418087</v>
      </c>
      <c r="AA42" s="1132">
        <f t="shared" ca="1" si="14"/>
        <v>0.80658731478964329</v>
      </c>
      <c r="AB42" s="1105"/>
    </row>
    <row r="43" spans="1:28">
      <c r="A43" s="1144">
        <f>Calendar!J35</f>
        <v>45988</v>
      </c>
      <c r="C43" s="1104"/>
      <c r="D43" s="1125">
        <f t="shared" ca="1" si="0"/>
        <v>46996</v>
      </c>
      <c r="E43" s="1126">
        <f t="shared" ca="1" si="1"/>
        <v>47023</v>
      </c>
      <c r="F43" s="1127">
        <f t="shared" ca="1" si="2"/>
        <v>1003</v>
      </c>
      <c r="G43" s="1128">
        <f ca="1">IF(F43&lt;&gt;"",COUNTIF($F$11:F43,"&gt;0"),"")</f>
        <v>33</v>
      </c>
      <c r="H43" s="1129">
        <v>7.0620336687723436E-3</v>
      </c>
      <c r="I43" s="1128"/>
      <c r="J43" s="1130">
        <f t="shared" ca="1" si="3"/>
        <v>9303617398.836174</v>
      </c>
      <c r="K43" s="1131">
        <f t="shared" ca="1" si="4"/>
        <v>65702459.311957233</v>
      </c>
      <c r="L43" s="1130">
        <f t="shared" ca="1" si="5"/>
        <v>0</v>
      </c>
      <c r="M43" s="1130">
        <f t="shared" ca="1" si="6"/>
        <v>0</v>
      </c>
      <c r="N43" s="1130">
        <f t="shared" ca="1" si="15"/>
        <v>9237914939.5242176</v>
      </c>
      <c r="O43" s="1073"/>
      <c r="P43" s="1130">
        <f t="shared" ca="1" si="7"/>
        <v>65702459.311956406</v>
      </c>
      <c r="Q43" s="1130">
        <f t="shared" ca="1" si="8"/>
        <v>8776019192.5480061</v>
      </c>
      <c r="R43" s="1130">
        <f t="shared" ca="1" si="16"/>
        <v>8838436528.8943653</v>
      </c>
      <c r="S43" s="1130">
        <f t="shared" ca="1" si="17"/>
        <v>62417336.346359253</v>
      </c>
      <c r="T43" s="1130">
        <f t="shared" ca="1" si="9"/>
        <v>8776019192.5480061</v>
      </c>
      <c r="U43" s="1132">
        <f t="shared" ca="1" si="10"/>
        <v>0.74856329433687629</v>
      </c>
      <c r="V43" s="1133">
        <f t="shared" ca="1" si="11"/>
        <v>5.0000000000000044E-2</v>
      </c>
      <c r="X43" s="1134">
        <f t="shared" ca="1" si="18"/>
        <v>465180869.9418087</v>
      </c>
      <c r="Y43" s="1134">
        <f t="shared" ca="1" si="12"/>
        <v>3285122.9655971527</v>
      </c>
      <c r="Z43" s="1134">
        <f t="shared" ca="1" si="13"/>
        <v>461895746.97621155</v>
      </c>
      <c r="AA43" s="1132">
        <f t="shared" ca="1" si="14"/>
        <v>0.80093124989980835</v>
      </c>
      <c r="AB43" s="1105"/>
    </row>
    <row r="44" spans="1:28">
      <c r="A44" s="1144">
        <f>Calendar!J36</f>
        <v>46020</v>
      </c>
      <c r="C44" s="1104"/>
      <c r="D44" s="1125">
        <f t="shared" ca="1" si="0"/>
        <v>47026</v>
      </c>
      <c r="E44" s="1126">
        <f t="shared" ca="1" si="1"/>
        <v>47053</v>
      </c>
      <c r="F44" s="1127">
        <f t="shared" ca="1" si="2"/>
        <v>1033</v>
      </c>
      <c r="G44" s="1128">
        <f ca="1">IF(F44&lt;&gt;"",COUNTIF($F$11:F44,"&gt;0"),"")</f>
        <v>34</v>
      </c>
      <c r="H44" s="1129">
        <v>7.1038307982606843E-3</v>
      </c>
      <c r="I44" s="1128"/>
      <c r="J44" s="1130">
        <f t="shared" ca="1" si="3"/>
        <v>9237914939.5242176</v>
      </c>
      <c r="K44" s="1131">
        <f t="shared" ca="1" si="4"/>
        <v>65624584.659104623</v>
      </c>
      <c r="L44" s="1130">
        <f t="shared" ca="1" si="5"/>
        <v>0</v>
      </c>
      <c r="M44" s="1130">
        <f t="shared" ca="1" si="6"/>
        <v>0</v>
      </c>
      <c r="N44" s="1130">
        <f t="shared" ca="1" si="15"/>
        <v>9172290354.8651123</v>
      </c>
      <c r="O44" s="1073"/>
      <c r="P44" s="1130">
        <f t="shared" ca="1" si="7"/>
        <v>65624584.659105301</v>
      </c>
      <c r="Q44" s="1130">
        <f t="shared" ca="1" si="8"/>
        <v>8713675837.1218567</v>
      </c>
      <c r="R44" s="1130">
        <f t="shared" ca="1" si="16"/>
        <v>8776019192.5480061</v>
      </c>
      <c r="S44" s="1130">
        <f t="shared" ca="1" si="17"/>
        <v>62343355.426149368</v>
      </c>
      <c r="T44" s="1130">
        <f t="shared" ca="1" si="9"/>
        <v>8713675837.1218567</v>
      </c>
      <c r="U44" s="1132">
        <f t="shared" ca="1" si="10"/>
        <v>0.74327691514906213</v>
      </c>
      <c r="V44" s="1133">
        <f t="shared" ca="1" si="11"/>
        <v>5.0000000000000044E-2</v>
      </c>
      <c r="X44" s="1134">
        <f t="shared" ca="1" si="18"/>
        <v>461895746.97621155</v>
      </c>
      <c r="Y44" s="1134">
        <f t="shared" ca="1" si="12"/>
        <v>3281229.2329559326</v>
      </c>
      <c r="Z44" s="1134">
        <f t="shared" ca="1" si="13"/>
        <v>458614517.74325562</v>
      </c>
      <c r="AA44" s="1132">
        <f t="shared" ca="1" si="14"/>
        <v>0.79527504644664526</v>
      </c>
      <c r="AB44" s="1105"/>
    </row>
    <row r="45" spans="1:28">
      <c r="A45" s="1144">
        <f>Calendar!J37</f>
        <v>46049</v>
      </c>
      <c r="C45" s="1104"/>
      <c r="D45" s="1125">
        <f t="shared" ca="1" si="0"/>
        <v>47057</v>
      </c>
      <c r="E45" s="1126">
        <f t="shared" ca="1" si="1"/>
        <v>47084</v>
      </c>
      <c r="F45" s="1127">
        <f t="shared" ca="1" si="2"/>
        <v>1064</v>
      </c>
      <c r="G45" s="1128">
        <f ca="1">IF(F45&lt;&gt;"",COUNTIF($F$11:F45,"&gt;0"),"")</f>
        <v>35</v>
      </c>
      <c r="H45" s="1129">
        <v>7.1527899564139772E-3</v>
      </c>
      <c r="I45" s="1128"/>
      <c r="J45" s="1130">
        <f t="shared" ca="1" si="3"/>
        <v>9172290354.8651123</v>
      </c>
      <c r="K45" s="1131">
        <f t="shared" ca="1" si="4"/>
        <v>65607466.327591971</v>
      </c>
      <c r="L45" s="1130">
        <f t="shared" ca="1" si="5"/>
        <v>0</v>
      </c>
      <c r="M45" s="1130">
        <f t="shared" ca="1" si="6"/>
        <v>0</v>
      </c>
      <c r="N45" s="1130">
        <f t="shared" ca="1" si="15"/>
        <v>9106682888.5375195</v>
      </c>
      <c r="O45" s="1073"/>
      <c r="P45" s="1130">
        <f t="shared" ca="1" si="7"/>
        <v>65607466.32759285</v>
      </c>
      <c r="Q45" s="1130">
        <f t="shared" ca="1" si="8"/>
        <v>8651348744.1106434</v>
      </c>
      <c r="R45" s="1130">
        <f t="shared" ca="1" si="16"/>
        <v>8713675837.1218567</v>
      </c>
      <c r="S45" s="1130">
        <f t="shared" ca="1" si="17"/>
        <v>62327093.011213303</v>
      </c>
      <c r="T45" s="1130">
        <f t="shared" ca="1" si="9"/>
        <v>8651348744.1106434</v>
      </c>
      <c r="U45" s="1132">
        <f t="shared" ca="1" si="10"/>
        <v>0.73799680170758997</v>
      </c>
      <c r="V45" s="1133">
        <f t="shared" ca="1" si="11"/>
        <v>5.0000000000000044E-2</v>
      </c>
      <c r="X45" s="1134">
        <f t="shared" ca="1" si="18"/>
        <v>458614517.74325562</v>
      </c>
      <c r="Y45" s="1134">
        <f t="shared" ca="1" si="12"/>
        <v>3280373.3163795471</v>
      </c>
      <c r="Z45" s="1134">
        <f t="shared" ca="1" si="13"/>
        <v>455334144.42687607</v>
      </c>
      <c r="AA45" s="1132">
        <f t="shared" ca="1" si="14"/>
        <v>0.7896255470786081</v>
      </c>
      <c r="AB45" s="1105"/>
    </row>
    <row r="46" spans="1:28">
      <c r="A46" s="1144">
        <f>Calendar!J38</f>
        <v>46080</v>
      </c>
      <c r="C46" s="1104"/>
      <c r="D46" s="1125">
        <f t="shared" ca="1" si="0"/>
        <v>47087</v>
      </c>
      <c r="E46" s="1126">
        <f t="shared" ca="1" si="1"/>
        <v>47114</v>
      </c>
      <c r="F46" s="1127">
        <f t="shared" ca="1" si="2"/>
        <v>1094</v>
      </c>
      <c r="G46" s="1128">
        <f ca="1">IF(F46&lt;&gt;"",COUNTIF($F$11:F46,"&gt;0"),"")</f>
        <v>36</v>
      </c>
      <c r="H46" s="1129">
        <v>7.1967674030143786E-3</v>
      </c>
      <c r="I46" s="1128"/>
      <c r="J46" s="1130">
        <f t="shared" ca="1" si="3"/>
        <v>9106682888.5375195</v>
      </c>
      <c r="K46" s="1131">
        <f t="shared" ca="1" si="4"/>
        <v>65538678.561815642</v>
      </c>
      <c r="L46" s="1130">
        <f t="shared" ca="1" si="5"/>
        <v>0</v>
      </c>
      <c r="M46" s="1130">
        <f t="shared" ca="1" si="6"/>
        <v>0</v>
      </c>
      <c r="N46" s="1130">
        <f t="shared" ca="1" si="15"/>
        <v>9041144209.9757042</v>
      </c>
      <c r="O46" s="1073"/>
      <c r="P46" s="1130">
        <f t="shared" ca="1" si="7"/>
        <v>65538678.561815262</v>
      </c>
      <c r="Q46" s="1130">
        <f t="shared" ca="1" si="8"/>
        <v>8589086999.4769182</v>
      </c>
      <c r="R46" s="1130">
        <f t="shared" ca="1" si="16"/>
        <v>8651348744.1106434</v>
      </c>
      <c r="S46" s="1130">
        <f t="shared" ca="1" si="17"/>
        <v>62261744.633725166</v>
      </c>
      <c r="T46" s="1130">
        <f t="shared" ca="1" si="9"/>
        <v>8589086999.4769182</v>
      </c>
      <c r="U46" s="1132">
        <f t="shared" ca="1" si="10"/>
        <v>0.73271806559647024</v>
      </c>
      <c r="V46" s="1133">
        <f t="shared" ca="1" si="11"/>
        <v>5.0000000000000044E-2</v>
      </c>
      <c r="X46" s="1134">
        <f t="shared" ca="1" si="18"/>
        <v>455334144.42687607</v>
      </c>
      <c r="Y46" s="1134">
        <f t="shared" ca="1" si="12"/>
        <v>3276933.9280900955</v>
      </c>
      <c r="Z46" s="1134">
        <f t="shared" ca="1" si="13"/>
        <v>452057210.49878597</v>
      </c>
      <c r="AA46" s="1132">
        <f t="shared" ca="1" si="14"/>
        <v>0.78397752139613652</v>
      </c>
      <c r="AB46" s="1105"/>
    </row>
    <row r="47" spans="1:28">
      <c r="A47" s="1144">
        <f>Calendar!J39</f>
        <v>46108</v>
      </c>
      <c r="C47" s="1104"/>
      <c r="D47" s="1125">
        <f t="shared" ca="1" si="0"/>
        <v>47118</v>
      </c>
      <c r="E47" s="1126">
        <f t="shared" ca="1" si="1"/>
        <v>47147</v>
      </c>
      <c r="F47" s="1127">
        <f t="shared" ca="1" si="2"/>
        <v>1127</v>
      </c>
      <c r="G47" s="1128">
        <f ca="1">IF(F47&lt;&gt;"",COUNTIF($F$11:F47,"&gt;0"),"")</f>
        <v>37</v>
      </c>
      <c r="H47" s="1129">
        <v>7.241597406579146E-3</v>
      </c>
      <c r="I47" s="1128"/>
      <c r="J47" s="1130">
        <f t="shared" ca="1" si="3"/>
        <v>9041144209.9757042</v>
      </c>
      <c r="K47" s="1131">
        <f t="shared" ca="1" si="4"/>
        <v>65472326.46346812</v>
      </c>
      <c r="L47" s="1130">
        <f t="shared" ca="1" si="5"/>
        <v>0</v>
      </c>
      <c r="M47" s="1130">
        <f t="shared" ca="1" si="6"/>
        <v>0</v>
      </c>
      <c r="N47" s="1130">
        <f t="shared" ca="1" si="15"/>
        <v>8975671883.5122356</v>
      </c>
      <c r="O47" s="1073"/>
      <c r="P47" s="1130">
        <f t="shared" ca="1" si="7"/>
        <v>65472326.463468552</v>
      </c>
      <c r="Q47" s="1130">
        <f t="shared" ca="1" si="8"/>
        <v>8526888289.3366232</v>
      </c>
      <c r="R47" s="1130">
        <f t="shared" ca="1" si="16"/>
        <v>8589086999.4769182</v>
      </c>
      <c r="S47" s="1130">
        <f t="shared" ca="1" si="17"/>
        <v>62198710.140295029</v>
      </c>
      <c r="T47" s="1130">
        <f t="shared" ca="1" si="9"/>
        <v>8526888289.3366232</v>
      </c>
      <c r="U47" s="1132">
        <f t="shared" ca="1" si="10"/>
        <v>0.72744486410638576</v>
      </c>
      <c r="V47" s="1133">
        <f t="shared" ca="1" si="11"/>
        <v>5.0000000000000044E-2</v>
      </c>
      <c r="X47" s="1134">
        <f t="shared" ca="1" si="18"/>
        <v>452057210.49878597</v>
      </c>
      <c r="Y47" s="1134">
        <f t="shared" ca="1" si="12"/>
        <v>3273616.3231735229</v>
      </c>
      <c r="Z47" s="1134">
        <f t="shared" ca="1" si="13"/>
        <v>448783594.17561245</v>
      </c>
      <c r="AA47" s="1132">
        <f t="shared" ca="1" si="14"/>
        <v>0.77833541752545798</v>
      </c>
      <c r="AB47" s="1105"/>
    </row>
    <row r="48" spans="1:28">
      <c r="A48" s="1144">
        <f>Calendar!J40</f>
        <v>46139</v>
      </c>
      <c r="C48" s="1104"/>
      <c r="D48" s="1125">
        <f t="shared" ca="1" si="0"/>
        <v>47149</v>
      </c>
      <c r="E48" s="1126">
        <f t="shared" ca="1" si="1"/>
        <v>47176</v>
      </c>
      <c r="F48" s="1127">
        <f t="shared" ca="1" si="2"/>
        <v>1156</v>
      </c>
      <c r="G48" s="1128">
        <f ca="1">IF(F48&lt;&gt;"",COUNTIF($F$11:F48,"&gt;0"),"")</f>
        <v>38</v>
      </c>
      <c r="H48" s="1129">
        <v>7.301176100127843E-3</v>
      </c>
      <c r="I48" s="1128"/>
      <c r="J48" s="1130">
        <f t="shared" ca="1" si="3"/>
        <v>8975671883.5122356</v>
      </c>
      <c r="K48" s="1131">
        <f t="shared" ca="1" si="4"/>
        <v>65532961.038488999</v>
      </c>
      <c r="L48" s="1130">
        <f t="shared" ca="1" si="5"/>
        <v>0</v>
      </c>
      <c r="M48" s="1130">
        <f t="shared" ca="1" si="6"/>
        <v>0</v>
      </c>
      <c r="N48" s="1130">
        <f t="shared" ca="1" si="15"/>
        <v>8910138922.4737473</v>
      </c>
      <c r="O48" s="1073"/>
      <c r="P48" s="1130">
        <f t="shared" ca="1" si="7"/>
        <v>65532961.038488388</v>
      </c>
      <c r="Q48" s="1130">
        <f t="shared" ca="1" si="8"/>
        <v>8464631976.3500595</v>
      </c>
      <c r="R48" s="1130">
        <f t="shared" ca="1" si="16"/>
        <v>8526888289.3366232</v>
      </c>
      <c r="S48" s="1130">
        <f t="shared" ca="1" si="17"/>
        <v>62256312.986563683</v>
      </c>
      <c r="T48" s="1130">
        <f t="shared" ca="1" si="9"/>
        <v>8464631976.3500595</v>
      </c>
      <c r="U48" s="1132">
        <f t="shared" ca="1" si="10"/>
        <v>0.72217700126504358</v>
      </c>
      <c r="V48" s="1133">
        <f t="shared" ca="1" si="11"/>
        <v>5.0000000000000044E-2</v>
      </c>
      <c r="X48" s="1134">
        <f t="shared" ca="1" si="18"/>
        <v>448783594.17561245</v>
      </c>
      <c r="Y48" s="1134">
        <f t="shared" ca="1" si="12"/>
        <v>3276648.0519247055</v>
      </c>
      <c r="Z48" s="1134">
        <f t="shared" ca="1" si="13"/>
        <v>445506946.12368774</v>
      </c>
      <c r="AA48" s="1132">
        <f t="shared" ca="1" si="14"/>
        <v>0.77269902578445671</v>
      </c>
      <c r="AB48" s="1105"/>
    </row>
    <row r="49" spans="1:28">
      <c r="A49" s="1144">
        <f>Calendar!J41</f>
        <v>46169</v>
      </c>
      <c r="C49" s="1104"/>
      <c r="D49" s="1125">
        <f t="shared" ca="1" si="0"/>
        <v>47177</v>
      </c>
      <c r="E49" s="1126">
        <f t="shared" ca="1" si="1"/>
        <v>47204</v>
      </c>
      <c r="F49" s="1127">
        <f t="shared" ca="1" si="2"/>
        <v>1184</v>
      </c>
      <c r="G49" s="1128">
        <f ca="1">IF(F49&lt;&gt;"",COUNTIF($F$11:F49,"&gt;0"),"")</f>
        <v>39</v>
      </c>
      <c r="H49" s="1129">
        <v>7.3377156243270942E-3</v>
      </c>
      <c r="I49" s="1128"/>
      <c r="J49" s="1130">
        <f t="shared" ca="1" si="3"/>
        <v>8910138922.4737473</v>
      </c>
      <c r="K49" s="1131">
        <f t="shared" ca="1" si="4"/>
        <v>65380065.586360596</v>
      </c>
      <c r="L49" s="1130">
        <f t="shared" ca="1" si="5"/>
        <v>0</v>
      </c>
      <c r="M49" s="1130">
        <f t="shared" ca="1" si="6"/>
        <v>0</v>
      </c>
      <c r="N49" s="1130">
        <f t="shared" ca="1" si="15"/>
        <v>8844758856.8873863</v>
      </c>
      <c r="O49" s="1073"/>
      <c r="P49" s="1130">
        <f t="shared" ca="1" si="7"/>
        <v>65380065.586360931</v>
      </c>
      <c r="Q49" s="1130">
        <f t="shared" ca="1" si="8"/>
        <v>8402520914.0430164</v>
      </c>
      <c r="R49" s="1130">
        <f t="shared" ca="1" si="16"/>
        <v>8464631976.3500595</v>
      </c>
      <c r="S49" s="1130">
        <f t="shared" ca="1" si="17"/>
        <v>62111062.307043076</v>
      </c>
      <c r="T49" s="1130">
        <f t="shared" ca="1" si="9"/>
        <v>8402520914.0430164</v>
      </c>
      <c r="U49" s="1132">
        <f t="shared" ca="1" si="10"/>
        <v>0.71690425980334538</v>
      </c>
      <c r="V49" s="1133">
        <f t="shared" ca="1" si="11"/>
        <v>5.0000000000000044E-2</v>
      </c>
      <c r="X49" s="1134">
        <f t="shared" ca="1" si="18"/>
        <v>445506946.12368774</v>
      </c>
      <c r="Y49" s="1134">
        <f t="shared" ca="1" si="12"/>
        <v>3269003.2793178558</v>
      </c>
      <c r="Z49" s="1134">
        <f t="shared" ca="1" si="13"/>
        <v>442237942.84436989</v>
      </c>
      <c r="AA49" s="1132">
        <f t="shared" ca="1" si="14"/>
        <v>0.76705741412480677</v>
      </c>
      <c r="AB49" s="1105"/>
    </row>
    <row r="50" spans="1:28">
      <c r="A50" s="1144">
        <f>Calendar!J42</f>
        <v>46202</v>
      </c>
      <c r="C50" s="1104"/>
      <c r="D50" s="1125">
        <f t="shared" ca="1" si="0"/>
        <v>47208</v>
      </c>
      <c r="E50" s="1126">
        <f t="shared" ca="1" si="1"/>
        <v>47235</v>
      </c>
      <c r="F50" s="1127">
        <f t="shared" ca="1" si="2"/>
        <v>1215</v>
      </c>
      <c r="G50" s="1128">
        <f ca="1">IF(F50&lt;&gt;"",COUNTIF($F$11:F50,"&gt;0"),"")</f>
        <v>40</v>
      </c>
      <c r="H50" s="1129">
        <v>7.3869780053145723E-3</v>
      </c>
      <c r="I50" s="1128"/>
      <c r="J50" s="1130">
        <f t="shared" ca="1" si="3"/>
        <v>8844758856.8873863</v>
      </c>
      <c r="K50" s="1131">
        <f t="shared" ca="1" si="4"/>
        <v>65336039.138138384</v>
      </c>
      <c r="L50" s="1130">
        <f t="shared" ca="1" si="5"/>
        <v>0</v>
      </c>
      <c r="M50" s="1130">
        <f t="shared" ca="1" si="6"/>
        <v>0</v>
      </c>
      <c r="N50" s="1130">
        <f t="shared" ca="1" si="15"/>
        <v>8779422817.7492485</v>
      </c>
      <c r="O50" s="1073"/>
      <c r="P50" s="1130">
        <f t="shared" ca="1" si="7"/>
        <v>65336039.138137817</v>
      </c>
      <c r="Q50" s="1130">
        <f t="shared" ca="1" si="8"/>
        <v>8340451676.8617859</v>
      </c>
      <c r="R50" s="1130">
        <f t="shared" ca="1" si="16"/>
        <v>8402520914.0430164</v>
      </c>
      <c r="S50" s="1130">
        <f t="shared" ca="1" si="17"/>
        <v>62069237.181230545</v>
      </c>
      <c r="T50" s="1130">
        <f t="shared" ca="1" si="9"/>
        <v>8340451676.8617859</v>
      </c>
      <c r="U50" s="1132">
        <f t="shared" ca="1" si="10"/>
        <v>0.71164382021503969</v>
      </c>
      <c r="V50" s="1133">
        <f t="shared" ca="1" si="11"/>
        <v>5.0000000000000044E-2</v>
      </c>
      <c r="X50" s="1134">
        <f t="shared" ca="1" si="18"/>
        <v>442237942.84436989</v>
      </c>
      <c r="Y50" s="1134">
        <f t="shared" ca="1" si="12"/>
        <v>3266801.9569072723</v>
      </c>
      <c r="Z50" s="1134">
        <f t="shared" ca="1" si="13"/>
        <v>438971140.88746262</v>
      </c>
      <c r="AA50" s="1132">
        <f t="shared" ca="1" si="14"/>
        <v>0.76142896495242751</v>
      </c>
      <c r="AB50" s="1105"/>
    </row>
    <row r="51" spans="1:28">
      <c r="A51" s="1144">
        <f>Calendar!J43</f>
        <v>46230</v>
      </c>
      <c r="C51" s="1104"/>
      <c r="D51" s="1125">
        <f t="shared" ca="1" si="0"/>
        <v>47238</v>
      </c>
      <c r="E51" s="1126">
        <f t="shared" ca="1" si="1"/>
        <v>47266</v>
      </c>
      <c r="F51" s="1127">
        <f t="shared" ca="1" si="2"/>
        <v>1246</v>
      </c>
      <c r="G51" s="1128">
        <f ca="1">IF(F51&lt;&gt;"",COUNTIF($F$11:F51,"&gt;0"),"")</f>
        <v>41</v>
      </c>
      <c r="H51" s="1129">
        <v>7.4268595772451918E-3</v>
      </c>
      <c r="I51" s="1128"/>
      <c r="J51" s="1130">
        <f t="shared" ca="1" si="3"/>
        <v>8779422817.7492485</v>
      </c>
      <c r="K51" s="1131">
        <f t="shared" ca="1" si="4"/>
        <v>65203540.436685972</v>
      </c>
      <c r="L51" s="1130">
        <f t="shared" ca="1" si="5"/>
        <v>0</v>
      </c>
      <c r="M51" s="1130">
        <f t="shared" ca="1" si="6"/>
        <v>0</v>
      </c>
      <c r="N51" s="1130">
        <f t="shared" ca="1" si="15"/>
        <v>8714219277.3125629</v>
      </c>
      <c r="O51" s="1073"/>
      <c r="P51" s="1130">
        <f t="shared" ca="1" si="7"/>
        <v>65203540.436685562</v>
      </c>
      <c r="Q51" s="1130">
        <f t="shared" ca="1" si="8"/>
        <v>8278508313.4469347</v>
      </c>
      <c r="R51" s="1130">
        <f t="shared" ca="1" si="16"/>
        <v>8340451676.8617859</v>
      </c>
      <c r="S51" s="1130">
        <f t="shared" ca="1" si="17"/>
        <v>61943363.414851189</v>
      </c>
      <c r="T51" s="1130">
        <f t="shared" ca="1" si="9"/>
        <v>8278508313.4469347</v>
      </c>
      <c r="U51" s="1132">
        <f t="shared" ca="1" si="10"/>
        <v>0.70638692296749317</v>
      </c>
      <c r="V51" s="1133">
        <f t="shared" ca="1" si="11"/>
        <v>5.0000000000000044E-2</v>
      </c>
      <c r="X51" s="1134">
        <f t="shared" ca="1" si="18"/>
        <v>438971140.88746262</v>
      </c>
      <c r="Y51" s="1134">
        <f t="shared" ca="1" si="12"/>
        <v>3260177.0218343735</v>
      </c>
      <c r="Z51" s="1134">
        <f t="shared" ca="1" si="13"/>
        <v>435710963.86562824</v>
      </c>
      <c r="AA51" s="1132">
        <f t="shared" ca="1" si="14"/>
        <v>0.7558043059357139</v>
      </c>
      <c r="AB51" s="1105"/>
    </row>
    <row r="52" spans="1:28">
      <c r="A52" s="1144">
        <f>Calendar!J44</f>
        <v>46261</v>
      </c>
      <c r="C52" s="1104"/>
      <c r="D52" s="1125">
        <f t="shared" ca="1" si="0"/>
        <v>47269</v>
      </c>
      <c r="E52" s="1126">
        <f t="shared" ca="1" si="1"/>
        <v>47296</v>
      </c>
      <c r="F52" s="1127">
        <f t="shared" ca="1" si="2"/>
        <v>1276</v>
      </c>
      <c r="G52" s="1128">
        <f ca="1">IF(F52&lt;&gt;"",COUNTIF($F$11:F52,"&gt;0"),"")</f>
        <v>42</v>
      </c>
      <c r="H52" s="1129">
        <v>7.4774122960432118E-3</v>
      </c>
      <c r="I52" s="1128"/>
      <c r="J52" s="1130">
        <f t="shared" ca="1" si="3"/>
        <v>8714219277.3125629</v>
      </c>
      <c r="K52" s="1131">
        <f t="shared" ca="1" si="4"/>
        <v>65159810.37459375</v>
      </c>
      <c r="L52" s="1130">
        <f t="shared" ca="1" si="5"/>
        <v>0</v>
      </c>
      <c r="M52" s="1130">
        <f t="shared" ca="1" si="6"/>
        <v>0</v>
      </c>
      <c r="N52" s="1130">
        <f t="shared" ca="1" si="15"/>
        <v>8649059466.9379692</v>
      </c>
      <c r="O52" s="1073"/>
      <c r="P52" s="1130">
        <f t="shared" ca="1" si="7"/>
        <v>65159810.374593735</v>
      </c>
      <c r="Q52" s="1130">
        <f t="shared" ca="1" si="8"/>
        <v>8216606493.5910702</v>
      </c>
      <c r="R52" s="1130">
        <f t="shared" ca="1" si="16"/>
        <v>8278508313.4469347</v>
      </c>
      <c r="S52" s="1130">
        <f t="shared" ca="1" si="17"/>
        <v>61901819.855864525</v>
      </c>
      <c r="T52" s="1130">
        <f t="shared" ca="1" si="9"/>
        <v>8216606493.5910702</v>
      </c>
      <c r="U52" s="1132">
        <f t="shared" ca="1" si="10"/>
        <v>0.70114068648341132</v>
      </c>
      <c r="V52" s="1133">
        <f t="shared" ca="1" si="11"/>
        <v>5.0000000000000044E-2</v>
      </c>
      <c r="X52" s="1134">
        <f t="shared" ca="1" si="18"/>
        <v>435710963.86562824</v>
      </c>
      <c r="Y52" s="1134">
        <f t="shared" ca="1" si="12"/>
        <v>3257990.5187292099</v>
      </c>
      <c r="Z52" s="1134">
        <f t="shared" ca="1" si="13"/>
        <v>432452973.34689903</v>
      </c>
      <c r="AA52" s="1132">
        <f t="shared" ca="1" si="14"/>
        <v>0.75019105348765192</v>
      </c>
      <c r="AB52" s="1105"/>
    </row>
    <row r="53" spans="1:28">
      <c r="A53" s="1144">
        <f>Calendar!J45</f>
        <v>46293</v>
      </c>
      <c r="C53" s="1104"/>
      <c r="D53" s="1125">
        <f t="shared" ca="1" si="0"/>
        <v>47299</v>
      </c>
      <c r="E53" s="1126">
        <f t="shared" ca="1" si="1"/>
        <v>47326</v>
      </c>
      <c r="F53" s="1127">
        <f t="shared" ca="1" si="2"/>
        <v>1306</v>
      </c>
      <c r="G53" s="1128">
        <f ca="1">IF(F53&lt;&gt;"",COUNTIF($F$11:F53,"&gt;0"),"")</f>
        <v>43</v>
      </c>
      <c r="H53" s="1129">
        <v>7.5155713887695976E-3</v>
      </c>
      <c r="I53" s="1128"/>
      <c r="J53" s="1130">
        <f t="shared" ca="1" si="3"/>
        <v>8649059466.9379692</v>
      </c>
      <c r="K53" s="1131">
        <f t="shared" ca="1" si="4"/>
        <v>65002623.869485833</v>
      </c>
      <c r="L53" s="1130">
        <f t="shared" ca="1" si="5"/>
        <v>0</v>
      </c>
      <c r="M53" s="1130">
        <f t="shared" ca="1" si="6"/>
        <v>0</v>
      </c>
      <c r="N53" s="1130">
        <f t="shared" ca="1" si="15"/>
        <v>8584056843.0684834</v>
      </c>
      <c r="O53" s="1073"/>
      <c r="P53" s="1130">
        <f t="shared" ca="1" si="7"/>
        <v>65002623.869485855</v>
      </c>
      <c r="Q53" s="1130">
        <f t="shared" ca="1" si="8"/>
        <v>8154854000.9150591</v>
      </c>
      <c r="R53" s="1130">
        <f t="shared" ca="1" si="16"/>
        <v>8216606493.5910702</v>
      </c>
      <c r="S53" s="1130">
        <f t="shared" ca="1" si="17"/>
        <v>61752492.676011086</v>
      </c>
      <c r="T53" s="1130">
        <f t="shared" ca="1" si="9"/>
        <v>8154854000.9150591</v>
      </c>
      <c r="U53" s="1132">
        <f t="shared" ca="1" si="10"/>
        <v>0.69589796849304408</v>
      </c>
      <c r="V53" s="1133">
        <f t="shared" ca="1" si="11"/>
        <v>5.0000000000000044E-2</v>
      </c>
      <c r="X53" s="1134">
        <f t="shared" ca="1" si="18"/>
        <v>432452973.34689903</v>
      </c>
      <c r="Y53" s="1134">
        <f t="shared" ca="1" si="12"/>
        <v>3250131.1934747696</v>
      </c>
      <c r="Z53" s="1134">
        <f t="shared" ca="1" si="13"/>
        <v>429202842.15342426</v>
      </c>
      <c r="AA53" s="1132">
        <f t="shared" ca="1" si="14"/>
        <v>0.74458156567992262</v>
      </c>
      <c r="AB53" s="1105"/>
    </row>
    <row r="54" spans="1:28">
      <c r="A54" s="1144">
        <f>Calendar!J46</f>
        <v>46322</v>
      </c>
      <c r="C54" s="1104"/>
      <c r="D54" s="1125">
        <f t="shared" ca="1" si="0"/>
        <v>47330</v>
      </c>
      <c r="E54" s="1126">
        <f t="shared" ca="1" si="1"/>
        <v>47357</v>
      </c>
      <c r="F54" s="1127">
        <f t="shared" ca="1" si="2"/>
        <v>1337</v>
      </c>
      <c r="G54" s="1128">
        <f ca="1">IF(F54&lt;&gt;"",COUNTIF($F$11:F54,"&gt;0"),"")</f>
        <v>44</v>
      </c>
      <c r="H54" s="1129">
        <v>7.5564666893313251E-3</v>
      </c>
      <c r="I54" s="1128"/>
      <c r="J54" s="1130">
        <f t="shared" ca="1" si="3"/>
        <v>8584056843.0684834</v>
      </c>
      <c r="K54" s="1131">
        <f t="shared" ca="1" si="4"/>
        <v>64865139.593973607</v>
      </c>
      <c r="L54" s="1130">
        <f t="shared" ca="1" si="5"/>
        <v>0</v>
      </c>
      <c r="M54" s="1130">
        <f t="shared" ca="1" si="6"/>
        <v>0</v>
      </c>
      <c r="N54" s="1130">
        <f t="shared" ca="1" si="15"/>
        <v>8519191703.4745102</v>
      </c>
      <c r="O54" s="1073"/>
      <c r="P54" s="1130">
        <f t="shared" ca="1" si="7"/>
        <v>64865139.59397316</v>
      </c>
      <c r="Q54" s="1130">
        <f t="shared" ca="1" si="8"/>
        <v>8093232118.3007841</v>
      </c>
      <c r="R54" s="1130">
        <f t="shared" ca="1" si="16"/>
        <v>8154854000.9150591</v>
      </c>
      <c r="S54" s="1130">
        <f t="shared" ca="1" si="17"/>
        <v>61621882.614274979</v>
      </c>
      <c r="T54" s="1130">
        <f t="shared" ca="1" si="9"/>
        <v>8093232118.3007841</v>
      </c>
      <c r="U54" s="1132">
        <f t="shared" ca="1" si="10"/>
        <v>0.69066789763153491</v>
      </c>
      <c r="V54" s="1133">
        <f t="shared" ca="1" si="11"/>
        <v>5.0000000000000044E-2</v>
      </c>
      <c r="X54" s="1134">
        <f t="shared" ca="1" si="18"/>
        <v>429202842.15342426</v>
      </c>
      <c r="Y54" s="1134">
        <f t="shared" ca="1" si="12"/>
        <v>3243256.9796981812</v>
      </c>
      <c r="Z54" s="1134">
        <f t="shared" ca="1" si="13"/>
        <v>425959585.17372608</v>
      </c>
      <c r="AA54" s="1132">
        <f t="shared" ca="1" si="14"/>
        <v>0.73898560976829242</v>
      </c>
      <c r="AB54" s="1105"/>
    </row>
    <row r="55" spans="1:28">
      <c r="A55" s="1144">
        <f>Calendar!J47</f>
        <v>46353</v>
      </c>
      <c r="C55" s="1104"/>
      <c r="D55" s="1125">
        <f t="shared" ca="1" si="0"/>
        <v>47361</v>
      </c>
      <c r="E55" s="1126">
        <f t="shared" ca="1" si="1"/>
        <v>47388</v>
      </c>
      <c r="F55" s="1127">
        <f t="shared" ca="1" si="2"/>
        <v>1368</v>
      </c>
      <c r="G55" s="1128">
        <f ca="1">IF(F55&lt;&gt;"",COUNTIF($F$11:F55,"&gt;0"),"")</f>
        <v>45</v>
      </c>
      <c r="H55" s="1129">
        <v>7.6021845839023836E-3</v>
      </c>
      <c r="I55" s="1128"/>
      <c r="J55" s="1130">
        <f t="shared" ca="1" si="3"/>
        <v>8519191703.4745102</v>
      </c>
      <c r="K55" s="1131">
        <f t="shared" ca="1" si="4"/>
        <v>64764467.83546301</v>
      </c>
      <c r="L55" s="1130">
        <f t="shared" ca="1" si="5"/>
        <v>0</v>
      </c>
      <c r="M55" s="1130">
        <f t="shared" ca="1" si="6"/>
        <v>0</v>
      </c>
      <c r="N55" s="1130">
        <f t="shared" ca="1" si="15"/>
        <v>8454427235.6390476</v>
      </c>
      <c r="O55" s="1073"/>
      <c r="P55" s="1130">
        <f t="shared" ca="1" si="7"/>
        <v>64764467.83546257</v>
      </c>
      <c r="Q55" s="1130">
        <f t="shared" ca="1" si="8"/>
        <v>8031705873.8570948</v>
      </c>
      <c r="R55" s="1130">
        <f t="shared" ca="1" si="16"/>
        <v>8093232118.3007841</v>
      </c>
      <c r="S55" s="1130">
        <f t="shared" ca="1" si="17"/>
        <v>61526244.443689346</v>
      </c>
      <c r="T55" s="1130">
        <f t="shared" ca="1" si="9"/>
        <v>8031705873.8570948</v>
      </c>
      <c r="U55" s="1132">
        <f t="shared" ca="1" si="10"/>
        <v>0.68544888866969167</v>
      </c>
      <c r="V55" s="1133">
        <f t="shared" ca="1" si="11"/>
        <v>5.0000000000000044E-2</v>
      </c>
      <c r="X55" s="1134">
        <f t="shared" ca="1" si="18"/>
        <v>425959585.17372608</v>
      </c>
      <c r="Y55" s="1134">
        <f t="shared" ca="1" si="12"/>
        <v>3238223.3917732239</v>
      </c>
      <c r="Z55" s="1134">
        <f t="shared" ca="1" si="13"/>
        <v>422721361.78195286</v>
      </c>
      <c r="AA55" s="1132">
        <f t="shared" ca="1" si="14"/>
        <v>0.73340148962418406</v>
      </c>
      <c r="AB55" s="1105"/>
    </row>
    <row r="56" spans="1:28">
      <c r="A56" s="1144">
        <f>Calendar!J48</f>
        <v>46384</v>
      </c>
      <c r="C56" s="1104"/>
      <c r="D56" s="1125">
        <f t="shared" ca="1" si="0"/>
        <v>47391</v>
      </c>
      <c r="E56" s="1126">
        <f t="shared" ca="1" si="1"/>
        <v>47420</v>
      </c>
      <c r="F56" s="1127">
        <f t="shared" ca="1" si="2"/>
        <v>1400</v>
      </c>
      <c r="G56" s="1128">
        <f ca="1">IF(F56&lt;&gt;"",COUNTIF($F$11:F56,"&gt;0"),"")</f>
        <v>46</v>
      </c>
      <c r="H56" s="1129">
        <v>7.6384267972855018E-3</v>
      </c>
      <c r="I56" s="1128"/>
      <c r="J56" s="1130">
        <f t="shared" ca="1" si="3"/>
        <v>8454427235.6390476</v>
      </c>
      <c r="K56" s="1131">
        <f t="shared" ca="1" si="4"/>
        <v>64578523.552405685</v>
      </c>
      <c r="L56" s="1130">
        <f t="shared" ca="1" si="5"/>
        <v>0</v>
      </c>
      <c r="M56" s="1130">
        <f t="shared" ca="1" si="6"/>
        <v>0</v>
      </c>
      <c r="N56" s="1130">
        <f t="shared" ca="1" si="15"/>
        <v>8389848712.0866423</v>
      </c>
      <c r="O56" s="1073"/>
      <c r="P56" s="1130">
        <f t="shared" ca="1" si="7"/>
        <v>64578523.552405357</v>
      </c>
      <c r="Q56" s="1130">
        <f t="shared" ca="1" si="8"/>
        <v>7970356276.4823093</v>
      </c>
      <c r="R56" s="1130">
        <f t="shared" ca="1" si="16"/>
        <v>8031705873.8570948</v>
      </c>
      <c r="S56" s="1130">
        <f t="shared" ca="1" si="17"/>
        <v>61349597.374785423</v>
      </c>
      <c r="T56" s="1130">
        <f t="shared" ca="1" si="9"/>
        <v>7970356276.4823093</v>
      </c>
      <c r="U56" s="1132">
        <f t="shared" ca="1" si="10"/>
        <v>0.68023797969519406</v>
      </c>
      <c r="V56" s="1133">
        <f t="shared" ca="1" si="11"/>
        <v>5.0000000000000044E-2</v>
      </c>
      <c r="X56" s="1134">
        <f t="shared" ca="1" si="18"/>
        <v>422721361.78195286</v>
      </c>
      <c r="Y56" s="1134">
        <f t="shared" ca="1" si="12"/>
        <v>3228926.1776199341</v>
      </c>
      <c r="Z56" s="1134">
        <f t="shared" ca="1" si="13"/>
        <v>419492435.60433292</v>
      </c>
      <c r="AA56" s="1132">
        <f t="shared" ca="1" si="14"/>
        <v>0.72782603612595187</v>
      </c>
      <c r="AB56" s="1105"/>
    </row>
    <row r="57" spans="1:28">
      <c r="A57" s="1144">
        <f>Calendar!J49</f>
        <v>46414</v>
      </c>
      <c r="C57" s="1104"/>
      <c r="D57" s="1125">
        <f t="shared" ca="1" si="0"/>
        <v>47422</v>
      </c>
      <c r="E57" s="1126">
        <f t="shared" ca="1" si="1"/>
        <v>47449</v>
      </c>
      <c r="F57" s="1127">
        <f t="shared" ca="1" si="2"/>
        <v>1429</v>
      </c>
      <c r="G57" s="1128">
        <f ca="1">IF(F57&lt;&gt;"",COUNTIF($F$11:F57,"&gt;0"),"")</f>
        <v>47</v>
      </c>
      <c r="H57" s="1129">
        <v>7.6781378872437739E-3</v>
      </c>
      <c r="I57" s="1128"/>
      <c r="J57" s="1130">
        <f t="shared" ca="1" si="3"/>
        <v>8389848712.0866423</v>
      </c>
      <c r="K57" s="1131">
        <f t="shared" ca="1" si="4"/>
        <v>64418415.264515832</v>
      </c>
      <c r="L57" s="1130">
        <f t="shared" ca="1" si="5"/>
        <v>0</v>
      </c>
      <c r="M57" s="1130">
        <f t="shared" ca="1" si="6"/>
        <v>0</v>
      </c>
      <c r="N57" s="1130">
        <f t="shared" ca="1" si="15"/>
        <v>8325430296.8221264</v>
      </c>
      <c r="O57" s="1073"/>
      <c r="P57" s="1130">
        <f t="shared" ca="1" si="7"/>
        <v>64418415.264515877</v>
      </c>
      <c r="Q57" s="1130">
        <f t="shared" ca="1" si="8"/>
        <v>7909158781.98102</v>
      </c>
      <c r="R57" s="1130">
        <f t="shared" ca="1" si="16"/>
        <v>7970356276.4823093</v>
      </c>
      <c r="S57" s="1130">
        <f t="shared" ca="1" si="17"/>
        <v>61197494.501289368</v>
      </c>
      <c r="T57" s="1130">
        <f t="shared" ca="1" si="9"/>
        <v>7909158781.98102</v>
      </c>
      <c r="U57" s="1132">
        <f t="shared" ca="1" si="10"/>
        <v>0.67504203168255894</v>
      </c>
      <c r="V57" s="1133">
        <f t="shared" ca="1" si="11"/>
        <v>5.0000000000000044E-2</v>
      </c>
      <c r="X57" s="1134">
        <f t="shared" ca="1" si="18"/>
        <v>419492435.60433292</v>
      </c>
      <c r="Y57" s="1134">
        <f t="shared" ca="1" si="12"/>
        <v>3220920.7632265091</v>
      </c>
      <c r="Z57" s="1134">
        <f t="shared" ca="1" si="13"/>
        <v>416271514.84110641</v>
      </c>
      <c r="AA57" s="1132">
        <f t="shared" ca="1" si="14"/>
        <v>0.72226659022784589</v>
      </c>
      <c r="AB57" s="1105"/>
    </row>
    <row r="58" spans="1:28">
      <c r="A58" s="1144">
        <f>Calendar!J50</f>
        <v>46444</v>
      </c>
      <c r="C58" s="1104"/>
      <c r="D58" s="1125">
        <f t="shared" ca="1" si="0"/>
        <v>47452</v>
      </c>
      <c r="E58" s="1126">
        <f t="shared" ca="1" si="1"/>
        <v>47479</v>
      </c>
      <c r="F58" s="1127">
        <f t="shared" ca="1" si="2"/>
        <v>1459</v>
      </c>
      <c r="G58" s="1128">
        <f ca="1">IF(F58&lt;&gt;"",COUNTIF($F$11:F58,"&gt;0"),"")</f>
        <v>48</v>
      </c>
      <c r="H58" s="1129">
        <v>7.7188372572796829E-3</v>
      </c>
      <c r="I58" s="1128"/>
      <c r="J58" s="1130">
        <f t="shared" ca="1" si="3"/>
        <v>8325430296.8221264</v>
      </c>
      <c r="K58" s="1131">
        <f t="shared" ca="1" si="4"/>
        <v>64262641.557995677</v>
      </c>
      <c r="L58" s="1130">
        <f t="shared" ca="1" si="5"/>
        <v>0</v>
      </c>
      <c r="M58" s="1130">
        <f t="shared" ca="1" si="6"/>
        <v>0</v>
      </c>
      <c r="N58" s="1130">
        <f t="shared" ca="1" si="15"/>
        <v>8261167655.2641306</v>
      </c>
      <c r="O58" s="1073"/>
      <c r="P58" s="1130">
        <f t="shared" ca="1" si="7"/>
        <v>64262641.557995796</v>
      </c>
      <c r="Q58" s="1130">
        <f t="shared" ca="1" si="8"/>
        <v>7848109272.5009241</v>
      </c>
      <c r="R58" s="1130">
        <f t="shared" ca="1" si="16"/>
        <v>7909158781.98102</v>
      </c>
      <c r="S58" s="1130">
        <f t="shared" ca="1" si="17"/>
        <v>61049509.480095863</v>
      </c>
      <c r="T58" s="1130">
        <f t="shared" ca="1" si="9"/>
        <v>7848109272.5009241</v>
      </c>
      <c r="U58" s="1132">
        <f t="shared" ca="1" si="10"/>
        <v>0.66985896588361504</v>
      </c>
      <c r="V58" s="1133">
        <f t="shared" ca="1" si="11"/>
        <v>5.0000000000000044E-2</v>
      </c>
      <c r="X58" s="1134">
        <f t="shared" ca="1" si="18"/>
        <v>416271514.84110641</v>
      </c>
      <c r="Y58" s="1134">
        <f t="shared" ca="1" si="12"/>
        <v>3213132.0778999329</v>
      </c>
      <c r="Z58" s="1134">
        <f t="shared" ca="1" si="13"/>
        <v>413058382.76320648</v>
      </c>
      <c r="AA58" s="1132">
        <f t="shared" ca="1" si="14"/>
        <v>0.71672092775672591</v>
      </c>
      <c r="AB58" s="1105"/>
    </row>
    <row r="59" spans="1:28">
      <c r="A59" s="1144">
        <f>Calendar!J51</f>
        <v>46476</v>
      </c>
      <c r="C59" s="1104"/>
      <c r="D59" s="1125">
        <f t="shared" ca="1" si="0"/>
        <v>47483</v>
      </c>
      <c r="E59" s="1126">
        <f t="shared" ca="1" si="1"/>
        <v>47511</v>
      </c>
      <c r="F59" s="1127">
        <f t="shared" ca="1" si="2"/>
        <v>1491</v>
      </c>
      <c r="G59" s="1128">
        <f ca="1">IF(F59&lt;&gt;"",COUNTIF($F$11:F59,"&gt;0"),"")</f>
        <v>49</v>
      </c>
      <c r="H59" s="1129">
        <v>7.7639577829733165E-3</v>
      </c>
      <c r="I59" s="1128"/>
      <c r="J59" s="1130">
        <f t="shared" ca="1" si="3"/>
        <v>8261167655.2641306</v>
      </c>
      <c r="K59" s="1131">
        <f t="shared" ca="1" si="4"/>
        <v>64139356.913535371</v>
      </c>
      <c r="L59" s="1130">
        <f t="shared" ca="1" si="5"/>
        <v>0</v>
      </c>
      <c r="M59" s="1130">
        <f t="shared" ca="1" si="6"/>
        <v>0</v>
      </c>
      <c r="N59" s="1130">
        <f t="shared" ca="1" si="15"/>
        <v>8197028298.3505955</v>
      </c>
      <c r="O59" s="1073"/>
      <c r="P59" s="1130">
        <f t="shared" ca="1" si="7"/>
        <v>64139356.913535118</v>
      </c>
      <c r="Q59" s="1130">
        <f t="shared" ca="1" si="8"/>
        <v>7787176883.4330654</v>
      </c>
      <c r="R59" s="1130">
        <f t="shared" ca="1" si="16"/>
        <v>7848109272.5009241</v>
      </c>
      <c r="S59" s="1130">
        <f t="shared" ca="1" si="17"/>
        <v>60932389.067858696</v>
      </c>
      <c r="T59" s="1130">
        <f t="shared" ca="1" si="9"/>
        <v>7787176883.4330654</v>
      </c>
      <c r="U59" s="1132">
        <f t="shared" ca="1" si="10"/>
        <v>0.66468843354062979</v>
      </c>
      <c r="V59" s="1133">
        <f t="shared" ca="1" si="11"/>
        <v>5.0000000000000044E-2</v>
      </c>
      <c r="X59" s="1134">
        <f t="shared" ca="1" si="18"/>
        <v>413058382.76320648</v>
      </c>
      <c r="Y59" s="1134">
        <f t="shared" ca="1" si="12"/>
        <v>3206967.8456764221</v>
      </c>
      <c r="Z59" s="1134">
        <f t="shared" ca="1" si="13"/>
        <v>409851414.91753006</v>
      </c>
      <c r="AA59" s="1132">
        <f t="shared" ca="1" si="14"/>
        <v>0.71118867555648502</v>
      </c>
      <c r="AB59" s="1105"/>
    </row>
    <row r="60" spans="1:28">
      <c r="A60" s="1144">
        <f>Calendar!J52</f>
        <v>46504</v>
      </c>
      <c r="C60" s="1104"/>
      <c r="D60" s="1125">
        <f t="shared" ca="1" si="0"/>
        <v>47514</v>
      </c>
      <c r="E60" s="1126">
        <f t="shared" ca="1" si="1"/>
        <v>47541</v>
      </c>
      <c r="F60" s="1127">
        <f t="shared" ca="1" si="2"/>
        <v>1521</v>
      </c>
      <c r="G60" s="1128">
        <f ca="1">IF(F60&lt;&gt;"",COUNTIF($F$11:F60,"&gt;0"),"")</f>
        <v>50</v>
      </c>
      <c r="H60" s="1129">
        <v>7.8246363860947302E-3</v>
      </c>
      <c r="I60" s="1128"/>
      <c r="J60" s="1130">
        <f t="shared" ca="1" si="3"/>
        <v>8197028298.3505955</v>
      </c>
      <c r="K60" s="1131">
        <f t="shared" ca="1" si="4"/>
        <v>64138765.881122239</v>
      </c>
      <c r="L60" s="1130">
        <f t="shared" ca="1" si="5"/>
        <v>0</v>
      </c>
      <c r="M60" s="1130">
        <f t="shared" ca="1" si="6"/>
        <v>0</v>
      </c>
      <c r="N60" s="1130">
        <f t="shared" ca="1" si="15"/>
        <v>8132889532.4694729</v>
      </c>
      <c r="O60" s="1073"/>
      <c r="P60" s="1130">
        <f t="shared" ca="1" si="7"/>
        <v>64138765.881122589</v>
      </c>
      <c r="Q60" s="1130">
        <f t="shared" ca="1" si="8"/>
        <v>7726245055.8459988</v>
      </c>
      <c r="R60" s="1130">
        <f t="shared" ca="1" si="16"/>
        <v>7787176883.4330654</v>
      </c>
      <c r="S60" s="1130">
        <f t="shared" ca="1" si="17"/>
        <v>60931827.58706665</v>
      </c>
      <c r="T60" s="1130">
        <f t="shared" ca="1" si="9"/>
        <v>7726245055.8459988</v>
      </c>
      <c r="U60" s="1132">
        <f t="shared" ca="1" si="10"/>
        <v>0.65952782060378967</v>
      </c>
      <c r="V60" s="1133">
        <f t="shared" ca="1" si="11"/>
        <v>5.0000000000000044E-2</v>
      </c>
      <c r="X60" s="1134">
        <f t="shared" ca="1" si="18"/>
        <v>409851414.91753006</v>
      </c>
      <c r="Y60" s="1134">
        <f t="shared" ca="1" si="12"/>
        <v>3206938.2940559387</v>
      </c>
      <c r="Z60" s="1134">
        <f t="shared" ca="1" si="13"/>
        <v>406644476.62347412</v>
      </c>
      <c r="AA60" s="1132">
        <f t="shared" ca="1" si="14"/>
        <v>0.70566703670373632</v>
      </c>
      <c r="AB60" s="1105"/>
    </row>
    <row r="61" spans="1:28">
      <c r="A61" s="1144">
        <f>Calendar!J53</f>
        <v>46534</v>
      </c>
      <c r="C61" s="1104"/>
      <c r="D61" s="1125">
        <f t="shared" ca="1" si="0"/>
        <v>47542</v>
      </c>
      <c r="E61" s="1126">
        <f t="shared" ca="1" si="1"/>
        <v>47569</v>
      </c>
      <c r="F61" s="1127">
        <f t="shared" ca="1" si="2"/>
        <v>1549</v>
      </c>
      <c r="G61" s="1128">
        <f ca="1">IF(F61&lt;&gt;"",COUNTIF($F$11:F61,"&gt;0"),"")</f>
        <v>51</v>
      </c>
      <c r="H61" s="1129">
        <v>7.86624215048249E-3</v>
      </c>
      <c r="I61" s="1128"/>
      <c r="J61" s="1130">
        <f t="shared" ca="1" si="3"/>
        <v>8132889532.4694729</v>
      </c>
      <c r="K61" s="1131">
        <f t="shared" ca="1" si="4"/>
        <v>63975278.4455292</v>
      </c>
      <c r="L61" s="1130">
        <f t="shared" ca="1" si="5"/>
        <v>0</v>
      </c>
      <c r="M61" s="1130">
        <f t="shared" ca="1" si="6"/>
        <v>0</v>
      </c>
      <c r="N61" s="1130">
        <f t="shared" ca="1" si="15"/>
        <v>8068914254.0239439</v>
      </c>
      <c r="O61" s="1073"/>
      <c r="P61" s="1130">
        <f t="shared" ca="1" si="7"/>
        <v>63975278.445528984</v>
      </c>
      <c r="Q61" s="1130">
        <f t="shared" ca="1" si="8"/>
        <v>7665468541.3227463</v>
      </c>
      <c r="R61" s="1130">
        <f t="shared" ca="1" si="16"/>
        <v>7726245055.8459988</v>
      </c>
      <c r="S61" s="1130">
        <f t="shared" ca="1" si="17"/>
        <v>60776514.523252487</v>
      </c>
      <c r="T61" s="1130">
        <f t="shared" ca="1" si="9"/>
        <v>7665468541.3227463</v>
      </c>
      <c r="U61" s="1132">
        <f t="shared" ca="1" si="10"/>
        <v>0.65436725522105144</v>
      </c>
      <c r="V61" s="1133">
        <f t="shared" ca="1" si="11"/>
        <v>5.0000000000000044E-2</v>
      </c>
      <c r="X61" s="1134">
        <f t="shared" ca="1" si="18"/>
        <v>406644476.62347412</v>
      </c>
      <c r="Y61" s="1134">
        <f t="shared" ca="1" si="12"/>
        <v>3198763.9222764969</v>
      </c>
      <c r="Z61" s="1134">
        <f t="shared" ca="1" si="13"/>
        <v>403445712.70119762</v>
      </c>
      <c r="AA61" s="1132">
        <f t="shared" ca="1" si="14"/>
        <v>0.7001454487318769</v>
      </c>
      <c r="AB61" s="1105"/>
    </row>
    <row r="62" spans="1:28">
      <c r="A62" s="1144">
        <f>Calendar!J54</f>
        <v>46566</v>
      </c>
      <c r="C62" s="1104"/>
      <c r="D62" s="1125">
        <f t="shared" ca="1" si="0"/>
        <v>47573</v>
      </c>
      <c r="E62" s="1126">
        <f t="shared" ca="1" si="1"/>
        <v>47602</v>
      </c>
      <c r="F62" s="1127">
        <f t="shared" ca="1" si="2"/>
        <v>1582</v>
      </c>
      <c r="G62" s="1128">
        <f ca="1">IF(F62&lt;&gt;"",COUNTIF($F$11:F62,"&gt;0"),"")</f>
        <v>52</v>
      </c>
      <c r="H62" s="1129">
        <v>7.9181245132533048E-3</v>
      </c>
      <c r="I62" s="1128"/>
      <c r="J62" s="1130">
        <f t="shared" ca="1" si="3"/>
        <v>8068914254.0239439</v>
      </c>
      <c r="K62" s="1131">
        <f t="shared" ca="1" si="4"/>
        <v>63890667.750125997</v>
      </c>
      <c r="L62" s="1130">
        <f t="shared" ca="1" si="5"/>
        <v>0</v>
      </c>
      <c r="M62" s="1130">
        <f t="shared" ca="1" si="6"/>
        <v>0</v>
      </c>
      <c r="N62" s="1130">
        <f t="shared" ca="1" si="15"/>
        <v>8005023586.273818</v>
      </c>
      <c r="O62" s="1073"/>
      <c r="P62" s="1130">
        <f t="shared" ca="1" si="7"/>
        <v>63890667.750125885</v>
      </c>
      <c r="Q62" s="1130">
        <f t="shared" ca="1" si="8"/>
        <v>7604772406.9601269</v>
      </c>
      <c r="R62" s="1130">
        <f t="shared" ca="1" si="16"/>
        <v>7665468541.3227463</v>
      </c>
      <c r="S62" s="1130">
        <f t="shared" ca="1" si="17"/>
        <v>60696134.3626194</v>
      </c>
      <c r="T62" s="1130">
        <f t="shared" ca="1" si="9"/>
        <v>7604772406.9601269</v>
      </c>
      <c r="U62" s="1132">
        <f t="shared" ca="1" si="10"/>
        <v>0.64921984393613608</v>
      </c>
      <c r="V62" s="1133">
        <f t="shared" ca="1" si="11"/>
        <v>5.0000000000000044E-2</v>
      </c>
      <c r="X62" s="1134">
        <f t="shared" ca="1" si="18"/>
        <v>403445712.70119762</v>
      </c>
      <c r="Y62" s="1134">
        <f t="shared" ca="1" si="12"/>
        <v>3194533.387506485</v>
      </c>
      <c r="Z62" s="1134">
        <f t="shared" ca="1" si="13"/>
        <v>400251179.31369114</v>
      </c>
      <c r="AA62" s="1132">
        <f t="shared" ca="1" si="14"/>
        <v>0.69463793509159366</v>
      </c>
      <c r="AB62" s="1105"/>
    </row>
    <row r="63" spans="1:28">
      <c r="A63" s="1144">
        <f>Calendar!J55</f>
        <v>46595</v>
      </c>
      <c r="C63" s="1104"/>
      <c r="D63" s="1125">
        <f t="shared" ca="1" si="0"/>
        <v>47603</v>
      </c>
      <c r="E63" s="1126">
        <f t="shared" ca="1" si="1"/>
        <v>47630</v>
      </c>
      <c r="F63" s="1127">
        <f t="shared" ca="1" si="2"/>
        <v>1610</v>
      </c>
      <c r="G63" s="1128">
        <f ca="1">IF(F63&lt;&gt;"",COUNTIF($F$11:F63,"&gt;0"),"")</f>
        <v>53</v>
      </c>
      <c r="H63" s="1129">
        <v>7.9633707574121373E-3</v>
      </c>
      <c r="I63" s="1128"/>
      <c r="J63" s="1130">
        <f t="shared" ca="1" si="3"/>
        <v>8005023586.273818</v>
      </c>
      <c r="K63" s="1131">
        <f t="shared" ca="1" si="4"/>
        <v>63746970.739327356</v>
      </c>
      <c r="L63" s="1130">
        <f t="shared" ca="1" si="5"/>
        <v>0</v>
      </c>
      <c r="M63" s="1130">
        <f t="shared" ca="1" si="6"/>
        <v>0</v>
      </c>
      <c r="N63" s="1130">
        <f t="shared" ca="1" si="15"/>
        <v>7941276615.5344906</v>
      </c>
      <c r="O63" s="1073"/>
      <c r="P63" s="1130">
        <f t="shared" ca="1" si="7"/>
        <v>63746970.739327431</v>
      </c>
      <c r="Q63" s="1130">
        <f t="shared" ca="1" si="8"/>
        <v>7544212784.7577658</v>
      </c>
      <c r="R63" s="1130">
        <f t="shared" ca="1" si="16"/>
        <v>7604772406.9601269</v>
      </c>
      <c r="S63" s="1130">
        <f t="shared" ca="1" si="17"/>
        <v>60559622.202361107</v>
      </c>
      <c r="T63" s="1130">
        <f t="shared" ca="1" si="9"/>
        <v>7544212784.7577658</v>
      </c>
      <c r="U63" s="1132">
        <f t="shared" ca="1" si="10"/>
        <v>0.6440792403753749</v>
      </c>
      <c r="V63" s="1133">
        <f t="shared" ca="1" si="11"/>
        <v>5.0000000000000044E-2</v>
      </c>
      <c r="X63" s="1134">
        <f t="shared" ca="1" si="18"/>
        <v>400251179.31369114</v>
      </c>
      <c r="Y63" s="1134">
        <f t="shared" ca="1" si="12"/>
        <v>3187348.5369663239</v>
      </c>
      <c r="Z63" s="1134">
        <f t="shared" ca="1" si="13"/>
        <v>397063830.77672482</v>
      </c>
      <c r="AA63" s="1132">
        <f t="shared" ca="1" si="14"/>
        <v>0.68913770542990893</v>
      </c>
      <c r="AB63" s="1105"/>
    </row>
    <row r="64" spans="1:28">
      <c r="A64" s="1144">
        <f>Calendar!J56</f>
        <v>46626</v>
      </c>
      <c r="C64" s="1104"/>
      <c r="D64" s="1125">
        <f t="shared" ca="1" si="0"/>
        <v>47634</v>
      </c>
      <c r="E64" s="1126">
        <f t="shared" ca="1" si="1"/>
        <v>47661</v>
      </c>
      <c r="F64" s="1127">
        <f t="shared" ca="1" si="2"/>
        <v>1641</v>
      </c>
      <c r="G64" s="1128">
        <f ca="1">IF(F64&lt;&gt;"",COUNTIF($F$11:F64,"&gt;0"),"")</f>
        <v>54</v>
      </c>
      <c r="H64" s="1129">
        <v>8.0161210986723595E-3</v>
      </c>
      <c r="I64" s="1128"/>
      <c r="J64" s="1130">
        <f t="shared" ca="1" si="3"/>
        <v>7941276615.5344906</v>
      </c>
      <c r="K64" s="1131">
        <f t="shared" ca="1" si="4"/>
        <v>63658235.028179459</v>
      </c>
      <c r="L64" s="1130">
        <f t="shared" ca="1" si="5"/>
        <v>0</v>
      </c>
      <c r="M64" s="1130">
        <f t="shared" ca="1" si="6"/>
        <v>0</v>
      </c>
      <c r="N64" s="1130">
        <f t="shared" ca="1" si="15"/>
        <v>7877618380.5063114</v>
      </c>
      <c r="O64" s="1073"/>
      <c r="P64" s="1130">
        <f t="shared" ca="1" si="7"/>
        <v>63658235.028179169</v>
      </c>
      <c r="Q64" s="1130">
        <f t="shared" ca="1" si="8"/>
        <v>7483737461.4809952</v>
      </c>
      <c r="R64" s="1130">
        <f t="shared" ca="1" si="16"/>
        <v>7544212784.7577658</v>
      </c>
      <c r="S64" s="1130">
        <f t="shared" ca="1" si="17"/>
        <v>60475323.276770592</v>
      </c>
      <c r="T64" s="1130">
        <f t="shared" ca="1" si="9"/>
        <v>7483737461.4809952</v>
      </c>
      <c r="U64" s="1132">
        <f t="shared" ca="1" si="10"/>
        <v>0.63895019858711344</v>
      </c>
      <c r="V64" s="1133">
        <f t="shared" ca="1" si="11"/>
        <v>5.0000000000000044E-2</v>
      </c>
      <c r="X64" s="1134">
        <f t="shared" ca="1" si="18"/>
        <v>397063830.77672482</v>
      </c>
      <c r="Y64" s="1134">
        <f t="shared" ca="1" si="12"/>
        <v>3182911.751408577</v>
      </c>
      <c r="Z64" s="1134">
        <f t="shared" ca="1" si="13"/>
        <v>393880919.02531624</v>
      </c>
      <c r="AA64" s="1132">
        <f t="shared" ca="1" si="14"/>
        <v>0.68364984637865844</v>
      </c>
      <c r="AB64" s="1105"/>
    </row>
    <row r="65" spans="1:29">
      <c r="A65" s="1144">
        <f>Calendar!J57</f>
        <v>46657</v>
      </c>
      <c r="C65" s="1104"/>
      <c r="D65" s="1125">
        <f t="shared" ca="1" si="0"/>
        <v>47664</v>
      </c>
      <c r="E65" s="1126">
        <f t="shared" ca="1" si="1"/>
        <v>47693</v>
      </c>
      <c r="F65" s="1127">
        <f t="shared" ca="1" si="2"/>
        <v>1673</v>
      </c>
      <c r="G65" s="1128">
        <f ca="1">IF(F65&lt;&gt;"",COUNTIF($F$11:F65,"&gt;0"),"")</f>
        <v>55</v>
      </c>
      <c r="H65" s="1129">
        <v>8.0604177340755125E-3</v>
      </c>
      <c r="I65" s="1128"/>
      <c r="J65" s="1130">
        <f t="shared" ca="1" si="3"/>
        <v>7877618380.5063114</v>
      </c>
      <c r="K65" s="1131">
        <f t="shared" ca="1" si="4"/>
        <v>63496894.896512292</v>
      </c>
      <c r="L65" s="1130">
        <f t="shared" ca="1" si="5"/>
        <v>0</v>
      </c>
      <c r="M65" s="1130">
        <f t="shared" ca="1" si="6"/>
        <v>0</v>
      </c>
      <c r="N65" s="1130">
        <f t="shared" ca="1" si="15"/>
        <v>7814121485.6097994</v>
      </c>
      <c r="O65" s="1073"/>
      <c r="P65" s="1130">
        <f t="shared" ca="1" si="7"/>
        <v>63496894.896512032</v>
      </c>
      <c r="Q65" s="1130">
        <f t="shared" ca="1" si="8"/>
        <v>7423415411.3293095</v>
      </c>
      <c r="R65" s="1130">
        <f t="shared" ca="1" si="16"/>
        <v>7483737461.4809952</v>
      </c>
      <c r="S65" s="1130">
        <f t="shared" ca="1" si="17"/>
        <v>60322050.151685715</v>
      </c>
      <c r="T65" s="1130">
        <f t="shared" ca="1" si="9"/>
        <v>7423415411.3293095</v>
      </c>
      <c r="U65" s="1132">
        <f t="shared" ca="1" si="10"/>
        <v>0.63382829641921834</v>
      </c>
      <c r="V65" s="1133">
        <f t="shared" ca="1" si="11"/>
        <v>5.0000000000000044E-2</v>
      </c>
      <c r="X65" s="1134">
        <f t="shared" ca="1" si="18"/>
        <v>393880919.02531624</v>
      </c>
      <c r="Y65" s="1134">
        <f t="shared" ca="1" si="12"/>
        <v>3174844.7448263168</v>
      </c>
      <c r="Z65" s="1134">
        <f t="shared" ca="1" si="13"/>
        <v>390706074.28048992</v>
      </c>
      <c r="AA65" s="1132">
        <f t="shared" ca="1" si="14"/>
        <v>0.67816962642099898</v>
      </c>
      <c r="AB65" s="1105"/>
    </row>
    <row r="66" spans="1:29">
      <c r="A66" s="1144">
        <f>Calendar!J58</f>
        <v>46687</v>
      </c>
      <c r="C66" s="1104"/>
      <c r="D66" s="1125">
        <f t="shared" ca="1" si="0"/>
        <v>47695</v>
      </c>
      <c r="E66" s="1126">
        <f t="shared" ca="1" si="1"/>
        <v>47722</v>
      </c>
      <c r="F66" s="1127">
        <f t="shared" ca="1" si="2"/>
        <v>1702</v>
      </c>
      <c r="G66" s="1128">
        <f ca="1">IF(F66&lt;&gt;"",COUNTIF($F$11:F66,"&gt;0"),"")</f>
        <v>56</v>
      </c>
      <c r="H66" s="1129">
        <v>8.1077891435882166E-3</v>
      </c>
      <c r="I66" s="1128"/>
      <c r="J66" s="1130">
        <f t="shared" ca="1" si="3"/>
        <v>7814121485.6097994</v>
      </c>
      <c r="K66" s="1131">
        <f t="shared" ca="1" si="4"/>
        <v>63355249.347706556</v>
      </c>
      <c r="L66" s="1130">
        <f t="shared" ca="1" si="5"/>
        <v>0</v>
      </c>
      <c r="M66" s="1130">
        <f t="shared" ca="1" si="6"/>
        <v>0</v>
      </c>
      <c r="N66" s="1130">
        <f t="shared" ca="1" si="15"/>
        <v>7750766236.2620926</v>
      </c>
      <c r="O66" s="1073"/>
      <c r="P66" s="1130">
        <f t="shared" ca="1" si="7"/>
        <v>63355249.347706795</v>
      </c>
      <c r="Q66" s="1130">
        <f t="shared" ca="1" si="8"/>
        <v>7363227924.448988</v>
      </c>
      <c r="R66" s="1130">
        <f t="shared" ca="1" si="16"/>
        <v>7423415411.3293095</v>
      </c>
      <c r="S66" s="1130">
        <f t="shared" ca="1" si="17"/>
        <v>60187486.880321503</v>
      </c>
      <c r="T66" s="1130">
        <f t="shared" ca="1" si="9"/>
        <v>7363227924.448988</v>
      </c>
      <c r="U66" s="1132">
        <f t="shared" ca="1" si="10"/>
        <v>0.62871937557840207</v>
      </c>
      <c r="V66" s="1133">
        <f t="shared" ca="1" si="11"/>
        <v>5.0000000000000044E-2</v>
      </c>
      <c r="X66" s="1134">
        <f t="shared" ca="1" si="18"/>
        <v>390706074.28048992</v>
      </c>
      <c r="Y66" s="1134">
        <f t="shared" ca="1" si="12"/>
        <v>3167762.4673852921</v>
      </c>
      <c r="Z66" s="1134">
        <f t="shared" ca="1" si="13"/>
        <v>387538311.81310463</v>
      </c>
      <c r="AA66" s="1132">
        <f t="shared" ca="1" si="14"/>
        <v>0.67270329593748268</v>
      </c>
      <c r="AB66" s="1105"/>
    </row>
    <row r="67" spans="1:29">
      <c r="A67" s="1144">
        <f>Calendar!J59</f>
        <v>46720</v>
      </c>
      <c r="C67" s="1104"/>
      <c r="D67" s="1125">
        <f t="shared" ca="1" si="0"/>
        <v>47726</v>
      </c>
      <c r="E67" s="1126">
        <f t="shared" ca="1" si="1"/>
        <v>47753</v>
      </c>
      <c r="F67" s="1127">
        <f t="shared" ca="1" si="2"/>
        <v>1733</v>
      </c>
      <c r="G67" s="1128">
        <f ca="1">IF(F67&lt;&gt;"",COUNTIF($F$11:F67,"&gt;0"),"")</f>
        <v>57</v>
      </c>
      <c r="H67" s="1129">
        <v>8.1599804012892924E-3</v>
      </c>
      <c r="I67" s="1128"/>
      <c r="J67" s="1130">
        <f t="shared" ca="1" si="3"/>
        <v>7750766236.2620926</v>
      </c>
      <c r="K67" s="1131">
        <f t="shared" ca="1" si="4"/>
        <v>63246100.582873449</v>
      </c>
      <c r="L67" s="1130">
        <f t="shared" ca="1" si="5"/>
        <v>0</v>
      </c>
      <c r="M67" s="1130">
        <f t="shared" ca="1" si="6"/>
        <v>0</v>
      </c>
      <c r="N67" s="1130">
        <f t="shared" ca="1" si="15"/>
        <v>7687520135.6792192</v>
      </c>
      <c r="O67" s="1073"/>
      <c r="P67" s="1130">
        <f t="shared" ca="1" si="7"/>
        <v>63246100.582873344</v>
      </c>
      <c r="Q67" s="1130">
        <f t="shared" ca="1" si="8"/>
        <v>7303144128.8952579</v>
      </c>
      <c r="R67" s="1130">
        <f t="shared" ca="1" si="16"/>
        <v>7363227924.448988</v>
      </c>
      <c r="S67" s="1130">
        <f t="shared" ca="1" si="17"/>
        <v>60083795.553730011</v>
      </c>
      <c r="T67" s="1130">
        <f t="shared" ca="1" si="9"/>
        <v>7303144128.8952579</v>
      </c>
      <c r="U67" s="1132">
        <f t="shared" ca="1" si="10"/>
        <v>0.62362185145072391</v>
      </c>
      <c r="V67" s="1133">
        <f t="shared" ca="1" si="11"/>
        <v>5.0000000000000044E-2</v>
      </c>
      <c r="X67" s="1134">
        <f t="shared" ca="1" si="18"/>
        <v>387538311.81310463</v>
      </c>
      <c r="Y67" s="1134">
        <f t="shared" ca="1" si="12"/>
        <v>3162305.0291433334</v>
      </c>
      <c r="Z67" s="1134">
        <f t="shared" ca="1" si="13"/>
        <v>384376006.7839613</v>
      </c>
      <c r="AA67" s="1132">
        <f t="shared" ca="1" si="14"/>
        <v>0.66724915945782481</v>
      </c>
      <c r="AB67" s="1105"/>
    </row>
    <row r="68" spans="1:29">
      <c r="A68" s="1144">
        <f>Calendar!J60</f>
        <v>46748</v>
      </c>
      <c r="C68" s="1104"/>
      <c r="D68" s="1125">
        <f t="shared" ca="1" si="0"/>
        <v>47756</v>
      </c>
      <c r="E68" s="1126">
        <f t="shared" ca="1" si="1"/>
        <v>47784</v>
      </c>
      <c r="F68" s="1127">
        <f t="shared" ca="1" si="2"/>
        <v>1764</v>
      </c>
      <c r="G68" s="1128">
        <f ca="1">IF(F68&lt;&gt;"",COUNTIF($F$11:F68,"&gt;0"),"")</f>
        <v>58</v>
      </c>
      <c r="H68" s="1129">
        <v>8.1913894371840826E-3</v>
      </c>
      <c r="I68" s="1128"/>
      <c r="J68" s="1130">
        <f t="shared" ca="1" si="3"/>
        <v>7687520135.6792192</v>
      </c>
      <c r="K68" s="1131">
        <f t="shared" ca="1" si="4"/>
        <v>62971471.237542704</v>
      </c>
      <c r="L68" s="1130">
        <f t="shared" ca="1" si="5"/>
        <v>0</v>
      </c>
      <c r="M68" s="1130">
        <f t="shared" ca="1" si="6"/>
        <v>0</v>
      </c>
      <c r="N68" s="1130">
        <f t="shared" ca="1" si="15"/>
        <v>7624548664.4416761</v>
      </c>
      <c r="O68" s="1073"/>
      <c r="P68" s="1130">
        <f t="shared" ca="1" si="7"/>
        <v>62971471.237543106</v>
      </c>
      <c r="Q68" s="1130">
        <f t="shared" ca="1" si="8"/>
        <v>7243321231.2195921</v>
      </c>
      <c r="R68" s="1130">
        <f t="shared" ca="1" si="16"/>
        <v>7303144128.8952579</v>
      </c>
      <c r="S68" s="1130">
        <f t="shared" ca="1" si="17"/>
        <v>59822897.675665855</v>
      </c>
      <c r="T68" s="1130">
        <f t="shared" ca="1" si="9"/>
        <v>7243321231.2195921</v>
      </c>
      <c r="U68" s="1132">
        <f t="shared" ca="1" si="10"/>
        <v>0.61853310936507033</v>
      </c>
      <c r="V68" s="1133">
        <f t="shared" ca="1" si="11"/>
        <v>5.0000000000000044E-2</v>
      </c>
      <c r="X68" s="1134">
        <f t="shared" ca="1" si="18"/>
        <v>384376006.7839613</v>
      </c>
      <c r="Y68" s="1134">
        <f t="shared" ca="1" si="12"/>
        <v>3148573.5618772507</v>
      </c>
      <c r="Z68" s="1134">
        <f t="shared" ca="1" si="13"/>
        <v>381227433.22208405</v>
      </c>
      <c r="AA68" s="1132">
        <f t="shared" ca="1" si="14"/>
        <v>0.6618044193938728</v>
      </c>
      <c r="AB68" s="1105"/>
    </row>
    <row r="69" spans="1:29">
      <c r="A69" s="1144">
        <f>Calendar!J61</f>
        <v>46779</v>
      </c>
      <c r="C69" s="1104"/>
      <c r="D69" s="1125">
        <f t="shared" ca="1" si="0"/>
        <v>47787</v>
      </c>
      <c r="E69" s="1126">
        <f t="shared" ca="1" si="1"/>
        <v>47814</v>
      </c>
      <c r="F69" s="1127">
        <f t="shared" ca="1" si="2"/>
        <v>1794</v>
      </c>
      <c r="G69" s="1128">
        <f ca="1">IF(F69&lt;&gt;"",COUNTIF($F$11:F69,"&gt;0"),"")</f>
        <v>59</v>
      </c>
      <c r="H69" s="1129">
        <v>8.2464933015456848E-3</v>
      </c>
      <c r="I69" s="1128"/>
      <c r="J69" s="1130">
        <f t="shared" ca="1" si="3"/>
        <v>7624548664.4416761</v>
      </c>
      <c r="K69" s="1131">
        <f t="shared" ca="1" si="4"/>
        <v>62875789.488627382</v>
      </c>
      <c r="L69" s="1130">
        <f t="shared" ca="1" si="5"/>
        <v>0</v>
      </c>
      <c r="M69" s="1130">
        <f t="shared" ca="1" si="6"/>
        <v>0</v>
      </c>
      <c r="N69" s="1130">
        <f t="shared" ca="1" si="15"/>
        <v>7561672874.9530487</v>
      </c>
      <c r="O69" s="1073"/>
      <c r="P69" s="1130">
        <f t="shared" ca="1" si="7"/>
        <v>62875789.488627434</v>
      </c>
      <c r="Q69" s="1130">
        <f t="shared" ca="1" si="8"/>
        <v>7183589231.2053957</v>
      </c>
      <c r="R69" s="1130">
        <f t="shared" ca="1" si="16"/>
        <v>7243321231.2195921</v>
      </c>
      <c r="S69" s="1130">
        <f t="shared" ca="1" si="17"/>
        <v>59732000.014196396</v>
      </c>
      <c r="T69" s="1130">
        <f t="shared" ca="1" si="9"/>
        <v>7183589231.2053957</v>
      </c>
      <c r="U69" s="1132">
        <f t="shared" ca="1" si="10"/>
        <v>0.61346646378646863</v>
      </c>
      <c r="V69" s="1133">
        <f t="shared" ca="1" si="11"/>
        <v>5.0000000000000044E-2</v>
      </c>
      <c r="X69" s="1134">
        <f t="shared" ca="1" si="18"/>
        <v>381227433.22208405</v>
      </c>
      <c r="Y69" s="1134">
        <f t="shared" ca="1" si="12"/>
        <v>3143789.4744310379</v>
      </c>
      <c r="Z69" s="1134">
        <f t="shared" ca="1" si="13"/>
        <v>378083643.74765301</v>
      </c>
      <c r="AA69" s="1132">
        <f t="shared" ca="1" si="14"/>
        <v>0.65638332166336788</v>
      </c>
      <c r="AB69" s="1105"/>
    </row>
    <row r="70" spans="1:29">
      <c r="A70" s="1144">
        <f>Calendar!J62</f>
        <v>46811</v>
      </c>
      <c r="C70" s="1104"/>
      <c r="D70" s="1125">
        <f t="shared" ca="1" si="0"/>
        <v>47817</v>
      </c>
      <c r="E70" s="1126">
        <f t="shared" ca="1" si="1"/>
        <v>47844</v>
      </c>
      <c r="F70" s="1127">
        <f t="shared" ca="1" si="2"/>
        <v>1824</v>
      </c>
      <c r="G70" s="1128">
        <f ca="1">IF(F70&lt;&gt;"",COUNTIF($F$11:F70,"&gt;0"),"")</f>
        <v>60</v>
      </c>
      <c r="H70" s="1129">
        <v>8.287265658053232E-3</v>
      </c>
      <c r="I70" s="1128"/>
      <c r="J70" s="1130">
        <f t="shared" ca="1" si="3"/>
        <v>7561672874.9530487</v>
      </c>
      <c r="K70" s="1131">
        <f t="shared" ca="1" si="4"/>
        <v>62665591.934031054</v>
      </c>
      <c r="L70" s="1130">
        <f t="shared" ca="1" si="5"/>
        <v>0</v>
      </c>
      <c r="M70" s="1130">
        <f t="shared" ca="1" si="6"/>
        <v>0</v>
      </c>
      <c r="N70" s="1130">
        <f t="shared" ca="1" si="15"/>
        <v>7499007283.0190172</v>
      </c>
      <c r="O70" s="1073"/>
      <c r="P70" s="1130">
        <f t="shared" ca="1" si="7"/>
        <v>62665591.934031487</v>
      </c>
      <c r="Q70" s="1130">
        <f t="shared" ca="1" si="8"/>
        <v>7124056918.8680658</v>
      </c>
      <c r="R70" s="1130">
        <f t="shared" ca="1" si="16"/>
        <v>7183589231.2053957</v>
      </c>
      <c r="S70" s="1130">
        <f t="shared" ca="1" si="17"/>
        <v>59532312.337329865</v>
      </c>
      <c r="T70" s="1130">
        <f t="shared" ca="1" si="9"/>
        <v>7124056918.8680658</v>
      </c>
      <c r="U70" s="1132">
        <f t="shared" ca="1" si="10"/>
        <v>0.60840751670213056</v>
      </c>
      <c r="V70" s="1133">
        <f t="shared" ca="1" si="11"/>
        <v>5.0000000000000044E-2</v>
      </c>
      <c r="X70" s="1134">
        <f t="shared" ca="1" si="18"/>
        <v>378083643.74765301</v>
      </c>
      <c r="Y70" s="1134">
        <f t="shared" ca="1" si="12"/>
        <v>3133279.596701622</v>
      </c>
      <c r="Z70" s="1134">
        <f t="shared" ca="1" si="13"/>
        <v>374950364.15095139</v>
      </c>
      <c r="AA70" s="1132">
        <f t="shared" ca="1" si="14"/>
        <v>0.65097046099802514</v>
      </c>
      <c r="AB70" s="1105"/>
    </row>
    <row r="71" spans="1:29">
      <c r="A71" s="1144">
        <f>Calendar!J63</f>
        <v>46839</v>
      </c>
      <c r="C71" s="1104"/>
      <c r="D71" s="1125">
        <f t="shared" ca="1" si="0"/>
        <v>47848</v>
      </c>
      <c r="E71" s="1126">
        <f t="shared" ca="1" si="1"/>
        <v>47875</v>
      </c>
      <c r="F71" s="1127">
        <f t="shared" ca="1" si="2"/>
        <v>1855</v>
      </c>
      <c r="G71" s="1128">
        <f ca="1">IF(F71&lt;&gt;"",COUNTIF($F$11:F71,"&gt;0"),"")</f>
        <v>61</v>
      </c>
      <c r="H71" s="1129">
        <v>8.3338356636277009E-3</v>
      </c>
      <c r="I71" s="1128"/>
      <c r="J71" s="1130">
        <f t="shared" ca="1" si="3"/>
        <v>7499007283.0190172</v>
      </c>
      <c r="K71" s="1131">
        <f t="shared" ca="1" si="4"/>
        <v>62495494.337027751</v>
      </c>
      <c r="L71" s="1130">
        <f t="shared" ca="1" si="5"/>
        <v>0</v>
      </c>
      <c r="M71" s="1130">
        <f t="shared" ca="1" si="6"/>
        <v>0</v>
      </c>
      <c r="N71" s="1130">
        <f t="shared" ca="1" si="15"/>
        <v>7436511788.6819897</v>
      </c>
      <c r="O71" s="1073"/>
      <c r="P71" s="1130">
        <f t="shared" ca="1" si="7"/>
        <v>62495494.33702755</v>
      </c>
      <c r="Q71" s="1130">
        <f t="shared" ca="1" si="8"/>
        <v>7064686199.2478895</v>
      </c>
      <c r="R71" s="1130">
        <f t="shared" ca="1" si="16"/>
        <v>7124056918.8680658</v>
      </c>
      <c r="S71" s="1130">
        <f t="shared" ca="1" si="17"/>
        <v>59370719.620176315</v>
      </c>
      <c r="T71" s="1130">
        <f t="shared" ca="1" si="9"/>
        <v>7064686199.2478895</v>
      </c>
      <c r="U71" s="1132">
        <f t="shared" ca="1" si="10"/>
        <v>0.60336548198286344</v>
      </c>
      <c r="V71" s="1133">
        <f t="shared" ca="1" si="11"/>
        <v>5.0000000000000044E-2</v>
      </c>
      <c r="X71" s="1134">
        <f t="shared" ca="1" si="18"/>
        <v>374950364.15095139</v>
      </c>
      <c r="Y71" s="1134">
        <f t="shared" ca="1" si="12"/>
        <v>3124774.7168512344</v>
      </c>
      <c r="Z71" s="1134">
        <f t="shared" ca="1" si="13"/>
        <v>371825589.43410015</v>
      </c>
      <c r="AA71" s="1132">
        <f t="shared" ca="1" si="14"/>
        <v>0.64557569585218899</v>
      </c>
      <c r="AB71" s="1105"/>
      <c r="AC71" s="1078"/>
    </row>
    <row r="72" spans="1:29">
      <c r="A72" s="1144">
        <f>Calendar!J64</f>
        <v>46870</v>
      </c>
      <c r="C72" s="1104"/>
      <c r="D72" s="1125">
        <f t="shared" ca="1" si="0"/>
        <v>47879</v>
      </c>
      <c r="E72" s="1126">
        <f t="shared" ca="1" si="1"/>
        <v>47906</v>
      </c>
      <c r="F72" s="1127">
        <f t="shared" ca="1" si="2"/>
        <v>1886</v>
      </c>
      <c r="G72" s="1128">
        <f ca="1">IF(F72&lt;&gt;"",COUNTIF($F$11:F72,"&gt;0"),"")</f>
        <v>62</v>
      </c>
      <c r="H72" s="1129">
        <v>8.3879594483353744E-3</v>
      </c>
      <c r="I72" s="1128"/>
      <c r="J72" s="1130">
        <f t="shared" ca="1" si="3"/>
        <v>7436511788.6819897</v>
      </c>
      <c r="K72" s="1131">
        <f t="shared" ca="1" si="4"/>
        <v>62377159.320532493</v>
      </c>
      <c r="L72" s="1130">
        <f t="shared" ca="1" si="5"/>
        <v>0</v>
      </c>
      <c r="M72" s="1130">
        <f t="shared" ca="1" si="6"/>
        <v>0</v>
      </c>
      <c r="N72" s="1130">
        <f t="shared" ca="1" si="15"/>
        <v>7374134629.3614569</v>
      </c>
      <c r="O72" s="1073"/>
      <c r="P72" s="1130">
        <f t="shared" ca="1" si="7"/>
        <v>62377159.320532799</v>
      </c>
      <c r="Q72" s="1130">
        <f t="shared" ca="1" si="8"/>
        <v>7005427897.893384</v>
      </c>
      <c r="R72" s="1130">
        <f t="shared" ca="1" si="16"/>
        <v>7064686199.2478895</v>
      </c>
      <c r="S72" s="1130">
        <f t="shared" ca="1" si="17"/>
        <v>59258301.354505539</v>
      </c>
      <c r="T72" s="1130">
        <f t="shared" ca="1" si="9"/>
        <v>7005427897.893384</v>
      </c>
      <c r="U72" s="1132">
        <f t="shared" ca="1" si="10"/>
        <v>0.59833713321091275</v>
      </c>
      <c r="V72" s="1133">
        <f t="shared" ca="1" si="11"/>
        <v>5.0000000000000044E-2</v>
      </c>
      <c r="X72" s="1134">
        <f t="shared" ca="1" si="18"/>
        <v>371825589.43410015</v>
      </c>
      <c r="Y72" s="1134">
        <f t="shared" ca="1" si="12"/>
        <v>3118857.9660272598</v>
      </c>
      <c r="Z72" s="1134">
        <f t="shared" ca="1" si="13"/>
        <v>368706731.46807289</v>
      </c>
      <c r="AA72" s="1132">
        <f t="shared" ca="1" si="14"/>
        <v>0.6401955740945251</v>
      </c>
      <c r="AB72" s="1105"/>
      <c r="AC72" s="1078"/>
    </row>
    <row r="73" spans="1:29">
      <c r="A73" s="1144">
        <f>Calendar!J65</f>
        <v>46902</v>
      </c>
      <c r="C73" s="1104"/>
      <c r="D73" s="1125">
        <f t="shared" ca="1" si="0"/>
        <v>47907</v>
      </c>
      <c r="E73" s="1126">
        <f t="shared" ca="1" si="1"/>
        <v>47934</v>
      </c>
      <c r="F73" s="1127">
        <f t="shared" ca="1" si="2"/>
        <v>1914</v>
      </c>
      <c r="G73" s="1128">
        <f ca="1">IF(F73&lt;&gt;"",COUNTIF($F$11:F73,"&gt;0"),"")</f>
        <v>63</v>
      </c>
      <c r="H73" s="1129">
        <v>8.4259318894268839E-3</v>
      </c>
      <c r="I73" s="1128"/>
      <c r="J73" s="1130">
        <f t="shared" ca="1" si="3"/>
        <v>7374134629.3614569</v>
      </c>
      <c r="K73" s="1131">
        <f t="shared" ca="1" si="4"/>
        <v>62133956.130463794</v>
      </c>
      <c r="L73" s="1130">
        <f t="shared" ca="1" si="5"/>
        <v>0</v>
      </c>
      <c r="M73" s="1130">
        <f t="shared" ca="1" si="6"/>
        <v>0</v>
      </c>
      <c r="N73" s="1130">
        <f t="shared" ca="1" si="15"/>
        <v>7312000673.2309933</v>
      </c>
      <c r="O73" s="1073"/>
      <c r="P73" s="1130">
        <f t="shared" ca="1" si="7"/>
        <v>62133956.1304636</v>
      </c>
      <c r="Q73" s="1130">
        <f t="shared" ca="1" si="8"/>
        <v>6946400639.5694437</v>
      </c>
      <c r="R73" s="1130">
        <f t="shared" ca="1" si="16"/>
        <v>7005427897.893384</v>
      </c>
      <c r="S73" s="1130">
        <f t="shared" ca="1" si="17"/>
        <v>59027258.323940277</v>
      </c>
      <c r="T73" s="1130">
        <f t="shared" ca="1" si="9"/>
        <v>6946400639.5694437</v>
      </c>
      <c r="U73" s="1132">
        <f t="shared" ca="1" si="10"/>
        <v>0.59331830560110643</v>
      </c>
      <c r="V73" s="1133">
        <f t="shared" ca="1" si="11"/>
        <v>4.9999999999999933E-2</v>
      </c>
      <c r="X73" s="1134">
        <f t="shared" ca="1" si="18"/>
        <v>368706731.46807289</v>
      </c>
      <c r="Y73" s="1134">
        <f t="shared" ca="1" si="12"/>
        <v>3106697.8065233231</v>
      </c>
      <c r="Z73" s="1134">
        <f t="shared" ca="1" si="13"/>
        <v>365600033.66154957</v>
      </c>
      <c r="AA73" s="1132">
        <f t="shared" ca="1" si="14"/>
        <v>0.63482563958001526</v>
      </c>
      <c r="AB73" s="1105"/>
      <c r="AC73" s="1078"/>
    </row>
    <row r="74" spans="1:29">
      <c r="A74" s="1144">
        <f>Calendar!J66</f>
        <v>46931</v>
      </c>
      <c r="C74" s="1104"/>
      <c r="D74" s="1125">
        <f t="shared" ca="1" si="0"/>
        <v>47938</v>
      </c>
      <c r="E74" s="1126">
        <f t="shared" ca="1" si="1"/>
        <v>47966</v>
      </c>
      <c r="F74" s="1127">
        <f t="shared" ca="1" si="2"/>
        <v>1946</v>
      </c>
      <c r="G74" s="1128">
        <f ca="1">IF(F74&lt;&gt;"",COUNTIF($F$11:F74,"&gt;0"),"")</f>
        <v>64</v>
      </c>
      <c r="H74" s="1129">
        <v>8.4724727099141466E-3</v>
      </c>
      <c r="I74" s="1128"/>
      <c r="J74" s="1130">
        <f t="shared" ca="1" si="3"/>
        <v>7312000673.2309933</v>
      </c>
      <c r="K74" s="1131">
        <f t="shared" ca="1" si="4"/>
        <v>61950726.15882346</v>
      </c>
      <c r="L74" s="1130">
        <f t="shared" ca="1" si="5"/>
        <v>0</v>
      </c>
      <c r="M74" s="1130">
        <f t="shared" ca="1" si="6"/>
        <v>0</v>
      </c>
      <c r="N74" s="1130">
        <f t="shared" ca="1" si="15"/>
        <v>7250049947.0721703</v>
      </c>
      <c r="O74" s="1073"/>
      <c r="P74" s="1130">
        <f t="shared" ca="1" si="7"/>
        <v>61950726.158823013</v>
      </c>
      <c r="Q74" s="1130">
        <f t="shared" ca="1" si="8"/>
        <v>6887547449.7185612</v>
      </c>
      <c r="R74" s="1130">
        <f t="shared" ca="1" si="16"/>
        <v>6946400639.5694437</v>
      </c>
      <c r="S74" s="1130">
        <f t="shared" ca="1" si="17"/>
        <v>58853189.85088253</v>
      </c>
      <c r="T74" s="1130">
        <f t="shared" ca="1" si="9"/>
        <v>6887547449.7185612</v>
      </c>
      <c r="U74" s="1132">
        <f t="shared" ca="1" si="10"/>
        <v>0.58831904596936135</v>
      </c>
      <c r="V74" s="1133">
        <f t="shared" ca="1" si="11"/>
        <v>5.0000000000000044E-2</v>
      </c>
      <c r="X74" s="1134">
        <f t="shared" ca="1" si="18"/>
        <v>365600033.66154957</v>
      </c>
      <c r="Y74" s="1134">
        <f t="shared" ca="1" si="12"/>
        <v>3097536.3079404831</v>
      </c>
      <c r="Z74" s="1134">
        <f t="shared" ca="1" si="13"/>
        <v>362502497.35360909</v>
      </c>
      <c r="AA74" s="1132">
        <f t="shared" ca="1" si="14"/>
        <v>0.62947664197925202</v>
      </c>
      <c r="AB74" s="1105"/>
      <c r="AC74" s="1078"/>
    </row>
    <row r="75" spans="1:29">
      <c r="A75" s="1144">
        <f>Calendar!J67</f>
        <v>46961</v>
      </c>
      <c r="C75" s="1104"/>
      <c r="D75" s="1125">
        <f t="shared" ca="1" si="0"/>
        <v>47968</v>
      </c>
      <c r="E75" s="1126">
        <f t="shared" ca="1" si="1"/>
        <v>47995</v>
      </c>
      <c r="F75" s="1127">
        <f t="shared" ca="1" si="2"/>
        <v>1975</v>
      </c>
      <c r="G75" s="1128">
        <f ca="1">IF(F75&lt;&gt;"",COUNTIF($F$11:F75,"&gt;0"),"")</f>
        <v>65</v>
      </c>
      <c r="H75" s="1129">
        <v>8.5119458346093087E-3</v>
      </c>
      <c r="I75" s="1128"/>
      <c r="J75" s="1130">
        <f t="shared" ca="1" si="3"/>
        <v>7250049947.0721703</v>
      </c>
      <c r="K75" s="1131">
        <f t="shared" ca="1" si="4"/>
        <v>61712032.447690398</v>
      </c>
      <c r="L75" s="1130">
        <f t="shared" ca="1" si="5"/>
        <v>0</v>
      </c>
      <c r="M75" s="1130">
        <f t="shared" ca="1" si="6"/>
        <v>0</v>
      </c>
      <c r="N75" s="1130">
        <f t="shared" ca="1" si="15"/>
        <v>7188337914.6244802</v>
      </c>
      <c r="O75" s="1073"/>
      <c r="P75" s="1130">
        <f t="shared" ca="1" si="7"/>
        <v>61712032.44769001</v>
      </c>
      <c r="Q75" s="1130">
        <f t="shared" ca="1" si="8"/>
        <v>6828921018.8932562</v>
      </c>
      <c r="R75" s="1130">
        <f t="shared" ca="1" si="16"/>
        <v>6887547449.7185612</v>
      </c>
      <c r="S75" s="1130">
        <f t="shared" ca="1" si="17"/>
        <v>58626430.825304985</v>
      </c>
      <c r="T75" s="1130">
        <f t="shared" ca="1" si="9"/>
        <v>6828921018.8932562</v>
      </c>
      <c r="U75" s="1132">
        <f t="shared" ca="1" si="10"/>
        <v>0.58333452890766324</v>
      </c>
      <c r="V75" s="1133">
        <f t="shared" ca="1" si="11"/>
        <v>5.0000000000000044E-2</v>
      </c>
      <c r="X75" s="1134">
        <f t="shared" ca="1" si="18"/>
        <v>362502497.35360909</v>
      </c>
      <c r="Y75" s="1134">
        <f t="shared" ca="1" si="12"/>
        <v>3085601.622385025</v>
      </c>
      <c r="Z75" s="1134">
        <f t="shared" ca="1" si="13"/>
        <v>359416895.73122406</v>
      </c>
      <c r="AA75" s="1132">
        <f t="shared" ca="1" si="14"/>
        <v>0.62414341830855558</v>
      </c>
      <c r="AB75" s="1105"/>
      <c r="AC75" s="1078"/>
    </row>
    <row r="76" spans="1:29">
      <c r="A76" s="1144">
        <f>Calendar!J68</f>
        <v>46993</v>
      </c>
      <c r="C76" s="1104"/>
      <c r="D76" s="1125">
        <f t="shared" ref="D76:D139" ca="1" si="19">IF(E76&lt;&gt;"",EOMONTH(E76,-1),"")</f>
        <v>47999</v>
      </c>
      <c r="E76" s="1126">
        <f t="shared" ref="E76:E139" ca="1" si="20">IF(INDIRECT("A"&amp;(IFERROR(MATCH(E75,A:A),999)+1))&gt;0,INDIRECT("A"&amp;(IFERROR(MATCH(E75,A:A),999)+1)),"")</f>
        <v>48026</v>
      </c>
      <c r="F76" s="1127">
        <f t="shared" ref="F76:F139" ca="1" si="21">IF(E76&lt;&gt;"",E76-$A$31,"")</f>
        <v>2006</v>
      </c>
      <c r="G76" s="1128">
        <f ca="1">IF(F76&lt;&gt;"",COUNTIF($F$11:F76,"&gt;0"),"")</f>
        <v>66</v>
      </c>
      <c r="H76" s="1129">
        <v>8.5598230167749263E-3</v>
      </c>
      <c r="I76" s="1128"/>
      <c r="J76" s="1130">
        <f t="shared" ref="J76:J139" ca="1" si="22">IF(G76=1,$A$7,N75)</f>
        <v>7188337914.6244802</v>
      </c>
      <c r="K76" s="1131">
        <f t="shared" ref="K76:K139" ca="1" si="23">H76*J76</f>
        <v>61530900.333958499</v>
      </c>
      <c r="L76" s="1130">
        <f t="shared" ref="L76:L139" ca="1" si="24">IF(E76&lt;&gt;"",(1-(1-$A$25)^(1/12))*(J76-K76),"")</f>
        <v>0</v>
      </c>
      <c r="M76" s="1130">
        <f t="shared" ref="M76:M139" ca="1" si="25">IF(J76-K76-L76&lt;$A$27*$A$5,J76-K76-L76,0)</f>
        <v>0</v>
      </c>
      <c r="N76" s="1130">
        <f t="shared" ca="1" si="15"/>
        <v>7126807014.2905216</v>
      </c>
      <c r="O76" s="1073"/>
      <c r="P76" s="1130">
        <f t="shared" ref="P76:P139" ca="1" si="26">IF(G76&lt;&gt; "", R76+X76-N76, "")</f>
        <v>61530900.333958626</v>
      </c>
      <c r="Q76" s="1130">
        <f t="shared" ref="Q76:Q139" ca="1" si="27">IF(E76&lt;&gt;"", N76*(1-$A$15), "")</f>
        <v>6770466663.5759954</v>
      </c>
      <c r="R76" s="1130">
        <f t="shared" ca="1" si="16"/>
        <v>6828921018.8932562</v>
      </c>
      <c r="S76" s="1130">
        <f t="shared" ca="1" si="17"/>
        <v>58454355.317260742</v>
      </c>
      <c r="T76" s="1130">
        <f t="shared" ref="T76:T139" ca="1" si="28">IF(E76&lt;&gt;"", R76-S76, "")</f>
        <v>6770466663.5759954</v>
      </c>
      <c r="U76" s="1132">
        <f t="shared" ref="U76:U139" ca="1" si="29">IF(E76&lt;&gt;"", R76/$A$11, "")</f>
        <v>0.5783692169941439</v>
      </c>
      <c r="V76" s="1133">
        <f t="shared" ref="V76:V139" ca="1" si="30">IF(E76&lt;&gt;"", IFERROR(1-T76/N76, "n.a."), "")</f>
        <v>5.0000000000000044E-2</v>
      </c>
      <c r="X76" s="1134">
        <f t="shared" ca="1" si="18"/>
        <v>359416895.73122406</v>
      </c>
      <c r="Y76" s="1134">
        <f t="shared" ref="Y76:Y139" ca="1" si="31">IF(E76&lt;&gt;"", P76-S76, "")</f>
        <v>3076545.0166978836</v>
      </c>
      <c r="Z76" s="1134">
        <f t="shared" ref="Z76:Z139" ca="1" si="32">IF(E76&lt;&gt;"", X76-Y76, "")</f>
        <v>356340350.71452618</v>
      </c>
      <c r="AA76" s="1132">
        <f t="shared" ref="AA76:AA139" ca="1" si="33">IF(E76&lt;&gt;"", X76/$A$19, "")</f>
        <v>0.61883074333888444</v>
      </c>
      <c r="AB76" s="1105"/>
      <c r="AC76" s="1078"/>
    </row>
    <row r="77" spans="1:29">
      <c r="A77" s="1144">
        <f>Calendar!J69</f>
        <v>47023</v>
      </c>
      <c r="C77" s="1104"/>
      <c r="D77" s="1125">
        <f t="shared" ca="1" si="19"/>
        <v>48029</v>
      </c>
      <c r="E77" s="1126">
        <f t="shared" ca="1" si="20"/>
        <v>48057</v>
      </c>
      <c r="F77" s="1127">
        <f t="shared" ca="1" si="21"/>
        <v>2037</v>
      </c>
      <c r="G77" s="1128">
        <f ca="1">IF(F77&lt;&gt;"",COUNTIF($F$11:F77,"&gt;0"),"")</f>
        <v>67</v>
      </c>
      <c r="H77" s="1129">
        <v>8.6017040674281117E-3</v>
      </c>
      <c r="I77" s="1128"/>
      <c r="J77" s="1130">
        <f t="shared" ca="1" si="22"/>
        <v>7126807014.2905216</v>
      </c>
      <c r="K77" s="1131">
        <f t="shared" ca="1" si="23"/>
        <v>61302684.882597975</v>
      </c>
      <c r="L77" s="1130">
        <f t="shared" ca="1" si="24"/>
        <v>0</v>
      </c>
      <c r="M77" s="1130">
        <f t="shared" ca="1" si="25"/>
        <v>0</v>
      </c>
      <c r="N77" s="1130">
        <f t="shared" ref="N77:N140" ca="1" si="34">IF(E77&lt;&gt;"",J77-K77-L77-M77,"")</f>
        <v>7065504329.4079237</v>
      </c>
      <c r="O77" s="1073"/>
      <c r="P77" s="1130">
        <f t="shared" ca="1" si="26"/>
        <v>61302684.882597923</v>
      </c>
      <c r="Q77" s="1130">
        <f t="shared" ca="1" si="27"/>
        <v>6712229112.9375277</v>
      </c>
      <c r="R77" s="1130">
        <f t="shared" ref="R77:R140" ca="1" si="35">IF(E77&lt;&gt;"", T76, "")</f>
        <v>6770466663.5759954</v>
      </c>
      <c r="S77" s="1130">
        <f t="shared" ref="S77:S140" ca="1" si="36">IF(E77&lt;&gt;"", MIN(P77,MAX(R77-Q77,0)), "")</f>
        <v>58237550.638467789</v>
      </c>
      <c r="T77" s="1130">
        <f t="shared" ca="1" si="28"/>
        <v>6712229112.9375277</v>
      </c>
      <c r="U77" s="1132">
        <f t="shared" ca="1" si="29"/>
        <v>0.57341847885832331</v>
      </c>
      <c r="V77" s="1133">
        <f t="shared" ca="1" si="30"/>
        <v>4.9999999999999933E-2</v>
      </c>
      <c r="X77" s="1134">
        <f t="shared" ref="X77:X140" ca="1" si="37">IF(E77&lt;&gt;"", Z76, "")</f>
        <v>356340350.71452618</v>
      </c>
      <c r="Y77" s="1134">
        <f t="shared" ca="1" si="31"/>
        <v>3065134.2441301346</v>
      </c>
      <c r="Z77" s="1134">
        <f t="shared" ca="1" si="32"/>
        <v>353275216.47039604</v>
      </c>
      <c r="AA77" s="1132">
        <f t="shared" ca="1" si="33"/>
        <v>0.61353366169856438</v>
      </c>
      <c r="AB77" s="1105"/>
      <c r="AC77" s="1078"/>
    </row>
    <row r="78" spans="1:29">
      <c r="A78" s="1144">
        <f>Calendar!J70</f>
        <v>47053</v>
      </c>
      <c r="C78" s="1104"/>
      <c r="D78" s="1125">
        <f t="shared" ca="1" si="19"/>
        <v>48060</v>
      </c>
      <c r="E78" s="1126">
        <f t="shared" ca="1" si="20"/>
        <v>48087</v>
      </c>
      <c r="F78" s="1127">
        <f t="shared" ca="1" si="21"/>
        <v>2067</v>
      </c>
      <c r="G78" s="1128">
        <f ca="1">IF(F78&lt;&gt;"",COUNTIF($F$11:F78,"&gt;0"),"")</f>
        <v>68</v>
      </c>
      <c r="H78" s="1129">
        <v>8.6433014396991997E-3</v>
      </c>
      <c r="I78" s="1128"/>
      <c r="J78" s="1130">
        <f t="shared" ca="1" si="22"/>
        <v>7065504329.4079237</v>
      </c>
      <c r="K78" s="1131">
        <f t="shared" ca="1" si="23"/>
        <v>61069283.742572434</v>
      </c>
      <c r="L78" s="1130">
        <f t="shared" ca="1" si="24"/>
        <v>0</v>
      </c>
      <c r="M78" s="1130">
        <f t="shared" ca="1" si="25"/>
        <v>0</v>
      </c>
      <c r="N78" s="1130">
        <f t="shared" ca="1" si="34"/>
        <v>7004435045.6653509</v>
      </c>
      <c r="O78" s="1073"/>
      <c r="P78" s="1130">
        <f t="shared" ca="1" si="26"/>
        <v>61069283.742572784</v>
      </c>
      <c r="Q78" s="1130">
        <f t="shared" ca="1" si="27"/>
        <v>6654213293.3820829</v>
      </c>
      <c r="R78" s="1130">
        <f t="shared" ca="1" si="35"/>
        <v>6712229112.9375277</v>
      </c>
      <c r="S78" s="1130">
        <f t="shared" ca="1" si="36"/>
        <v>58015819.555444717</v>
      </c>
      <c r="T78" s="1130">
        <f t="shared" ca="1" si="28"/>
        <v>6654213293.3820829</v>
      </c>
      <c r="U78" s="1132">
        <f t="shared" ca="1" si="29"/>
        <v>0.56848610279638934</v>
      </c>
      <c r="V78" s="1133">
        <f t="shared" ca="1" si="30"/>
        <v>5.0000000000000044E-2</v>
      </c>
      <c r="X78" s="1134">
        <f t="shared" ca="1" si="37"/>
        <v>353275216.47039604</v>
      </c>
      <c r="Y78" s="1134">
        <f t="shared" ca="1" si="31"/>
        <v>3053464.187128067</v>
      </c>
      <c r="Z78" s="1134">
        <f t="shared" ca="1" si="32"/>
        <v>350221752.28326797</v>
      </c>
      <c r="AA78" s="1132">
        <f t="shared" ca="1" si="33"/>
        <v>0.60825622670522739</v>
      </c>
      <c r="AB78" s="1105"/>
      <c r="AC78" s="1078"/>
    </row>
    <row r="79" spans="1:29">
      <c r="A79" s="1144">
        <f>Calendar!J71</f>
        <v>47084</v>
      </c>
      <c r="C79" s="1104"/>
      <c r="D79" s="1125">
        <f t="shared" ca="1" si="19"/>
        <v>48091</v>
      </c>
      <c r="E79" s="1126">
        <f t="shared" ca="1" si="20"/>
        <v>48120</v>
      </c>
      <c r="F79" s="1127">
        <f t="shared" ca="1" si="21"/>
        <v>2100</v>
      </c>
      <c r="G79" s="1128">
        <f ca="1">IF(F79&lt;&gt;"",COUNTIF($F$11:F79,"&gt;0"),"")</f>
        <v>69</v>
      </c>
      <c r="H79" s="1129">
        <v>8.6963022323994707E-3</v>
      </c>
      <c r="I79" s="1128"/>
      <c r="J79" s="1130">
        <f t="shared" ca="1" si="22"/>
        <v>7004435045.6653509</v>
      </c>
      <c r="K79" s="1131">
        <f t="shared" ca="1" si="23"/>
        <v>60912684.124316677</v>
      </c>
      <c r="L79" s="1130">
        <f t="shared" ca="1" si="24"/>
        <v>0</v>
      </c>
      <c r="M79" s="1130">
        <f t="shared" ca="1" si="25"/>
        <v>0</v>
      </c>
      <c r="N79" s="1130">
        <f t="shared" ca="1" si="34"/>
        <v>6943522361.5410347</v>
      </c>
      <c r="O79" s="1073"/>
      <c r="P79" s="1130">
        <f t="shared" ca="1" si="26"/>
        <v>60912684.124316216</v>
      </c>
      <c r="Q79" s="1130">
        <f t="shared" ca="1" si="27"/>
        <v>6596346243.4639826</v>
      </c>
      <c r="R79" s="1130">
        <f t="shared" ca="1" si="35"/>
        <v>6654213293.3820829</v>
      </c>
      <c r="S79" s="1130">
        <f t="shared" ca="1" si="36"/>
        <v>57867049.918100357</v>
      </c>
      <c r="T79" s="1130">
        <f t="shared" ca="1" si="28"/>
        <v>6596346243.4639826</v>
      </c>
      <c r="U79" s="1132">
        <f t="shared" ca="1" si="29"/>
        <v>0.56357250604564024</v>
      </c>
      <c r="V79" s="1133">
        <f t="shared" ca="1" si="30"/>
        <v>5.0000000000000044E-2</v>
      </c>
      <c r="X79" s="1134">
        <f t="shared" ca="1" si="37"/>
        <v>350221752.28326797</v>
      </c>
      <c r="Y79" s="1134">
        <f t="shared" ca="1" si="31"/>
        <v>3045634.2062158585</v>
      </c>
      <c r="Z79" s="1134">
        <f t="shared" ca="1" si="32"/>
        <v>347176118.07705212</v>
      </c>
      <c r="AA79" s="1132">
        <f t="shared" ca="1" si="33"/>
        <v>0.602998884785241</v>
      </c>
      <c r="AB79" s="1105"/>
      <c r="AC79" s="1078"/>
    </row>
    <row r="80" spans="1:29">
      <c r="A80" s="1144">
        <f>Calendar!J72</f>
        <v>47114</v>
      </c>
      <c r="C80" s="1104"/>
      <c r="D80" s="1125">
        <f t="shared" ca="1" si="19"/>
        <v>48121</v>
      </c>
      <c r="E80" s="1126">
        <f t="shared" ca="1" si="20"/>
        <v>48148</v>
      </c>
      <c r="F80" s="1127">
        <f t="shared" ca="1" si="21"/>
        <v>2128</v>
      </c>
      <c r="G80" s="1128">
        <f ca="1">IF(F80&lt;&gt;"",COUNTIF($F$11:F80,"&gt;0"),"")</f>
        <v>70</v>
      </c>
      <c r="H80" s="1129">
        <v>8.7352661988350285E-3</v>
      </c>
      <c r="I80" s="1128"/>
      <c r="J80" s="1130">
        <f t="shared" ca="1" si="22"/>
        <v>6943522361.5410347</v>
      </c>
      <c r="K80" s="1131">
        <f t="shared" ca="1" si="23"/>
        <v>60653516.185624577</v>
      </c>
      <c r="L80" s="1130">
        <f t="shared" ca="1" si="24"/>
        <v>0</v>
      </c>
      <c r="M80" s="1130">
        <f t="shared" ca="1" si="25"/>
        <v>0</v>
      </c>
      <c r="N80" s="1130">
        <f t="shared" ca="1" si="34"/>
        <v>6882868845.3554106</v>
      </c>
      <c r="O80" s="1073"/>
      <c r="P80" s="1130">
        <f t="shared" ca="1" si="26"/>
        <v>60653516.185624123</v>
      </c>
      <c r="Q80" s="1130">
        <f t="shared" ca="1" si="27"/>
        <v>6538725403.0876398</v>
      </c>
      <c r="R80" s="1130">
        <f t="shared" ca="1" si="35"/>
        <v>6596346243.4639826</v>
      </c>
      <c r="S80" s="1130">
        <f t="shared" ca="1" si="36"/>
        <v>57620840.376342773</v>
      </c>
      <c r="T80" s="1130">
        <f t="shared" ca="1" si="28"/>
        <v>6538725403.0876398</v>
      </c>
      <c r="U80" s="1132">
        <f t="shared" ca="1" si="29"/>
        <v>0.55867150920319653</v>
      </c>
      <c r="V80" s="1133">
        <f t="shared" ca="1" si="30"/>
        <v>5.0000000000000044E-2</v>
      </c>
      <c r="X80" s="1134">
        <f t="shared" ca="1" si="37"/>
        <v>347176118.07705212</v>
      </c>
      <c r="Y80" s="1134">
        <f t="shared" ca="1" si="31"/>
        <v>3032675.8092813492</v>
      </c>
      <c r="Z80" s="1134">
        <f t="shared" ca="1" si="32"/>
        <v>344143442.26777077</v>
      </c>
      <c r="AA80" s="1132">
        <f t="shared" ca="1" si="33"/>
        <v>0.59775502423734872</v>
      </c>
      <c r="AB80" s="1105"/>
      <c r="AC80" s="1078"/>
    </row>
    <row r="81" spans="1:29">
      <c r="A81" s="1144">
        <f>Calendar!J73</f>
        <v>47147</v>
      </c>
      <c r="C81" s="1104"/>
      <c r="D81" s="1125">
        <f t="shared" ca="1" si="19"/>
        <v>48152</v>
      </c>
      <c r="E81" s="1126">
        <f t="shared" ca="1" si="20"/>
        <v>48179</v>
      </c>
      <c r="F81" s="1127">
        <f t="shared" ca="1" si="21"/>
        <v>2159</v>
      </c>
      <c r="G81" s="1128">
        <f ca="1">IF(F81&lt;&gt;"",COUNTIF($F$11:F81,"&gt;0"),"")</f>
        <v>71</v>
      </c>
      <c r="H81" s="1129">
        <v>8.7880372559361441E-3</v>
      </c>
      <c r="I81" s="1128"/>
      <c r="J81" s="1130">
        <f t="shared" ca="1" si="22"/>
        <v>6882868845.3554106</v>
      </c>
      <c r="K81" s="1131">
        <f t="shared" ca="1" si="23"/>
        <v>60486907.840705536</v>
      </c>
      <c r="L81" s="1130">
        <f t="shared" ca="1" si="24"/>
        <v>0</v>
      </c>
      <c r="M81" s="1130">
        <f t="shared" ca="1" si="25"/>
        <v>0</v>
      </c>
      <c r="N81" s="1130">
        <f t="shared" ca="1" si="34"/>
        <v>6822381937.5147047</v>
      </c>
      <c r="O81" s="1073"/>
      <c r="P81" s="1130">
        <f t="shared" ca="1" si="26"/>
        <v>60486907.840705872</v>
      </c>
      <c r="Q81" s="1130">
        <f t="shared" ca="1" si="27"/>
        <v>6481262840.6389694</v>
      </c>
      <c r="R81" s="1130">
        <f t="shared" ca="1" si="35"/>
        <v>6538725403.0876398</v>
      </c>
      <c r="S81" s="1130">
        <f t="shared" ca="1" si="36"/>
        <v>57462562.448670387</v>
      </c>
      <c r="T81" s="1130">
        <f t="shared" ca="1" si="28"/>
        <v>6481262840.6389694</v>
      </c>
      <c r="U81" s="1132">
        <f t="shared" ca="1" si="29"/>
        <v>0.55379136485260183</v>
      </c>
      <c r="V81" s="1133">
        <f t="shared" ca="1" si="30"/>
        <v>5.0000000000000044E-2</v>
      </c>
      <c r="X81" s="1134">
        <f t="shared" ca="1" si="37"/>
        <v>344143442.26777077</v>
      </c>
      <c r="Y81" s="1134">
        <f t="shared" ca="1" si="31"/>
        <v>3024345.3920354843</v>
      </c>
      <c r="Z81" s="1134">
        <f t="shared" ca="1" si="32"/>
        <v>341119096.87573528</v>
      </c>
      <c r="AA81" s="1132">
        <f t="shared" ca="1" si="33"/>
        <v>0.59253347497894415</v>
      </c>
      <c r="AB81" s="1105"/>
      <c r="AC81" s="1078"/>
    </row>
    <row r="82" spans="1:29">
      <c r="A82" s="1144">
        <f>Calendar!J74</f>
        <v>47176</v>
      </c>
      <c r="C82" s="1104"/>
      <c r="D82" s="1125">
        <f t="shared" ca="1" si="19"/>
        <v>48182</v>
      </c>
      <c r="E82" s="1126">
        <f t="shared" ca="1" si="20"/>
        <v>48211</v>
      </c>
      <c r="F82" s="1127">
        <f t="shared" ca="1" si="21"/>
        <v>2191</v>
      </c>
      <c r="G82" s="1128">
        <f ca="1">IF(F82&lt;&gt;"",COUNTIF($F$11:F82,"&gt;0"),"")</f>
        <v>72</v>
      </c>
      <c r="H82" s="1129">
        <v>8.840598743222336E-3</v>
      </c>
      <c r="I82" s="1128"/>
      <c r="J82" s="1130">
        <f t="shared" ca="1" si="22"/>
        <v>6822381937.5147047</v>
      </c>
      <c r="K82" s="1131">
        <f t="shared" ca="1" si="23"/>
        <v>60313941.182575263</v>
      </c>
      <c r="L82" s="1130">
        <f t="shared" ca="1" si="24"/>
        <v>0</v>
      </c>
      <c r="M82" s="1130">
        <f t="shared" ca="1" si="25"/>
        <v>0</v>
      </c>
      <c r="N82" s="1130">
        <f t="shared" ca="1" si="34"/>
        <v>6762067996.3321295</v>
      </c>
      <c r="O82" s="1073"/>
      <c r="P82" s="1130">
        <f t="shared" ca="1" si="26"/>
        <v>60313941.182575226</v>
      </c>
      <c r="Q82" s="1130">
        <f t="shared" ca="1" si="27"/>
        <v>6423964596.515523</v>
      </c>
      <c r="R82" s="1130">
        <f t="shared" ca="1" si="35"/>
        <v>6481262840.6389694</v>
      </c>
      <c r="S82" s="1130">
        <f t="shared" ca="1" si="36"/>
        <v>57298244.123446465</v>
      </c>
      <c r="T82" s="1130">
        <f t="shared" ca="1" si="28"/>
        <v>6423964596.515523</v>
      </c>
      <c r="U82" s="1132">
        <f t="shared" ca="1" si="29"/>
        <v>0.54892462570626144</v>
      </c>
      <c r="V82" s="1133">
        <f t="shared" ca="1" si="30"/>
        <v>5.0000000000000044E-2</v>
      </c>
      <c r="X82" s="1134">
        <f t="shared" ca="1" si="37"/>
        <v>341119096.87573528</v>
      </c>
      <c r="Y82" s="1134">
        <f t="shared" ca="1" si="31"/>
        <v>3015697.0591287613</v>
      </c>
      <c r="Z82" s="1134">
        <f t="shared" ca="1" si="32"/>
        <v>338103399.81660652</v>
      </c>
      <c r="AA82" s="1132">
        <f t="shared" ca="1" si="33"/>
        <v>0.58732626872543958</v>
      </c>
      <c r="AB82" s="1105"/>
      <c r="AC82" s="1078"/>
    </row>
    <row r="83" spans="1:29">
      <c r="A83" s="1144">
        <f>Calendar!J75</f>
        <v>47204</v>
      </c>
      <c r="C83" s="1104"/>
      <c r="D83" s="1125">
        <f t="shared" ca="1" si="19"/>
        <v>48213</v>
      </c>
      <c r="E83" s="1126">
        <f t="shared" ca="1" si="20"/>
        <v>48240</v>
      </c>
      <c r="F83" s="1127">
        <f t="shared" ca="1" si="21"/>
        <v>2220</v>
      </c>
      <c r="G83" s="1128">
        <f ca="1">IF(F83&lt;&gt;"",COUNTIF($F$11:F83,"&gt;0"),"")</f>
        <v>73</v>
      </c>
      <c r="H83" s="1129">
        <v>8.8999626012095639E-3</v>
      </c>
      <c r="I83" s="1128"/>
      <c r="J83" s="1130">
        <f t="shared" ca="1" si="22"/>
        <v>6762067996.3321295</v>
      </c>
      <c r="K83" s="1131">
        <f t="shared" ca="1" si="23"/>
        <v>60182152.274192043</v>
      </c>
      <c r="L83" s="1130">
        <f t="shared" ca="1" si="24"/>
        <v>0</v>
      </c>
      <c r="M83" s="1130">
        <f t="shared" ca="1" si="25"/>
        <v>0</v>
      </c>
      <c r="N83" s="1130">
        <f t="shared" ca="1" si="34"/>
        <v>6701885844.0579376</v>
      </c>
      <c r="O83" s="1073"/>
      <c r="P83" s="1130">
        <f t="shared" ca="1" si="26"/>
        <v>60182152.274191856</v>
      </c>
      <c r="Q83" s="1130">
        <f t="shared" ca="1" si="27"/>
        <v>6366791551.8550406</v>
      </c>
      <c r="R83" s="1130">
        <f t="shared" ca="1" si="35"/>
        <v>6423964596.515523</v>
      </c>
      <c r="S83" s="1130">
        <f t="shared" ca="1" si="36"/>
        <v>57173044.660482407</v>
      </c>
      <c r="T83" s="1130">
        <f t="shared" ca="1" si="28"/>
        <v>6366791551.8550406</v>
      </c>
      <c r="U83" s="1132">
        <f t="shared" ca="1" si="29"/>
        <v>0.54407180335011884</v>
      </c>
      <c r="V83" s="1133">
        <f t="shared" ca="1" si="30"/>
        <v>5.0000000000000044E-2</v>
      </c>
      <c r="X83" s="1134">
        <f t="shared" ca="1" si="37"/>
        <v>338103399.81660652</v>
      </c>
      <c r="Y83" s="1134">
        <f t="shared" ca="1" si="31"/>
        <v>3009107.6137094498</v>
      </c>
      <c r="Z83" s="1134">
        <f t="shared" ca="1" si="32"/>
        <v>335094292.20289707</v>
      </c>
      <c r="AA83" s="1132">
        <f t="shared" ca="1" si="33"/>
        <v>0.58213395285228398</v>
      </c>
      <c r="AB83" s="1105"/>
      <c r="AC83" s="1078"/>
    </row>
    <row r="84" spans="1:29">
      <c r="A84" s="1144">
        <f>Calendar!J76</f>
        <v>47235</v>
      </c>
      <c r="C84" s="1104"/>
      <c r="D84" s="1125">
        <f t="shared" ca="1" si="19"/>
        <v>48244</v>
      </c>
      <c r="E84" s="1126">
        <f t="shared" ca="1" si="20"/>
        <v>48271</v>
      </c>
      <c r="F84" s="1127">
        <f t="shared" ca="1" si="21"/>
        <v>2251</v>
      </c>
      <c r="G84" s="1128">
        <f ca="1">IF(F84&lt;&gt;"",COUNTIF($F$11:F84,"&gt;0"),"")</f>
        <v>74</v>
      </c>
      <c r="H84" s="1129">
        <v>8.9664940180044853E-3</v>
      </c>
      <c r="I84" s="1073"/>
      <c r="J84" s="1130">
        <f t="shared" ca="1" si="22"/>
        <v>6701885844.0579376</v>
      </c>
      <c r="K84" s="1131">
        <f t="shared" ca="1" si="23"/>
        <v>60092419.330094442</v>
      </c>
      <c r="L84" s="1130">
        <f t="shared" ca="1" si="24"/>
        <v>0</v>
      </c>
      <c r="M84" s="1130">
        <f t="shared" ca="1" si="25"/>
        <v>0</v>
      </c>
      <c r="N84" s="1130">
        <f t="shared" ca="1" si="34"/>
        <v>6641793424.7278433</v>
      </c>
      <c r="O84" s="1073"/>
      <c r="P84" s="1130">
        <f t="shared" ca="1" si="26"/>
        <v>60092419.330094337</v>
      </c>
      <c r="Q84" s="1130">
        <f t="shared" ca="1" si="27"/>
        <v>6309703753.4914513</v>
      </c>
      <c r="R84" s="1130">
        <f t="shared" ca="1" si="35"/>
        <v>6366791551.8550406</v>
      </c>
      <c r="S84" s="1130">
        <f t="shared" ca="1" si="36"/>
        <v>57087798.363589287</v>
      </c>
      <c r="T84" s="1130">
        <f t="shared" ca="1" si="28"/>
        <v>6309703753.4914513</v>
      </c>
      <c r="U84" s="1132">
        <f t="shared" ca="1" si="29"/>
        <v>0.53922958464793014</v>
      </c>
      <c r="V84" s="1133">
        <f t="shared" ca="1" si="30"/>
        <v>4.9999999999999933E-2</v>
      </c>
      <c r="X84" s="1134">
        <f t="shared" ca="1" si="37"/>
        <v>335094292.20289707</v>
      </c>
      <c r="Y84" s="1134">
        <f t="shared" ca="1" si="31"/>
        <v>3004620.9665050507</v>
      </c>
      <c r="Z84" s="1134">
        <f t="shared" ca="1" si="32"/>
        <v>332089671.23639202</v>
      </c>
      <c r="AA84" s="1132">
        <f t="shared" ca="1" si="33"/>
        <v>0.57695298244300464</v>
      </c>
      <c r="AB84" s="1105"/>
      <c r="AC84" s="1078"/>
    </row>
    <row r="85" spans="1:29">
      <c r="A85" s="1144">
        <f>Calendar!J77</f>
        <v>47266</v>
      </c>
      <c r="C85" s="1104"/>
      <c r="D85" s="1125">
        <f t="shared" ca="1" si="19"/>
        <v>48273</v>
      </c>
      <c r="E85" s="1126">
        <f t="shared" ca="1" si="20"/>
        <v>48303</v>
      </c>
      <c r="F85" s="1127">
        <f t="shared" ca="1" si="21"/>
        <v>2283</v>
      </c>
      <c r="G85" s="1128">
        <f ca="1">IF(F85&lt;&gt;"",COUNTIF($F$11:F85,"&gt;0"),"")</f>
        <v>75</v>
      </c>
      <c r="H85" s="1129">
        <v>9.022483991741834E-3</v>
      </c>
      <c r="I85" s="1073"/>
      <c r="J85" s="1130">
        <f t="shared" ca="1" si="22"/>
        <v>6641793424.7278433</v>
      </c>
      <c r="K85" s="1131">
        <f t="shared" ca="1" si="23"/>
        <v>59925474.85106314</v>
      </c>
      <c r="L85" s="1130">
        <f t="shared" ca="1" si="24"/>
        <v>0</v>
      </c>
      <c r="M85" s="1130">
        <f t="shared" ca="1" si="25"/>
        <v>0</v>
      </c>
      <c r="N85" s="1130">
        <f t="shared" ca="1" si="34"/>
        <v>6581867949.8767805</v>
      </c>
      <c r="O85" s="1073"/>
      <c r="P85" s="1130">
        <f t="shared" ca="1" si="26"/>
        <v>59925474.851062775</v>
      </c>
      <c r="Q85" s="1130">
        <f t="shared" ca="1" si="27"/>
        <v>6252774552.3829412</v>
      </c>
      <c r="R85" s="1130">
        <f t="shared" ca="1" si="35"/>
        <v>6309703753.4914513</v>
      </c>
      <c r="S85" s="1130">
        <f t="shared" ca="1" si="36"/>
        <v>56929201.108510017</v>
      </c>
      <c r="T85" s="1130">
        <f t="shared" ca="1" si="28"/>
        <v>6252774552.3829412</v>
      </c>
      <c r="U85" s="1132">
        <f t="shared" ca="1" si="29"/>
        <v>0.53439458580285348</v>
      </c>
      <c r="V85" s="1133">
        <f t="shared" ca="1" si="30"/>
        <v>5.0000000000000044E-2</v>
      </c>
      <c r="X85" s="1134">
        <f t="shared" ca="1" si="37"/>
        <v>332089671.23639202</v>
      </c>
      <c r="Y85" s="1134">
        <f t="shared" ca="1" si="31"/>
        <v>2996273.7425527573</v>
      </c>
      <c r="Z85" s="1134">
        <f t="shared" ca="1" si="32"/>
        <v>329093397.49383926</v>
      </c>
      <c r="AA85" s="1132">
        <f t="shared" ca="1" si="33"/>
        <v>0.57177973697725903</v>
      </c>
      <c r="AB85" s="1105"/>
      <c r="AC85" s="1078"/>
    </row>
    <row r="86" spans="1:29">
      <c r="A86" s="1144">
        <f>Calendar!J78</f>
        <v>47296</v>
      </c>
      <c r="C86" s="1104"/>
      <c r="D86" s="1125">
        <f t="shared" ca="1" si="19"/>
        <v>48304</v>
      </c>
      <c r="E86" s="1126">
        <f t="shared" ca="1" si="20"/>
        <v>48331</v>
      </c>
      <c r="F86" s="1127">
        <f t="shared" ca="1" si="21"/>
        <v>2311</v>
      </c>
      <c r="G86" s="1128">
        <f ca="1">IF(F86&lt;&gt;"",COUNTIF($F$11:F86,"&gt;0"),"")</f>
        <v>76</v>
      </c>
      <c r="H86" s="1129">
        <v>9.0906429830009908E-3</v>
      </c>
      <c r="I86" s="1073"/>
      <c r="J86" s="1130">
        <f t="shared" ca="1" si="22"/>
        <v>6581867949.8767805</v>
      </c>
      <c r="K86" s="1131">
        <f t="shared" ca="1" si="23"/>
        <v>59833411.693586469</v>
      </c>
      <c r="L86" s="1130">
        <f t="shared" ca="1" si="24"/>
        <v>0</v>
      </c>
      <c r="M86" s="1130">
        <f t="shared" ca="1" si="25"/>
        <v>0</v>
      </c>
      <c r="N86" s="1130">
        <f t="shared" ca="1" si="34"/>
        <v>6522034538.1831942</v>
      </c>
      <c r="O86" s="1073"/>
      <c r="P86" s="1130">
        <f t="shared" ca="1" si="26"/>
        <v>59833411.693586349</v>
      </c>
      <c r="Q86" s="1130">
        <f t="shared" ca="1" si="27"/>
        <v>6195932811.2740345</v>
      </c>
      <c r="R86" s="1130">
        <f t="shared" ca="1" si="35"/>
        <v>6252774552.3829412</v>
      </c>
      <c r="S86" s="1130">
        <f t="shared" ca="1" si="36"/>
        <v>56841741.108906746</v>
      </c>
      <c r="T86" s="1130">
        <f t="shared" ca="1" si="28"/>
        <v>6195932811.2740345</v>
      </c>
      <c r="U86" s="1132">
        <f t="shared" ca="1" si="29"/>
        <v>0.5295730192071737</v>
      </c>
      <c r="V86" s="1133">
        <f t="shared" ca="1" si="30"/>
        <v>5.0000000000000044E-2</v>
      </c>
      <c r="X86" s="1134">
        <f t="shared" ca="1" si="37"/>
        <v>329093397.49383926</v>
      </c>
      <c r="Y86" s="1134">
        <f t="shared" ca="1" si="31"/>
        <v>2991670.5846796036</v>
      </c>
      <c r="Z86" s="1134">
        <f t="shared" ca="1" si="32"/>
        <v>326101726.90915966</v>
      </c>
      <c r="AA86" s="1132">
        <f t="shared" ca="1" si="33"/>
        <v>0.56662086345357998</v>
      </c>
      <c r="AB86" s="1105"/>
      <c r="AC86" s="1078"/>
    </row>
    <row r="87" spans="1:29">
      <c r="A87" s="1144">
        <f>Calendar!J79</f>
        <v>47326</v>
      </c>
      <c r="C87" s="1104"/>
      <c r="D87" s="1125">
        <f t="shared" ca="1" si="19"/>
        <v>48334</v>
      </c>
      <c r="E87" s="1126">
        <f t="shared" ca="1" si="20"/>
        <v>48361</v>
      </c>
      <c r="F87" s="1127">
        <f t="shared" ca="1" si="21"/>
        <v>2341</v>
      </c>
      <c r="G87" s="1128">
        <f ca="1">IF(F87&lt;&gt;"",COUNTIF($F$11:F87,"&gt;0"),"")</f>
        <v>77</v>
      </c>
      <c r="H87" s="1129">
        <v>9.1467158097798887E-3</v>
      </c>
      <c r="I87" s="1073"/>
      <c r="J87" s="1130">
        <f t="shared" ca="1" si="22"/>
        <v>6522034538.1831942</v>
      </c>
      <c r="K87" s="1131">
        <f t="shared" ca="1" si="23"/>
        <v>59655196.4223307</v>
      </c>
      <c r="L87" s="1130">
        <f t="shared" ca="1" si="24"/>
        <v>0</v>
      </c>
      <c r="M87" s="1130">
        <f t="shared" ca="1" si="25"/>
        <v>0</v>
      </c>
      <c r="N87" s="1130">
        <f t="shared" ca="1" si="34"/>
        <v>6462379341.7608633</v>
      </c>
      <c r="O87" s="1073"/>
      <c r="P87" s="1130">
        <f t="shared" ca="1" si="26"/>
        <v>59655196.422330856</v>
      </c>
      <c r="Q87" s="1130">
        <f t="shared" ca="1" si="27"/>
        <v>6139260374.6728201</v>
      </c>
      <c r="R87" s="1130">
        <f t="shared" ca="1" si="35"/>
        <v>6195932811.2740345</v>
      </c>
      <c r="S87" s="1130">
        <f t="shared" ca="1" si="36"/>
        <v>56672436.601214409</v>
      </c>
      <c r="T87" s="1130">
        <f t="shared" ca="1" si="28"/>
        <v>6139260374.6728201</v>
      </c>
      <c r="U87" s="1132">
        <f t="shared" ca="1" si="29"/>
        <v>0.52475885995613136</v>
      </c>
      <c r="V87" s="1133">
        <f t="shared" ca="1" si="30"/>
        <v>5.0000000000000044E-2</v>
      </c>
      <c r="X87" s="1134">
        <f t="shared" ca="1" si="37"/>
        <v>326101726.90915966</v>
      </c>
      <c r="Y87" s="1134">
        <f t="shared" ca="1" si="31"/>
        <v>2982759.8211164474</v>
      </c>
      <c r="Z87" s="1134">
        <f t="shared" ca="1" si="32"/>
        <v>323118967.08804321</v>
      </c>
      <c r="AA87" s="1132">
        <f t="shared" ca="1" si="33"/>
        <v>0.56146991547720326</v>
      </c>
      <c r="AB87" s="1105"/>
      <c r="AC87" s="1078"/>
    </row>
    <row r="88" spans="1:29">
      <c r="A88" s="1144">
        <f>Calendar!J80</f>
        <v>47357</v>
      </c>
      <c r="C88" s="1104"/>
      <c r="D88" s="1125">
        <f t="shared" ca="1" si="19"/>
        <v>48365</v>
      </c>
      <c r="E88" s="1126">
        <f t="shared" ca="1" si="20"/>
        <v>48393</v>
      </c>
      <c r="F88" s="1127">
        <f t="shared" ca="1" si="21"/>
        <v>2373</v>
      </c>
      <c r="G88" s="1128">
        <f ca="1">IF(F88&lt;&gt;"",COUNTIF($F$11:F88,"&gt;0"),"")</f>
        <v>78</v>
      </c>
      <c r="H88" s="1129">
        <v>9.2122950644957374E-3</v>
      </c>
      <c r="I88" s="1073"/>
      <c r="J88" s="1130">
        <f t="shared" ca="1" si="22"/>
        <v>6462379341.7608633</v>
      </c>
      <c r="K88" s="1131">
        <f t="shared" ca="1" si="23"/>
        <v>59533345.315002814</v>
      </c>
      <c r="L88" s="1130">
        <f t="shared" ca="1" si="24"/>
        <v>0</v>
      </c>
      <c r="M88" s="1130">
        <f t="shared" ca="1" si="25"/>
        <v>0</v>
      </c>
      <c r="N88" s="1130">
        <f t="shared" ca="1" si="34"/>
        <v>6402845996.4458609</v>
      </c>
      <c r="O88" s="1073"/>
      <c r="P88" s="1130">
        <f t="shared" ca="1" si="26"/>
        <v>59533345.315002441</v>
      </c>
      <c r="Q88" s="1130">
        <f t="shared" ca="1" si="27"/>
        <v>6082703696.6235676</v>
      </c>
      <c r="R88" s="1130">
        <f t="shared" ca="1" si="35"/>
        <v>6139260374.6728201</v>
      </c>
      <c r="S88" s="1130">
        <f t="shared" ca="1" si="36"/>
        <v>56556678.04925251</v>
      </c>
      <c r="T88" s="1130">
        <f t="shared" ca="1" si="28"/>
        <v>6082703696.6235676</v>
      </c>
      <c r="U88" s="1132">
        <f t="shared" ca="1" si="29"/>
        <v>0.51995903979544855</v>
      </c>
      <c r="V88" s="1133">
        <f t="shared" ca="1" si="30"/>
        <v>5.0000000000000044E-2</v>
      </c>
      <c r="X88" s="1134">
        <f t="shared" ca="1" si="37"/>
        <v>323118967.08804321</v>
      </c>
      <c r="Y88" s="1134">
        <f t="shared" ca="1" si="31"/>
        <v>2976667.2657499313</v>
      </c>
      <c r="Z88" s="1134">
        <f t="shared" ca="1" si="32"/>
        <v>320142299.82229328</v>
      </c>
      <c r="AA88" s="1132">
        <f t="shared" ca="1" si="33"/>
        <v>0.5563343097245923</v>
      </c>
      <c r="AB88" s="1105"/>
    </row>
    <row r="89" spans="1:29">
      <c r="A89" s="1144">
        <f>Calendar!J81</f>
        <v>47388</v>
      </c>
      <c r="C89" s="1104"/>
      <c r="D89" s="1125">
        <f t="shared" ca="1" si="19"/>
        <v>48395</v>
      </c>
      <c r="E89" s="1126">
        <f t="shared" ca="1" si="20"/>
        <v>48422</v>
      </c>
      <c r="F89" s="1127">
        <f t="shared" ca="1" si="21"/>
        <v>2402</v>
      </c>
      <c r="G89" s="1128">
        <f ca="1">IF(F89&lt;&gt;"",COUNTIF($F$11:F89,"&gt;0"),"")</f>
        <v>79</v>
      </c>
      <c r="H89" s="1129">
        <v>9.2730509460333659E-3</v>
      </c>
      <c r="I89" s="1073"/>
      <c r="J89" s="1130">
        <f t="shared" ca="1" si="22"/>
        <v>6402845996.4458609</v>
      </c>
      <c r="K89" s="1131">
        <f t="shared" ca="1" si="23"/>
        <v>59373917.124648243</v>
      </c>
      <c r="L89" s="1130">
        <f t="shared" ca="1" si="24"/>
        <v>0</v>
      </c>
      <c r="M89" s="1130">
        <f t="shared" ca="1" si="25"/>
        <v>0</v>
      </c>
      <c r="N89" s="1130">
        <f t="shared" ca="1" si="34"/>
        <v>6343472079.3212128</v>
      </c>
      <c r="O89" s="1073"/>
      <c r="P89" s="1130">
        <f t="shared" ca="1" si="26"/>
        <v>59373917.124648094</v>
      </c>
      <c r="Q89" s="1130">
        <f t="shared" ca="1" si="27"/>
        <v>6026298475.3551521</v>
      </c>
      <c r="R89" s="1130">
        <f t="shared" ca="1" si="35"/>
        <v>6082703696.6235676</v>
      </c>
      <c r="S89" s="1130">
        <f t="shared" ca="1" si="36"/>
        <v>56405221.268415451</v>
      </c>
      <c r="T89" s="1130">
        <f t="shared" ca="1" si="28"/>
        <v>6026298475.3551521</v>
      </c>
      <c r="U89" s="1132">
        <f t="shared" ca="1" si="29"/>
        <v>0.51516902369940099</v>
      </c>
      <c r="V89" s="1133">
        <f t="shared" ca="1" si="30"/>
        <v>5.0000000000000044E-2</v>
      </c>
      <c r="X89" s="1134">
        <f t="shared" ca="1" si="37"/>
        <v>320142299.82229328</v>
      </c>
      <c r="Y89" s="1134">
        <f t="shared" ca="1" si="31"/>
        <v>2968695.8562326431</v>
      </c>
      <c r="Z89" s="1134">
        <f t="shared" ca="1" si="32"/>
        <v>317173603.96606064</v>
      </c>
      <c r="AA89" s="1132">
        <f t="shared" ca="1" si="33"/>
        <v>0.55120919390890721</v>
      </c>
      <c r="AB89" s="1105"/>
    </row>
    <row r="90" spans="1:29">
      <c r="A90" s="1144">
        <f>Calendar!J82</f>
        <v>47420</v>
      </c>
      <c r="C90" s="1104"/>
      <c r="D90" s="1125">
        <f t="shared" ca="1" si="19"/>
        <v>48426</v>
      </c>
      <c r="E90" s="1126">
        <f t="shared" ca="1" si="20"/>
        <v>48453</v>
      </c>
      <c r="F90" s="1127">
        <f t="shared" ca="1" si="21"/>
        <v>2433</v>
      </c>
      <c r="G90" s="1128">
        <f ca="1">IF(F90&lt;&gt;"",COUNTIF($F$11:F90,"&gt;0"),"")</f>
        <v>80</v>
      </c>
      <c r="H90" s="1129">
        <v>9.3325615661931996E-3</v>
      </c>
      <c r="I90" s="1073"/>
      <c r="J90" s="1130">
        <f t="shared" ca="1" si="22"/>
        <v>6343472079.3212128</v>
      </c>
      <c r="K90" s="1131">
        <f t="shared" ca="1" si="23"/>
        <v>59200843.723692812</v>
      </c>
      <c r="L90" s="1130">
        <f t="shared" ca="1" si="24"/>
        <v>0</v>
      </c>
      <c r="M90" s="1130">
        <f t="shared" ca="1" si="25"/>
        <v>0</v>
      </c>
      <c r="N90" s="1130">
        <f t="shared" ca="1" si="34"/>
        <v>6284271235.5975199</v>
      </c>
      <c r="O90" s="1073"/>
      <c r="P90" s="1130">
        <f t="shared" ca="1" si="26"/>
        <v>59200843.723692894</v>
      </c>
      <c r="Q90" s="1130">
        <f t="shared" ca="1" si="27"/>
        <v>5970057673.8176432</v>
      </c>
      <c r="R90" s="1130">
        <f t="shared" ca="1" si="35"/>
        <v>6026298475.3551521</v>
      </c>
      <c r="S90" s="1130">
        <f t="shared" ca="1" si="36"/>
        <v>56240801.537508965</v>
      </c>
      <c r="T90" s="1130">
        <f t="shared" ca="1" si="28"/>
        <v>5970057673.8176432</v>
      </c>
      <c r="U90" s="1132">
        <f t="shared" ca="1" si="29"/>
        <v>0.51039183509681818</v>
      </c>
      <c r="V90" s="1133">
        <f t="shared" ca="1" si="30"/>
        <v>5.0000000000000155E-2</v>
      </c>
      <c r="X90" s="1134">
        <f t="shared" ca="1" si="37"/>
        <v>317173603.96606064</v>
      </c>
      <c r="Y90" s="1134">
        <f t="shared" ca="1" si="31"/>
        <v>2960042.1861839294</v>
      </c>
      <c r="Z90" s="1134">
        <f t="shared" ca="1" si="32"/>
        <v>314213561.77987671</v>
      </c>
      <c r="AA90" s="1132">
        <f t="shared" ca="1" si="33"/>
        <v>0.5460978029718675</v>
      </c>
      <c r="AB90" s="1105"/>
    </row>
    <row r="91" spans="1:29">
      <c r="A91" s="1144">
        <f>Calendar!J83</f>
        <v>47449</v>
      </c>
      <c r="C91" s="1104"/>
      <c r="D91" s="1125">
        <f t="shared" ca="1" si="19"/>
        <v>48457</v>
      </c>
      <c r="E91" s="1126">
        <f t="shared" ca="1" si="20"/>
        <v>48484</v>
      </c>
      <c r="F91" s="1127">
        <f t="shared" ca="1" si="21"/>
        <v>2464</v>
      </c>
      <c r="G91" s="1128">
        <f ca="1">IF(F91&lt;&gt;"",COUNTIF($F$11:F91,"&gt;0"),"")</f>
        <v>81</v>
      </c>
      <c r="H91" s="1129">
        <v>9.3924952872224948E-3</v>
      </c>
      <c r="I91" s="1073"/>
      <c r="J91" s="1130">
        <f t="shared" ca="1" si="22"/>
        <v>6284271235.5975199</v>
      </c>
      <c r="K91" s="1131">
        <f t="shared" ca="1" si="23"/>
        <v>59024987.96397759</v>
      </c>
      <c r="L91" s="1130">
        <f t="shared" ca="1" si="24"/>
        <v>0</v>
      </c>
      <c r="M91" s="1130">
        <f t="shared" ca="1" si="25"/>
        <v>0</v>
      </c>
      <c r="N91" s="1130">
        <f t="shared" ca="1" si="34"/>
        <v>6225246247.6335421</v>
      </c>
      <c r="O91" s="1073"/>
      <c r="P91" s="1130">
        <f t="shared" ca="1" si="26"/>
        <v>59024987.963977814</v>
      </c>
      <c r="Q91" s="1130">
        <f t="shared" ca="1" si="27"/>
        <v>5913983935.2518644</v>
      </c>
      <c r="R91" s="1130">
        <f t="shared" ca="1" si="35"/>
        <v>5970057673.8176432</v>
      </c>
      <c r="S91" s="1130">
        <f t="shared" ca="1" si="36"/>
        <v>56073738.565778732</v>
      </c>
      <c r="T91" s="1130">
        <f t="shared" ca="1" si="28"/>
        <v>5913983935.2518644</v>
      </c>
      <c r="U91" s="1132">
        <f t="shared" ca="1" si="29"/>
        <v>0.50562857187289478</v>
      </c>
      <c r="V91" s="1133">
        <f t="shared" ca="1" si="30"/>
        <v>5.0000000000000044E-2</v>
      </c>
      <c r="X91" s="1134">
        <f t="shared" ca="1" si="37"/>
        <v>314213561.77987671</v>
      </c>
      <c r="Y91" s="1134">
        <f t="shared" ca="1" si="31"/>
        <v>2951249.3981990814</v>
      </c>
      <c r="Z91" s="1134">
        <f t="shared" ca="1" si="32"/>
        <v>311262312.38167763</v>
      </c>
      <c r="AA91" s="1132">
        <f t="shared" ca="1" si="33"/>
        <v>0.54100131160447096</v>
      </c>
      <c r="AB91" s="1105"/>
    </row>
    <row r="92" spans="1:29">
      <c r="A92" s="1144">
        <f>Calendar!J84</f>
        <v>47479</v>
      </c>
      <c r="C92" s="1104"/>
      <c r="D92" s="1125">
        <f t="shared" ca="1" si="19"/>
        <v>48487</v>
      </c>
      <c r="E92" s="1126">
        <f t="shared" ca="1" si="20"/>
        <v>48514</v>
      </c>
      <c r="F92" s="1127">
        <f t="shared" ca="1" si="21"/>
        <v>2494</v>
      </c>
      <c r="G92" s="1128">
        <f ca="1">IF(F92&lt;&gt;"",COUNTIF($F$11:F92,"&gt;0"),"")</f>
        <v>82</v>
      </c>
      <c r="H92" s="1129">
        <v>9.4410513236365939E-3</v>
      </c>
      <c r="I92" s="1073"/>
      <c r="J92" s="1130">
        <f t="shared" ca="1" si="22"/>
        <v>6225246247.6335421</v>
      </c>
      <c r="K92" s="1131">
        <f t="shared" ca="1" si="23"/>
        <v>58772869.326184392</v>
      </c>
      <c r="L92" s="1130">
        <f t="shared" ca="1" si="24"/>
        <v>0</v>
      </c>
      <c r="M92" s="1130">
        <f t="shared" ca="1" si="25"/>
        <v>0</v>
      </c>
      <c r="N92" s="1130">
        <f t="shared" ca="1" si="34"/>
        <v>6166473378.3073578</v>
      </c>
      <c r="O92" s="1073"/>
      <c r="P92" s="1130">
        <f t="shared" ca="1" si="26"/>
        <v>58772869.326184273</v>
      </c>
      <c r="Q92" s="1130">
        <f t="shared" ca="1" si="27"/>
        <v>5858149709.3919897</v>
      </c>
      <c r="R92" s="1130">
        <f t="shared" ca="1" si="35"/>
        <v>5913983935.2518644</v>
      </c>
      <c r="S92" s="1130">
        <f t="shared" ca="1" si="36"/>
        <v>55834225.859874725</v>
      </c>
      <c r="T92" s="1130">
        <f t="shared" ca="1" si="28"/>
        <v>5858149709.3919897</v>
      </c>
      <c r="U92" s="1132">
        <f t="shared" ca="1" si="29"/>
        <v>0.50087945789449362</v>
      </c>
      <c r="V92" s="1133">
        <f t="shared" ca="1" si="30"/>
        <v>5.0000000000000044E-2</v>
      </c>
      <c r="X92" s="1134">
        <f t="shared" ca="1" si="37"/>
        <v>311262312.38167763</v>
      </c>
      <c r="Y92" s="1134">
        <f t="shared" ca="1" si="31"/>
        <v>2938643.4663095474</v>
      </c>
      <c r="Z92" s="1134">
        <f t="shared" ca="1" si="32"/>
        <v>308323668.91536808</v>
      </c>
      <c r="AA92" s="1132">
        <f t="shared" ca="1" si="33"/>
        <v>0.53591995933484438</v>
      </c>
      <c r="AB92" s="1105"/>
    </row>
    <row r="93" spans="1:29">
      <c r="A93" s="1144">
        <f>Calendar!J85</f>
        <v>47511</v>
      </c>
      <c r="C93" s="1104"/>
      <c r="D93" s="1125">
        <f t="shared" ca="1" si="19"/>
        <v>48518</v>
      </c>
      <c r="E93" s="1126">
        <f t="shared" ca="1" si="20"/>
        <v>48547</v>
      </c>
      <c r="F93" s="1127">
        <f t="shared" ca="1" si="21"/>
        <v>2527</v>
      </c>
      <c r="G93" s="1128">
        <f ca="1">IF(F93&lt;&gt;"",COUNTIF($F$11:F93,"&gt;0"),"")</f>
        <v>83</v>
      </c>
      <c r="H93" s="1129">
        <v>9.4894260607976642E-3</v>
      </c>
      <c r="I93" s="1073"/>
      <c r="J93" s="1130">
        <f t="shared" ca="1" si="22"/>
        <v>6166473378.3073578</v>
      </c>
      <c r="K93" s="1131">
        <f t="shared" ca="1" si="23"/>
        <v>58516293.179324858</v>
      </c>
      <c r="L93" s="1130">
        <f t="shared" ca="1" si="24"/>
        <v>0</v>
      </c>
      <c r="M93" s="1130">
        <f t="shared" ca="1" si="25"/>
        <v>0</v>
      </c>
      <c r="N93" s="1130">
        <f t="shared" ca="1" si="34"/>
        <v>6107957085.1280327</v>
      </c>
      <c r="O93" s="1073"/>
      <c r="P93" s="1130">
        <f t="shared" ca="1" si="26"/>
        <v>58516293.179325104</v>
      </c>
      <c r="Q93" s="1130">
        <f t="shared" ca="1" si="27"/>
        <v>5802559230.8716307</v>
      </c>
      <c r="R93" s="1130">
        <f t="shared" ca="1" si="35"/>
        <v>5858149709.3919897</v>
      </c>
      <c r="S93" s="1130">
        <f t="shared" ca="1" si="36"/>
        <v>55590478.520359039</v>
      </c>
      <c r="T93" s="1130">
        <f t="shared" ca="1" si="28"/>
        <v>5802559230.8716307</v>
      </c>
      <c r="U93" s="1132">
        <f t="shared" ca="1" si="29"/>
        <v>0.49615062922555642</v>
      </c>
      <c r="V93" s="1133">
        <f t="shared" ca="1" si="30"/>
        <v>5.0000000000000044E-2</v>
      </c>
      <c r="X93" s="1134">
        <f t="shared" ca="1" si="37"/>
        <v>308323668.91536808</v>
      </c>
      <c r="Y93" s="1134">
        <f t="shared" ca="1" si="31"/>
        <v>2925814.6589660645</v>
      </c>
      <c r="Z93" s="1134">
        <f t="shared" ca="1" si="32"/>
        <v>305397854.25640202</v>
      </c>
      <c r="AA93" s="1132">
        <f t="shared" ca="1" si="33"/>
        <v>0.53086031149340229</v>
      </c>
      <c r="AB93" s="1105"/>
    </row>
    <row r="94" spans="1:29">
      <c r="A94" s="1144">
        <f>Calendar!J86</f>
        <v>47541</v>
      </c>
      <c r="C94" s="1104"/>
      <c r="D94" s="1125">
        <f t="shared" ca="1" si="19"/>
        <v>48548</v>
      </c>
      <c r="E94" s="1126">
        <f t="shared" ca="1" si="20"/>
        <v>48575</v>
      </c>
      <c r="F94" s="1127">
        <f t="shared" ca="1" si="21"/>
        <v>2555</v>
      </c>
      <c r="G94" s="1128">
        <f ca="1">IF(F94&lt;&gt;"",COUNTIF($F$11:F94,"&gt;0"),"")</f>
        <v>84</v>
      </c>
      <c r="H94" s="1129">
        <v>9.5446780838907511E-3</v>
      </c>
      <c r="I94" s="1073"/>
      <c r="J94" s="1130">
        <f t="shared" ca="1" si="22"/>
        <v>6107957085.1280327</v>
      </c>
      <c r="K94" s="1131">
        <f t="shared" ca="1" si="23"/>
        <v>58298484.127766766</v>
      </c>
      <c r="L94" s="1130">
        <f t="shared" ca="1" si="24"/>
        <v>0</v>
      </c>
      <c r="M94" s="1130">
        <f t="shared" ca="1" si="25"/>
        <v>0</v>
      </c>
      <c r="N94" s="1130">
        <f t="shared" ca="1" si="34"/>
        <v>6049658601.0002661</v>
      </c>
      <c r="O94" s="1073"/>
      <c r="P94" s="1130">
        <f t="shared" ca="1" si="26"/>
        <v>58298484.127766609</v>
      </c>
      <c r="Q94" s="1130">
        <f t="shared" ca="1" si="27"/>
        <v>5747175670.9502525</v>
      </c>
      <c r="R94" s="1130">
        <f t="shared" ca="1" si="35"/>
        <v>5802559230.8716307</v>
      </c>
      <c r="S94" s="1130">
        <f t="shared" ca="1" si="36"/>
        <v>55383559.921378136</v>
      </c>
      <c r="T94" s="1130">
        <f t="shared" ca="1" si="28"/>
        <v>5747175670.9502525</v>
      </c>
      <c r="U94" s="1132">
        <f t="shared" ca="1" si="29"/>
        <v>0.49144244451450225</v>
      </c>
      <c r="V94" s="1133">
        <f t="shared" ca="1" si="30"/>
        <v>5.0000000000000044E-2</v>
      </c>
      <c r="X94" s="1134">
        <f t="shared" ca="1" si="37"/>
        <v>305397854.25640202</v>
      </c>
      <c r="Y94" s="1134">
        <f t="shared" ca="1" si="31"/>
        <v>2914924.2063884735</v>
      </c>
      <c r="Z94" s="1134">
        <f t="shared" ca="1" si="32"/>
        <v>302482930.05001354</v>
      </c>
      <c r="AA94" s="1132">
        <f t="shared" ca="1" si="33"/>
        <v>0.52582275181887395</v>
      </c>
      <c r="AB94" s="1105"/>
    </row>
    <row r="95" spans="1:29">
      <c r="A95" s="1144">
        <f>Calendar!J87</f>
        <v>47569</v>
      </c>
      <c r="C95" s="1104"/>
      <c r="D95" s="1125">
        <f t="shared" ca="1" si="19"/>
        <v>48579</v>
      </c>
      <c r="E95" s="1126">
        <f t="shared" ca="1" si="20"/>
        <v>48606</v>
      </c>
      <c r="F95" s="1127">
        <f t="shared" ca="1" si="21"/>
        <v>2586</v>
      </c>
      <c r="G95" s="1128">
        <f ca="1">IF(F95&lt;&gt;"",COUNTIF($F$11:F95,"&gt;0"),"")</f>
        <v>85</v>
      </c>
      <c r="H95" s="1129">
        <v>9.5921706937073109E-3</v>
      </c>
      <c r="I95" s="1073"/>
      <c r="J95" s="1130">
        <f t="shared" ca="1" si="22"/>
        <v>6049658601.0002661</v>
      </c>
      <c r="K95" s="1131">
        <f t="shared" ca="1" si="23"/>
        <v>58029357.939449124</v>
      </c>
      <c r="L95" s="1130">
        <f t="shared" ca="1" si="24"/>
        <v>0</v>
      </c>
      <c r="M95" s="1130">
        <f t="shared" ca="1" si="25"/>
        <v>0</v>
      </c>
      <c r="N95" s="1130">
        <f t="shared" ca="1" si="34"/>
        <v>5991629243.0608168</v>
      </c>
      <c r="O95" s="1073"/>
      <c r="P95" s="1130">
        <f t="shared" ca="1" si="26"/>
        <v>58029357.93944931</v>
      </c>
      <c r="Q95" s="1130">
        <f t="shared" ca="1" si="27"/>
        <v>5692047780.9077759</v>
      </c>
      <c r="R95" s="1130">
        <f t="shared" ca="1" si="35"/>
        <v>5747175670.9502525</v>
      </c>
      <c r="S95" s="1130">
        <f t="shared" ca="1" si="36"/>
        <v>55127890.042476654</v>
      </c>
      <c r="T95" s="1130">
        <f t="shared" ca="1" si="28"/>
        <v>5692047780.9077759</v>
      </c>
      <c r="U95" s="1132">
        <f t="shared" ca="1" si="29"/>
        <v>0.48675178458485097</v>
      </c>
      <c r="V95" s="1133">
        <f t="shared" ca="1" si="30"/>
        <v>5.0000000000000044E-2</v>
      </c>
      <c r="X95" s="1134">
        <f t="shared" ca="1" si="37"/>
        <v>302482930.05001354</v>
      </c>
      <c r="Y95" s="1134">
        <f t="shared" ca="1" si="31"/>
        <v>2901467.8969726563</v>
      </c>
      <c r="Z95" s="1134">
        <f t="shared" ca="1" si="32"/>
        <v>299581462.15304089</v>
      </c>
      <c r="AA95" s="1132">
        <f t="shared" ca="1" si="33"/>
        <v>0.52080394292357701</v>
      </c>
      <c r="AB95" s="1105"/>
    </row>
    <row r="96" spans="1:29">
      <c r="A96" s="1144">
        <f>Calendar!J88</f>
        <v>47602</v>
      </c>
      <c r="C96" s="1104"/>
      <c r="D96" s="1125">
        <f t="shared" ca="1" si="19"/>
        <v>48610</v>
      </c>
      <c r="E96" s="1126">
        <f t="shared" ca="1" si="20"/>
        <v>48638</v>
      </c>
      <c r="F96" s="1127">
        <f t="shared" ca="1" si="21"/>
        <v>2618</v>
      </c>
      <c r="G96" s="1128">
        <f ca="1">IF(F96&lt;&gt;"",COUNTIF($F$11:F96,"&gt;0"),"")</f>
        <v>86</v>
      </c>
      <c r="H96" s="1129">
        <v>9.661662876957966E-3</v>
      </c>
      <c r="I96" s="1073"/>
      <c r="J96" s="1130">
        <f t="shared" ca="1" si="22"/>
        <v>5991629243.0608168</v>
      </c>
      <c r="K96" s="1131">
        <f t="shared" ca="1" si="23"/>
        <v>57889101.83017645</v>
      </c>
      <c r="L96" s="1130">
        <f t="shared" ca="1" si="24"/>
        <v>0</v>
      </c>
      <c r="M96" s="1130">
        <f t="shared" ca="1" si="25"/>
        <v>0</v>
      </c>
      <c r="N96" s="1130">
        <f t="shared" ca="1" si="34"/>
        <v>5933740141.2306404</v>
      </c>
      <c r="O96" s="1073"/>
      <c r="P96" s="1130">
        <f t="shared" ca="1" si="26"/>
        <v>57889101.830176353</v>
      </c>
      <c r="Q96" s="1130">
        <f t="shared" ca="1" si="27"/>
        <v>5637053134.1691084</v>
      </c>
      <c r="R96" s="1130">
        <f t="shared" ca="1" si="35"/>
        <v>5692047780.9077759</v>
      </c>
      <c r="S96" s="1130">
        <f t="shared" ca="1" si="36"/>
        <v>54994646.738667488</v>
      </c>
      <c r="T96" s="1130">
        <f t="shared" ca="1" si="28"/>
        <v>5637053134.1691084</v>
      </c>
      <c r="U96" s="1132">
        <f t="shared" ca="1" si="29"/>
        <v>0.48208277838164643</v>
      </c>
      <c r="V96" s="1133">
        <f t="shared" ca="1" si="30"/>
        <v>5.0000000000000044E-2</v>
      </c>
      <c r="X96" s="1134">
        <f t="shared" ca="1" si="37"/>
        <v>299581462.15304089</v>
      </c>
      <c r="Y96" s="1134">
        <f t="shared" ca="1" si="31"/>
        <v>2894455.0915088654</v>
      </c>
      <c r="Z96" s="1134">
        <f t="shared" ca="1" si="32"/>
        <v>296687007.06153202</v>
      </c>
      <c r="AA96" s="1132">
        <f t="shared" ca="1" si="33"/>
        <v>0.51580830260509791</v>
      </c>
      <c r="AB96" s="1105"/>
    </row>
    <row r="97" spans="1:28">
      <c r="A97" s="1144">
        <f>Calendar!J89</f>
        <v>47630</v>
      </c>
      <c r="C97" s="1104"/>
      <c r="D97" s="1125">
        <f t="shared" ca="1" si="19"/>
        <v>48638</v>
      </c>
      <c r="E97" s="1126">
        <f t="shared" ca="1" si="20"/>
        <v>48666</v>
      </c>
      <c r="F97" s="1127">
        <f t="shared" ca="1" si="21"/>
        <v>2646</v>
      </c>
      <c r="G97" s="1128">
        <f ca="1">IF(F97&lt;&gt;"",COUNTIF($F$11:F97,"&gt;0"),"")</f>
        <v>87</v>
      </c>
      <c r="H97" s="1129">
        <v>9.7202625010779555E-3</v>
      </c>
      <c r="I97" s="1073"/>
      <c r="J97" s="1130">
        <f t="shared" ca="1" si="22"/>
        <v>5933740141.2306404</v>
      </c>
      <c r="K97" s="1131">
        <f t="shared" ca="1" si="23"/>
        <v>57677511.785945207</v>
      </c>
      <c r="L97" s="1130">
        <f t="shared" ca="1" si="24"/>
        <v>0</v>
      </c>
      <c r="M97" s="1130">
        <f t="shared" ca="1" si="25"/>
        <v>0</v>
      </c>
      <c r="N97" s="1130">
        <f t="shared" ca="1" si="34"/>
        <v>5876062629.4446955</v>
      </c>
      <c r="O97" s="1073"/>
      <c r="P97" s="1130">
        <f t="shared" ca="1" si="26"/>
        <v>57677511.785944939</v>
      </c>
      <c r="Q97" s="1130">
        <f t="shared" ca="1" si="27"/>
        <v>5582259497.9724607</v>
      </c>
      <c r="R97" s="1130">
        <f t="shared" ca="1" si="35"/>
        <v>5637053134.1691084</v>
      </c>
      <c r="S97" s="1130">
        <f t="shared" ca="1" si="36"/>
        <v>54793636.196647644</v>
      </c>
      <c r="T97" s="1130">
        <f t="shared" ca="1" si="28"/>
        <v>5582259497.9724607</v>
      </c>
      <c r="U97" s="1132">
        <f t="shared" ca="1" si="29"/>
        <v>0.47742505709813576</v>
      </c>
      <c r="V97" s="1133">
        <f t="shared" ca="1" si="30"/>
        <v>5.0000000000000044E-2</v>
      </c>
      <c r="X97" s="1134">
        <f t="shared" ca="1" si="37"/>
        <v>296687007.06153202</v>
      </c>
      <c r="Y97" s="1134">
        <f t="shared" ca="1" si="31"/>
        <v>2883875.5892972946</v>
      </c>
      <c r="Z97" s="1134">
        <f t="shared" ca="1" si="32"/>
        <v>293803131.47223473</v>
      </c>
      <c r="AA97" s="1132">
        <f t="shared" ca="1" si="33"/>
        <v>0.51082473667619155</v>
      </c>
      <c r="AB97" s="1105"/>
    </row>
    <row r="98" spans="1:28">
      <c r="A98" s="1144">
        <f>Calendar!J90</f>
        <v>47661</v>
      </c>
      <c r="C98" s="1104"/>
      <c r="D98" s="1125">
        <f t="shared" ca="1" si="19"/>
        <v>48669</v>
      </c>
      <c r="E98" s="1126">
        <f t="shared" ca="1" si="20"/>
        <v>48696</v>
      </c>
      <c r="F98" s="1127">
        <f t="shared" ca="1" si="21"/>
        <v>2676</v>
      </c>
      <c r="G98" s="1128">
        <f ca="1">IF(F98&lt;&gt;"",COUNTIF($F$11:F98,"&gt;0"),"")</f>
        <v>88</v>
      </c>
      <c r="H98" s="1129">
        <v>9.7800217095957136E-3</v>
      </c>
      <c r="I98" s="1073"/>
      <c r="J98" s="1130">
        <f t="shared" ca="1" si="22"/>
        <v>5876062629.4446955</v>
      </c>
      <c r="K98" s="1131">
        <f t="shared" ca="1" si="23"/>
        <v>57468020.082913198</v>
      </c>
      <c r="L98" s="1130">
        <f t="shared" ca="1" si="24"/>
        <v>0</v>
      </c>
      <c r="M98" s="1130">
        <f t="shared" ca="1" si="25"/>
        <v>0</v>
      </c>
      <c r="N98" s="1130">
        <f t="shared" ca="1" si="34"/>
        <v>5818594609.3617821</v>
      </c>
      <c r="O98" s="1073"/>
      <c r="P98" s="1130">
        <f t="shared" ca="1" si="26"/>
        <v>57468020.082913399</v>
      </c>
      <c r="Q98" s="1130">
        <f t="shared" ca="1" si="27"/>
        <v>5527664878.893693</v>
      </c>
      <c r="R98" s="1130">
        <f t="shared" ca="1" si="35"/>
        <v>5582259497.9724607</v>
      </c>
      <c r="S98" s="1130">
        <f t="shared" ca="1" si="36"/>
        <v>54594619.078767776</v>
      </c>
      <c r="T98" s="1130">
        <f t="shared" ca="1" si="28"/>
        <v>5527664878.893693</v>
      </c>
      <c r="U98" s="1132">
        <f t="shared" ca="1" si="29"/>
        <v>0.47278436021854975</v>
      </c>
      <c r="V98" s="1133">
        <f t="shared" ca="1" si="30"/>
        <v>5.0000000000000044E-2</v>
      </c>
      <c r="X98" s="1134">
        <f t="shared" ca="1" si="37"/>
        <v>293803131.47223473</v>
      </c>
      <c r="Y98" s="1134">
        <f t="shared" ca="1" si="31"/>
        <v>2873401.0041456223</v>
      </c>
      <c r="Z98" s="1134">
        <f t="shared" ca="1" si="32"/>
        <v>290929730.4680891</v>
      </c>
      <c r="AA98" s="1132">
        <f t="shared" ca="1" si="33"/>
        <v>0.50585938614365478</v>
      </c>
      <c r="AB98" s="1105"/>
    </row>
    <row r="99" spans="1:28">
      <c r="A99" s="1144">
        <f>Calendar!J91</f>
        <v>47693</v>
      </c>
      <c r="C99" s="1104"/>
      <c r="D99" s="1125">
        <f t="shared" ca="1" si="19"/>
        <v>48699</v>
      </c>
      <c r="E99" s="1126">
        <f t="shared" ca="1" si="20"/>
        <v>48726</v>
      </c>
      <c r="F99" s="1127">
        <f t="shared" ca="1" si="21"/>
        <v>2706</v>
      </c>
      <c r="G99" s="1128">
        <f ca="1">IF(F99&lt;&gt;"",COUNTIF($F$11:F99,"&gt;0"),"")</f>
        <v>89</v>
      </c>
      <c r="H99" s="1129">
        <v>9.8395058437742034E-3</v>
      </c>
      <c r="I99" s="1073"/>
      <c r="J99" s="1130">
        <f t="shared" ca="1" si="22"/>
        <v>5818594609.3617821</v>
      </c>
      <c r="K99" s="1131">
        <f t="shared" ca="1" si="23"/>
        <v>57252095.661368333</v>
      </c>
      <c r="L99" s="1130">
        <f t="shared" ca="1" si="24"/>
        <v>0</v>
      </c>
      <c r="M99" s="1130">
        <f t="shared" ca="1" si="25"/>
        <v>0</v>
      </c>
      <c r="N99" s="1130">
        <f t="shared" ca="1" si="34"/>
        <v>5761342513.7004137</v>
      </c>
      <c r="O99" s="1073"/>
      <c r="P99" s="1130">
        <f t="shared" ca="1" si="26"/>
        <v>57252095.66136837</v>
      </c>
      <c r="Q99" s="1130">
        <f t="shared" ca="1" si="27"/>
        <v>5473275388.0153923</v>
      </c>
      <c r="R99" s="1130">
        <f t="shared" ca="1" si="35"/>
        <v>5527664878.893693</v>
      </c>
      <c r="S99" s="1130">
        <f t="shared" ca="1" si="36"/>
        <v>54389490.878300667</v>
      </c>
      <c r="T99" s="1130">
        <f t="shared" ca="1" si="28"/>
        <v>5473275388.0153923</v>
      </c>
      <c r="U99" s="1132">
        <f t="shared" ca="1" si="29"/>
        <v>0.468160518911655</v>
      </c>
      <c r="V99" s="1133">
        <f t="shared" ca="1" si="30"/>
        <v>5.0000000000000155E-2</v>
      </c>
      <c r="X99" s="1134">
        <f t="shared" ca="1" si="37"/>
        <v>290929730.4680891</v>
      </c>
      <c r="Y99" s="1134">
        <f t="shared" ca="1" si="31"/>
        <v>2862604.7830677032</v>
      </c>
      <c r="Z99" s="1134">
        <f t="shared" ca="1" si="32"/>
        <v>288067125.6850214</v>
      </c>
      <c r="AA99" s="1132">
        <f t="shared" ca="1" si="33"/>
        <v>0.50091207036516716</v>
      </c>
      <c r="AB99" s="1105"/>
    </row>
    <row r="100" spans="1:28">
      <c r="A100" s="1144">
        <f>Calendar!J92</f>
        <v>47722</v>
      </c>
      <c r="C100" s="1104"/>
      <c r="D100" s="1125">
        <f t="shared" ca="1" si="19"/>
        <v>48730</v>
      </c>
      <c r="E100" s="1126">
        <f t="shared" ca="1" si="20"/>
        <v>48757</v>
      </c>
      <c r="F100" s="1127">
        <f t="shared" ca="1" si="21"/>
        <v>2737</v>
      </c>
      <c r="G100" s="1128">
        <f ca="1">IF(F100&lt;&gt;"",COUNTIF($F$11:F100,"&gt;0"),"")</f>
        <v>90</v>
      </c>
      <c r="H100" s="1129">
        <v>9.8993835338828818E-3</v>
      </c>
      <c r="I100" s="1073"/>
      <c r="J100" s="1130">
        <f t="shared" ca="1" si="22"/>
        <v>5761342513.7004137</v>
      </c>
      <c r="K100" s="1131">
        <f t="shared" ca="1" si="23"/>
        <v>57033739.213185288</v>
      </c>
      <c r="L100" s="1130">
        <f t="shared" ca="1" si="24"/>
        <v>0</v>
      </c>
      <c r="M100" s="1130">
        <f t="shared" ca="1" si="25"/>
        <v>0</v>
      </c>
      <c r="N100" s="1130">
        <f t="shared" ca="1" si="34"/>
        <v>5704308774.4872284</v>
      </c>
      <c r="O100" s="1073"/>
      <c r="P100" s="1130">
        <f t="shared" ca="1" si="26"/>
        <v>57033739.21318531</v>
      </c>
      <c r="Q100" s="1130">
        <f t="shared" ca="1" si="27"/>
        <v>5419093335.762867</v>
      </c>
      <c r="R100" s="1130">
        <f t="shared" ca="1" si="35"/>
        <v>5473275388.0153923</v>
      </c>
      <c r="S100" s="1130">
        <f t="shared" ca="1" si="36"/>
        <v>54182052.25252533</v>
      </c>
      <c r="T100" s="1130">
        <f t="shared" ca="1" si="28"/>
        <v>5419093335.762867</v>
      </c>
      <c r="U100" s="1132">
        <f t="shared" ca="1" si="29"/>
        <v>0.46355405074999934</v>
      </c>
      <c r="V100" s="1133">
        <f t="shared" ca="1" si="30"/>
        <v>5.0000000000000044E-2</v>
      </c>
      <c r="X100" s="1134">
        <f t="shared" ca="1" si="37"/>
        <v>288067125.6850214</v>
      </c>
      <c r="Y100" s="1134">
        <f t="shared" ca="1" si="31"/>
        <v>2851686.9606599808</v>
      </c>
      <c r="Z100" s="1134">
        <f t="shared" ca="1" si="32"/>
        <v>285215438.72436142</v>
      </c>
      <c r="AA100" s="1132">
        <f t="shared" ca="1" si="33"/>
        <v>0.49598334312159331</v>
      </c>
      <c r="AB100" s="1105"/>
    </row>
    <row r="101" spans="1:28">
      <c r="A101" s="1144">
        <f>Calendar!J93</f>
        <v>47753</v>
      </c>
      <c r="C101" s="1104"/>
      <c r="D101" s="1125">
        <f t="shared" ca="1" si="19"/>
        <v>48760</v>
      </c>
      <c r="E101" s="1126">
        <f t="shared" ca="1" si="20"/>
        <v>48787</v>
      </c>
      <c r="F101" s="1127">
        <f t="shared" ca="1" si="21"/>
        <v>2767</v>
      </c>
      <c r="G101" s="1128">
        <f ca="1">IF(F101&lt;&gt;"",COUNTIF($F$11:F101,"&gt;0"),"")</f>
        <v>91</v>
      </c>
      <c r="H101" s="1129">
        <v>9.9561697940096401E-3</v>
      </c>
      <c r="I101" s="1073"/>
      <c r="J101" s="1130">
        <f t="shared" ca="1" si="22"/>
        <v>5704308774.4872284</v>
      </c>
      <c r="K101" s="1131">
        <f t="shared" ca="1" si="23"/>
        <v>56793066.716253892</v>
      </c>
      <c r="L101" s="1130">
        <f t="shared" ca="1" si="24"/>
        <v>0</v>
      </c>
      <c r="M101" s="1130">
        <f t="shared" ca="1" si="25"/>
        <v>0</v>
      </c>
      <c r="N101" s="1130">
        <f t="shared" ca="1" si="34"/>
        <v>5647515707.7709742</v>
      </c>
      <c r="O101" s="1073"/>
      <c r="P101" s="1130">
        <f t="shared" ca="1" si="26"/>
        <v>56793066.716254234</v>
      </c>
      <c r="Q101" s="1130">
        <f t="shared" ca="1" si="27"/>
        <v>5365139922.3824253</v>
      </c>
      <c r="R101" s="1130">
        <f t="shared" ca="1" si="35"/>
        <v>5419093335.762867</v>
      </c>
      <c r="S101" s="1130">
        <f t="shared" ca="1" si="36"/>
        <v>53953413.380441666</v>
      </c>
      <c r="T101" s="1130">
        <f t="shared" ca="1" si="28"/>
        <v>5365139922.3824253</v>
      </c>
      <c r="U101" s="1132">
        <f t="shared" ca="1" si="29"/>
        <v>0.45896515141294014</v>
      </c>
      <c r="V101" s="1133">
        <f t="shared" ca="1" si="30"/>
        <v>5.0000000000000044E-2</v>
      </c>
      <c r="X101" s="1134">
        <f t="shared" ca="1" si="37"/>
        <v>285215438.72436142</v>
      </c>
      <c r="Y101" s="1134">
        <f t="shared" ca="1" si="31"/>
        <v>2839653.3358125687</v>
      </c>
      <c r="Z101" s="1134">
        <f t="shared" ca="1" si="32"/>
        <v>282375785.38854885</v>
      </c>
      <c r="AA101" s="1132">
        <f t="shared" ca="1" si="33"/>
        <v>0.49107341378161401</v>
      </c>
      <c r="AB101" s="1105"/>
    </row>
    <row r="102" spans="1:28">
      <c r="A102" s="1144">
        <f>Calendar!J94</f>
        <v>47784</v>
      </c>
      <c r="C102" s="1104"/>
      <c r="D102" s="1125">
        <f t="shared" ca="1" si="19"/>
        <v>48791</v>
      </c>
      <c r="E102" s="1126">
        <f t="shared" ca="1" si="20"/>
        <v>48820</v>
      </c>
      <c r="F102" s="1127">
        <f t="shared" ca="1" si="21"/>
        <v>2800</v>
      </c>
      <c r="G102" s="1128">
        <f ca="1">IF(F102&lt;&gt;"",COUNTIF($F$11:F102,"&gt;0"),"")</f>
        <v>92</v>
      </c>
      <c r="H102" s="1129">
        <v>1.0011079015101747E-2</v>
      </c>
      <c r="I102" s="1073"/>
      <c r="J102" s="1130">
        <f t="shared" ca="1" si="22"/>
        <v>5647515707.7709742</v>
      </c>
      <c r="K102" s="1131">
        <f t="shared" ca="1" si="23"/>
        <v>56537725.989523493</v>
      </c>
      <c r="L102" s="1130">
        <f t="shared" ca="1" si="24"/>
        <v>0</v>
      </c>
      <c r="M102" s="1130">
        <f t="shared" ca="1" si="25"/>
        <v>0</v>
      </c>
      <c r="N102" s="1130">
        <f t="shared" ca="1" si="34"/>
        <v>5590977981.7814503</v>
      </c>
      <c r="O102" s="1073"/>
      <c r="P102" s="1130">
        <f t="shared" ca="1" si="26"/>
        <v>56537725.989523888</v>
      </c>
      <c r="Q102" s="1130">
        <f t="shared" ca="1" si="27"/>
        <v>5311429082.6923771</v>
      </c>
      <c r="R102" s="1130">
        <f t="shared" ca="1" si="35"/>
        <v>5365139922.3824253</v>
      </c>
      <c r="S102" s="1130">
        <f t="shared" ca="1" si="36"/>
        <v>53710839.690048218</v>
      </c>
      <c r="T102" s="1130">
        <f t="shared" ca="1" si="28"/>
        <v>5311429082.6923771</v>
      </c>
      <c r="U102" s="1132">
        <f t="shared" ca="1" si="29"/>
        <v>0.45439561643593956</v>
      </c>
      <c r="V102" s="1133">
        <f t="shared" ca="1" si="30"/>
        <v>5.0000000000000155E-2</v>
      </c>
      <c r="X102" s="1134">
        <f t="shared" ca="1" si="37"/>
        <v>282375785.38854885</v>
      </c>
      <c r="Y102" s="1134">
        <f t="shared" ca="1" si="31"/>
        <v>2826886.2994756699</v>
      </c>
      <c r="Z102" s="1134">
        <f t="shared" ca="1" si="32"/>
        <v>279548899.08907318</v>
      </c>
      <c r="AA102" s="1132">
        <f t="shared" ca="1" si="33"/>
        <v>0.48618420349268054</v>
      </c>
      <c r="AB102" s="1105"/>
    </row>
    <row r="103" spans="1:28">
      <c r="A103" s="1144">
        <f>Calendar!J95</f>
        <v>47814</v>
      </c>
      <c r="C103" s="1104"/>
      <c r="D103" s="1125">
        <f t="shared" ca="1" si="19"/>
        <v>48822</v>
      </c>
      <c r="E103" s="1126">
        <f t="shared" ca="1" si="20"/>
        <v>48849</v>
      </c>
      <c r="F103" s="1127">
        <f t="shared" ca="1" si="21"/>
        <v>2829</v>
      </c>
      <c r="G103" s="1128">
        <f ca="1">IF(F103&lt;&gt;"",COUNTIF($F$11:F103,"&gt;0"),"")</f>
        <v>93</v>
      </c>
      <c r="H103" s="1129">
        <v>1.0084905084903981E-2</v>
      </c>
      <c r="I103" s="1073"/>
      <c r="J103" s="1130">
        <f t="shared" ca="1" si="22"/>
        <v>5590977981.7814503</v>
      </c>
      <c r="K103" s="1131">
        <f t="shared" ca="1" si="23"/>
        <v>56384482.278053947</v>
      </c>
      <c r="L103" s="1130">
        <f t="shared" ca="1" si="24"/>
        <v>0</v>
      </c>
      <c r="M103" s="1130">
        <f t="shared" ca="1" si="25"/>
        <v>0</v>
      </c>
      <c r="N103" s="1130">
        <f t="shared" ca="1" si="34"/>
        <v>5534593499.503396</v>
      </c>
      <c r="O103" s="1073"/>
      <c r="P103" s="1130">
        <f t="shared" ca="1" si="26"/>
        <v>56384482.278054237</v>
      </c>
      <c r="Q103" s="1130">
        <f t="shared" ca="1" si="27"/>
        <v>5257863824.5282259</v>
      </c>
      <c r="R103" s="1130">
        <f t="shared" ca="1" si="35"/>
        <v>5311429082.6923771</v>
      </c>
      <c r="S103" s="1130">
        <f t="shared" ca="1" si="36"/>
        <v>53565258.164151192</v>
      </c>
      <c r="T103" s="1130">
        <f t="shared" ca="1" si="28"/>
        <v>5257863824.5282259</v>
      </c>
      <c r="U103" s="1132">
        <f t="shared" ca="1" si="29"/>
        <v>0.44984662601568343</v>
      </c>
      <c r="V103" s="1133">
        <f t="shared" ca="1" si="30"/>
        <v>5.0000000000000044E-2</v>
      </c>
      <c r="X103" s="1134">
        <f t="shared" ca="1" si="37"/>
        <v>279548899.08907318</v>
      </c>
      <c r="Y103" s="1134">
        <f t="shared" ca="1" si="31"/>
        <v>2819224.1139030457</v>
      </c>
      <c r="Z103" s="1134">
        <f t="shared" ca="1" si="32"/>
        <v>276729674.97517014</v>
      </c>
      <c r="AA103" s="1132">
        <f t="shared" ca="1" si="33"/>
        <v>0.48131697501562187</v>
      </c>
      <c r="AB103" s="1105"/>
    </row>
    <row r="104" spans="1:28">
      <c r="A104" s="1144">
        <f>Calendar!J96</f>
        <v>47844</v>
      </c>
      <c r="C104" s="1104"/>
      <c r="D104" s="1125">
        <f t="shared" ca="1" si="19"/>
        <v>48852</v>
      </c>
      <c r="E104" s="1126">
        <f t="shared" ca="1" si="20"/>
        <v>48879</v>
      </c>
      <c r="F104" s="1127">
        <f t="shared" ca="1" si="21"/>
        <v>2859</v>
      </c>
      <c r="G104" s="1128">
        <f ca="1">IF(F104&lt;&gt;"",COUNTIF($F$11:F104,"&gt;0"),"")</f>
        <v>94</v>
      </c>
      <c r="H104" s="1129">
        <v>1.0142221653639991E-2</v>
      </c>
      <c r="I104" s="1073"/>
      <c r="J104" s="1130">
        <f t="shared" ca="1" si="22"/>
        <v>5534593499.503396</v>
      </c>
      <c r="K104" s="1131">
        <f t="shared" ca="1" si="23"/>
        <v>56133074.034758478</v>
      </c>
      <c r="L104" s="1130">
        <f t="shared" ca="1" si="24"/>
        <v>0</v>
      </c>
      <c r="M104" s="1130">
        <f t="shared" ca="1" si="25"/>
        <v>0</v>
      </c>
      <c r="N104" s="1130">
        <f t="shared" ca="1" si="34"/>
        <v>5478460425.4686375</v>
      </c>
      <c r="O104" s="1073"/>
      <c r="P104" s="1130">
        <f t="shared" ca="1" si="26"/>
        <v>56133074.034758568</v>
      </c>
      <c r="Q104" s="1130">
        <f t="shared" ca="1" si="27"/>
        <v>5204537404.1952057</v>
      </c>
      <c r="R104" s="1130">
        <f t="shared" ca="1" si="35"/>
        <v>5257863824.5282259</v>
      </c>
      <c r="S104" s="1130">
        <f t="shared" ca="1" si="36"/>
        <v>53326420.33302021</v>
      </c>
      <c r="T104" s="1130">
        <f t="shared" ca="1" si="28"/>
        <v>5204537404.1952057</v>
      </c>
      <c r="U104" s="1132">
        <f t="shared" ca="1" si="29"/>
        <v>0.44530996548955093</v>
      </c>
      <c r="V104" s="1133">
        <f t="shared" ca="1" si="30"/>
        <v>4.9999999999999933E-2</v>
      </c>
      <c r="X104" s="1134">
        <f t="shared" ca="1" si="37"/>
        <v>276729674.97517014</v>
      </c>
      <c r="Y104" s="1134">
        <f t="shared" ca="1" si="31"/>
        <v>2806653.7017383575</v>
      </c>
      <c r="Z104" s="1134">
        <f t="shared" ca="1" si="32"/>
        <v>273923021.27343178</v>
      </c>
      <c r="AA104" s="1132">
        <f t="shared" ca="1" si="33"/>
        <v>0.47646293900683562</v>
      </c>
      <c r="AB104" s="1105"/>
    </row>
    <row r="105" spans="1:28">
      <c r="A105" s="1144">
        <f>Calendar!J97</f>
        <v>47875</v>
      </c>
      <c r="C105" s="1104"/>
      <c r="D105" s="1125">
        <f t="shared" ca="1" si="19"/>
        <v>48883</v>
      </c>
      <c r="E105" s="1126">
        <f t="shared" ca="1" si="20"/>
        <v>48911</v>
      </c>
      <c r="F105" s="1127">
        <f t="shared" ca="1" si="21"/>
        <v>2891</v>
      </c>
      <c r="G105" s="1128">
        <f ca="1">IF(F105&lt;&gt;"",COUNTIF($F$11:F105,"&gt;0"),"")</f>
        <v>95</v>
      </c>
      <c r="H105" s="1129">
        <v>1.0206235338456701E-2</v>
      </c>
      <c r="I105" s="1073"/>
      <c r="J105" s="1130">
        <f t="shared" ca="1" si="22"/>
        <v>5478460425.4686375</v>
      </c>
      <c r="K105" s="1131">
        <f t="shared" ca="1" si="23"/>
        <v>55914456.394754544</v>
      </c>
      <c r="L105" s="1130">
        <f t="shared" ca="1" si="24"/>
        <v>0</v>
      </c>
      <c r="M105" s="1130">
        <f t="shared" ca="1" si="25"/>
        <v>0</v>
      </c>
      <c r="N105" s="1130">
        <f t="shared" ca="1" si="34"/>
        <v>5422545969.0738831</v>
      </c>
      <c r="O105" s="1073"/>
      <c r="P105" s="1130">
        <f t="shared" ca="1" si="26"/>
        <v>55914456.39475441</v>
      </c>
      <c r="Q105" s="1130">
        <f t="shared" ca="1" si="27"/>
        <v>5151418670.6201887</v>
      </c>
      <c r="R105" s="1130">
        <f t="shared" ca="1" si="35"/>
        <v>5204537404.1952057</v>
      </c>
      <c r="S105" s="1130">
        <f t="shared" ca="1" si="36"/>
        <v>53118733.575016975</v>
      </c>
      <c r="T105" s="1130">
        <f t="shared" ca="1" si="28"/>
        <v>5151418670.6201887</v>
      </c>
      <c r="U105" s="1132">
        <f t="shared" ca="1" si="29"/>
        <v>0.44079353311498115</v>
      </c>
      <c r="V105" s="1133">
        <f t="shared" ca="1" si="30"/>
        <v>5.0000000000000044E-2</v>
      </c>
      <c r="X105" s="1134">
        <f t="shared" ca="1" si="37"/>
        <v>273923021.27343178</v>
      </c>
      <c r="Y105" s="1134">
        <f t="shared" ca="1" si="31"/>
        <v>2795722.8197374344</v>
      </c>
      <c r="Z105" s="1134">
        <f t="shared" ca="1" si="32"/>
        <v>271127298.45369434</v>
      </c>
      <c r="AA105" s="1132">
        <f t="shared" ca="1" si="33"/>
        <v>0.47163054626968282</v>
      </c>
      <c r="AB105" s="1105"/>
    </row>
    <row r="106" spans="1:28">
      <c r="A106" s="1144">
        <f>Calendar!J98</f>
        <v>47906</v>
      </c>
      <c r="C106" s="1104"/>
      <c r="D106" s="1125">
        <f t="shared" ca="1" si="19"/>
        <v>48913</v>
      </c>
      <c r="E106" s="1126">
        <f t="shared" ca="1" si="20"/>
        <v>48940</v>
      </c>
      <c r="F106" s="1127">
        <f t="shared" ca="1" si="21"/>
        <v>2920</v>
      </c>
      <c r="G106" s="1128">
        <f ca="1">IF(F106&lt;&gt;"",COUNTIF($F$11:F106,"&gt;0"),"")</f>
        <v>96</v>
      </c>
      <c r="H106" s="1129">
        <v>1.0266860205826534E-2</v>
      </c>
      <c r="I106" s="1073"/>
      <c r="J106" s="1130">
        <f t="shared" ca="1" si="22"/>
        <v>5422545969.0738831</v>
      </c>
      <c r="K106" s="1131">
        <f t="shared" ca="1" si="23"/>
        <v>55672521.424149729</v>
      </c>
      <c r="L106" s="1130">
        <f t="shared" ca="1" si="24"/>
        <v>0</v>
      </c>
      <c r="M106" s="1130">
        <f t="shared" ca="1" si="25"/>
        <v>0</v>
      </c>
      <c r="N106" s="1130">
        <f t="shared" ca="1" si="34"/>
        <v>5366873447.6497335</v>
      </c>
      <c r="O106" s="1073"/>
      <c r="P106" s="1130">
        <f t="shared" ca="1" si="26"/>
        <v>55672521.424149513</v>
      </c>
      <c r="Q106" s="1130">
        <f t="shared" ca="1" si="27"/>
        <v>5098529775.2672462</v>
      </c>
      <c r="R106" s="1130">
        <f t="shared" ca="1" si="35"/>
        <v>5151418670.6201887</v>
      </c>
      <c r="S106" s="1130">
        <f t="shared" ca="1" si="36"/>
        <v>52888895.352942467</v>
      </c>
      <c r="T106" s="1130">
        <f t="shared" ca="1" si="28"/>
        <v>5098529775.2672462</v>
      </c>
      <c r="U106" s="1132">
        <f t="shared" ca="1" si="29"/>
        <v>0.43629469058033987</v>
      </c>
      <c r="V106" s="1133">
        <f t="shared" ca="1" si="30"/>
        <v>5.0000000000000155E-2</v>
      </c>
      <c r="X106" s="1134">
        <f t="shared" ca="1" si="37"/>
        <v>271127298.45369434</v>
      </c>
      <c r="Y106" s="1134">
        <f t="shared" ca="1" si="31"/>
        <v>2783626.0712070465</v>
      </c>
      <c r="Z106" s="1134">
        <f t="shared" ca="1" si="32"/>
        <v>268343672.3824873</v>
      </c>
      <c r="AA106" s="1132">
        <f t="shared" ca="1" si="33"/>
        <v>0.46681697392165006</v>
      </c>
      <c r="AB106" s="1105"/>
    </row>
    <row r="107" spans="1:28">
      <c r="A107" s="1144">
        <f>Calendar!J99</f>
        <v>47934</v>
      </c>
      <c r="C107" s="1104"/>
      <c r="D107" s="1125">
        <f t="shared" ca="1" si="19"/>
        <v>48944</v>
      </c>
      <c r="E107" s="1126">
        <f t="shared" ca="1" si="20"/>
        <v>48971</v>
      </c>
      <c r="F107" s="1127">
        <f t="shared" ca="1" si="21"/>
        <v>2951</v>
      </c>
      <c r="G107" s="1128">
        <f ca="1">IF(F107&lt;&gt;"",COUNTIF($F$11:F107,"&gt;0"),"")</f>
        <v>97</v>
      </c>
      <c r="H107" s="1129">
        <v>1.0335059755144243E-2</v>
      </c>
      <c r="I107" s="1073"/>
      <c r="J107" s="1130">
        <f t="shared" ca="1" si="22"/>
        <v>5366873447.6497335</v>
      </c>
      <c r="K107" s="1131">
        <f t="shared" ca="1" si="23"/>
        <v>55466957.779756993</v>
      </c>
      <c r="L107" s="1130">
        <f t="shared" ca="1" si="24"/>
        <v>0</v>
      </c>
      <c r="M107" s="1130">
        <f t="shared" ca="1" si="25"/>
        <v>0</v>
      </c>
      <c r="N107" s="1130">
        <f t="shared" ca="1" si="34"/>
        <v>5311406489.869977</v>
      </c>
      <c r="O107" s="1073"/>
      <c r="P107" s="1130">
        <f t="shared" ca="1" si="26"/>
        <v>55466957.779756546</v>
      </c>
      <c r="Q107" s="1130">
        <f t="shared" ca="1" si="27"/>
        <v>5045836165.3764782</v>
      </c>
      <c r="R107" s="1130">
        <f t="shared" ca="1" si="35"/>
        <v>5098529775.2672462</v>
      </c>
      <c r="S107" s="1130">
        <f t="shared" ca="1" si="36"/>
        <v>52693609.890768051</v>
      </c>
      <c r="T107" s="1130">
        <f t="shared" ca="1" si="28"/>
        <v>5045836165.3764782</v>
      </c>
      <c r="U107" s="1132">
        <f t="shared" ca="1" si="29"/>
        <v>0.43181531398360712</v>
      </c>
      <c r="V107" s="1133">
        <f t="shared" ca="1" si="30"/>
        <v>5.0000000000000044E-2</v>
      </c>
      <c r="X107" s="1134">
        <f t="shared" ca="1" si="37"/>
        <v>268343672.3824873</v>
      </c>
      <c r="Y107" s="1134">
        <f t="shared" ca="1" si="31"/>
        <v>2773347.8889884949</v>
      </c>
      <c r="Z107" s="1134">
        <f t="shared" ca="1" si="32"/>
        <v>265570324.4934988</v>
      </c>
      <c r="AA107" s="1132">
        <f t="shared" ca="1" si="33"/>
        <v>0.46202422930869025</v>
      </c>
      <c r="AB107" s="1105"/>
    </row>
    <row r="108" spans="1:28">
      <c r="A108" s="1144">
        <f>Calendar!J100</f>
        <v>47966</v>
      </c>
      <c r="C108" s="1104"/>
      <c r="D108" s="1125">
        <f t="shared" ca="1" si="19"/>
        <v>48975</v>
      </c>
      <c r="E108" s="1126">
        <f t="shared" ca="1" si="20"/>
        <v>49002</v>
      </c>
      <c r="F108" s="1127">
        <f t="shared" ca="1" si="21"/>
        <v>2982</v>
      </c>
      <c r="G108" s="1128">
        <f ca="1">IF(F108&lt;&gt;"",COUNTIF($F$11:F108,"&gt;0"),"")</f>
        <v>98</v>
      </c>
      <c r="H108" s="1129">
        <v>1.0408245221072806E-2</v>
      </c>
      <c r="I108" s="1073"/>
      <c r="J108" s="1130">
        <f t="shared" ca="1" si="22"/>
        <v>5311406489.869977</v>
      </c>
      <c r="K108" s="1131">
        <f t="shared" ca="1" si="23"/>
        <v>55282421.215364277</v>
      </c>
      <c r="L108" s="1130">
        <f t="shared" ca="1" si="24"/>
        <v>0</v>
      </c>
      <c r="M108" s="1130">
        <f t="shared" ca="1" si="25"/>
        <v>0</v>
      </c>
      <c r="N108" s="1130">
        <f t="shared" ca="1" si="34"/>
        <v>5256124068.6546125</v>
      </c>
      <c r="O108" s="1073"/>
      <c r="P108" s="1130">
        <f t="shared" ca="1" si="26"/>
        <v>55282421.215364456</v>
      </c>
      <c r="Q108" s="1130">
        <f t="shared" ca="1" si="27"/>
        <v>4993317865.2218819</v>
      </c>
      <c r="R108" s="1130">
        <f t="shared" ca="1" si="35"/>
        <v>5045836165.3764782</v>
      </c>
      <c r="S108" s="1130">
        <f t="shared" ca="1" si="36"/>
        <v>52518300.154596329</v>
      </c>
      <c r="T108" s="1130">
        <f t="shared" ca="1" si="28"/>
        <v>4993317865.2218819</v>
      </c>
      <c r="U108" s="1132">
        <f t="shared" ca="1" si="29"/>
        <v>0.42735247691040029</v>
      </c>
      <c r="V108" s="1133">
        <f t="shared" ca="1" si="30"/>
        <v>5.0000000000000044E-2</v>
      </c>
      <c r="X108" s="1134">
        <f t="shared" ca="1" si="37"/>
        <v>265570324.4934988</v>
      </c>
      <c r="Y108" s="1134">
        <f t="shared" ca="1" si="31"/>
        <v>2764121.0607681274</v>
      </c>
      <c r="Z108" s="1134">
        <f t="shared" ca="1" si="32"/>
        <v>262806203.43273067</v>
      </c>
      <c r="AA108" s="1132">
        <f t="shared" ca="1" si="33"/>
        <v>0.45724918129045938</v>
      </c>
      <c r="AB108" s="1105"/>
    </row>
    <row r="109" spans="1:28">
      <c r="A109" s="1144">
        <f>Calendar!J101</f>
        <v>47995</v>
      </c>
      <c r="C109" s="1104"/>
      <c r="D109" s="1125">
        <f t="shared" ca="1" si="19"/>
        <v>49003</v>
      </c>
      <c r="E109" s="1126">
        <f t="shared" ca="1" si="20"/>
        <v>49030</v>
      </c>
      <c r="F109" s="1127">
        <f t="shared" ca="1" si="21"/>
        <v>3010</v>
      </c>
      <c r="G109" s="1128">
        <f ca="1">IF(F109&lt;&gt;"",COUNTIF($F$11:F109,"&gt;0"),"")</f>
        <v>99</v>
      </c>
      <c r="H109" s="1129">
        <v>1.0460068996684183E-2</v>
      </c>
      <c r="I109" s="1073"/>
      <c r="J109" s="1130">
        <f t="shared" ca="1" si="22"/>
        <v>5256124068.6546125</v>
      </c>
      <c r="K109" s="1131">
        <f t="shared" ca="1" si="23"/>
        <v>54979420.413259633</v>
      </c>
      <c r="L109" s="1130">
        <f t="shared" ca="1" si="24"/>
        <v>0</v>
      </c>
      <c r="M109" s="1130">
        <f t="shared" ca="1" si="25"/>
        <v>0</v>
      </c>
      <c r="N109" s="1130">
        <f t="shared" ca="1" si="34"/>
        <v>5201144648.241353</v>
      </c>
      <c r="O109" s="1073"/>
      <c r="P109" s="1130">
        <f t="shared" ca="1" si="26"/>
        <v>54979420.413259506</v>
      </c>
      <c r="Q109" s="1130">
        <f t="shared" ca="1" si="27"/>
        <v>4941087415.8292856</v>
      </c>
      <c r="R109" s="1130">
        <f t="shared" ca="1" si="35"/>
        <v>4993317865.2218819</v>
      </c>
      <c r="S109" s="1130">
        <f t="shared" ca="1" si="36"/>
        <v>52230449.392596245</v>
      </c>
      <c r="T109" s="1130">
        <f t="shared" ca="1" si="28"/>
        <v>4941087415.8292856</v>
      </c>
      <c r="U109" s="1132">
        <f t="shared" ca="1" si="29"/>
        <v>0.42290448753488397</v>
      </c>
      <c r="V109" s="1133">
        <f t="shared" ca="1" si="30"/>
        <v>4.9999999999999933E-2</v>
      </c>
      <c r="X109" s="1134">
        <f t="shared" ca="1" si="37"/>
        <v>262806203.43273067</v>
      </c>
      <c r="Y109" s="1134">
        <f t="shared" ca="1" si="31"/>
        <v>2748971.0206632614</v>
      </c>
      <c r="Z109" s="1134">
        <f t="shared" ca="1" si="32"/>
        <v>260057232.41206741</v>
      </c>
      <c r="AA109" s="1132">
        <f t="shared" ca="1" si="33"/>
        <v>0.45249001968445363</v>
      </c>
      <c r="AB109" s="1105"/>
    </row>
    <row r="110" spans="1:28">
      <c r="A110" s="1144">
        <f>Calendar!J102</f>
        <v>48026</v>
      </c>
      <c r="C110" s="1104"/>
      <c r="D110" s="1125">
        <f t="shared" ca="1" si="19"/>
        <v>49034</v>
      </c>
      <c r="E110" s="1126">
        <f t="shared" ca="1" si="20"/>
        <v>49061</v>
      </c>
      <c r="F110" s="1127">
        <f t="shared" ca="1" si="21"/>
        <v>3041</v>
      </c>
      <c r="G110" s="1128">
        <f ca="1">IF(F110&lt;&gt;"",COUNTIF($F$11:F110,"&gt;0"),"")</f>
        <v>100</v>
      </c>
      <c r="H110" s="1129">
        <v>1.0528787347237506E-2</v>
      </c>
      <c r="I110" s="1073"/>
      <c r="J110" s="1130">
        <f t="shared" ca="1" si="22"/>
        <v>5201144648.241353</v>
      </c>
      <c r="K110" s="1131">
        <f t="shared" ca="1" si="23"/>
        <v>54761745.963555627</v>
      </c>
      <c r="L110" s="1130">
        <f t="shared" ca="1" si="24"/>
        <v>0</v>
      </c>
      <c r="M110" s="1130">
        <f t="shared" ca="1" si="25"/>
        <v>0</v>
      </c>
      <c r="N110" s="1130">
        <f t="shared" ca="1" si="34"/>
        <v>5146382902.2777977</v>
      </c>
      <c r="O110" s="1073"/>
      <c r="P110" s="1130">
        <f t="shared" ca="1" si="26"/>
        <v>54761745.963555336</v>
      </c>
      <c r="Q110" s="1130">
        <f t="shared" ca="1" si="27"/>
        <v>4889063757.163908</v>
      </c>
      <c r="R110" s="1130">
        <f t="shared" ca="1" si="35"/>
        <v>4941087415.8292856</v>
      </c>
      <c r="S110" s="1130">
        <f t="shared" ca="1" si="36"/>
        <v>52023658.665377617</v>
      </c>
      <c r="T110" s="1130">
        <f t="shared" ca="1" si="28"/>
        <v>4889063757.163908</v>
      </c>
      <c r="U110" s="1132">
        <f t="shared" ca="1" si="29"/>
        <v>0.41848087741626172</v>
      </c>
      <c r="V110" s="1133">
        <f t="shared" ca="1" si="30"/>
        <v>4.9999999999999933E-2</v>
      </c>
      <c r="X110" s="1134">
        <f t="shared" ca="1" si="37"/>
        <v>260057232.41206741</v>
      </c>
      <c r="Y110" s="1134">
        <f t="shared" ca="1" si="31"/>
        <v>2738087.2981777191</v>
      </c>
      <c r="Z110" s="1134">
        <f t="shared" ca="1" si="32"/>
        <v>257319145.11388969</v>
      </c>
      <c r="AA110" s="1132">
        <f t="shared" ca="1" si="33"/>
        <v>0.4477569428582428</v>
      </c>
      <c r="AB110" s="1105"/>
    </row>
    <row r="111" spans="1:28">
      <c r="A111" s="1144">
        <f>Calendar!J103</f>
        <v>48057</v>
      </c>
      <c r="C111" s="1104"/>
      <c r="D111" s="1125">
        <f t="shared" ca="1" si="19"/>
        <v>49064</v>
      </c>
      <c r="E111" s="1126">
        <f t="shared" ca="1" si="20"/>
        <v>49094</v>
      </c>
      <c r="F111" s="1127">
        <f t="shared" ca="1" si="21"/>
        <v>3074</v>
      </c>
      <c r="G111" s="1128">
        <f ca="1">IF(F111&lt;&gt;"",COUNTIF($F$11:F111,"&gt;0"),"")</f>
        <v>101</v>
      </c>
      <c r="H111" s="1129">
        <v>1.0586099687577125E-2</v>
      </c>
      <c r="I111" s="1073"/>
      <c r="J111" s="1130">
        <f t="shared" ca="1" si="22"/>
        <v>5146382902.2777977</v>
      </c>
      <c r="K111" s="1131">
        <f t="shared" ca="1" si="23"/>
        <v>54480122.433955252</v>
      </c>
      <c r="L111" s="1130">
        <f t="shared" ca="1" si="24"/>
        <v>0</v>
      </c>
      <c r="M111" s="1130">
        <f t="shared" ca="1" si="25"/>
        <v>0</v>
      </c>
      <c r="N111" s="1130">
        <f t="shared" ca="1" si="34"/>
        <v>5091902779.8438425</v>
      </c>
      <c r="O111" s="1073"/>
      <c r="P111" s="1130">
        <f t="shared" ca="1" si="26"/>
        <v>54480122.433955193</v>
      </c>
      <c r="Q111" s="1130">
        <f t="shared" ca="1" si="27"/>
        <v>4837307640.8516502</v>
      </c>
      <c r="R111" s="1130">
        <f t="shared" ca="1" si="35"/>
        <v>4889063757.163908</v>
      </c>
      <c r="S111" s="1130">
        <f t="shared" ca="1" si="36"/>
        <v>51756116.312257767</v>
      </c>
      <c r="T111" s="1130">
        <f t="shared" ca="1" si="28"/>
        <v>4837307640.8516502</v>
      </c>
      <c r="U111" s="1132">
        <f t="shared" ca="1" si="29"/>
        <v>0.41407478124906055</v>
      </c>
      <c r="V111" s="1133">
        <f t="shared" ca="1" si="30"/>
        <v>5.0000000000000044E-2</v>
      </c>
      <c r="X111" s="1134">
        <f t="shared" ca="1" si="37"/>
        <v>257319145.11388969</v>
      </c>
      <c r="Y111" s="1134">
        <f t="shared" ca="1" si="31"/>
        <v>2724006.1216974258</v>
      </c>
      <c r="Z111" s="1134">
        <f t="shared" ca="1" si="32"/>
        <v>254595138.99219227</v>
      </c>
      <c r="AA111" s="1132">
        <f t="shared" ca="1" si="33"/>
        <v>0.44304260522363931</v>
      </c>
      <c r="AB111" s="1105"/>
    </row>
    <row r="112" spans="1:28">
      <c r="A112" s="1144">
        <f>Calendar!J104</f>
        <v>48087</v>
      </c>
      <c r="C112" s="1104"/>
      <c r="D112" s="1125">
        <f t="shared" ca="1" si="19"/>
        <v>49095</v>
      </c>
      <c r="E112" s="1126">
        <f t="shared" ca="1" si="20"/>
        <v>49122</v>
      </c>
      <c r="F112" s="1127">
        <f t="shared" ca="1" si="21"/>
        <v>3102</v>
      </c>
      <c r="G112" s="1128">
        <f ca="1">IF(F112&lt;&gt;"",COUNTIF($F$11:F112,"&gt;0"),"")</f>
        <v>102</v>
      </c>
      <c r="H112" s="1129">
        <v>1.0648424617451045E-2</v>
      </c>
      <c r="I112" s="1073"/>
      <c r="J112" s="1130">
        <f t="shared" ca="1" si="22"/>
        <v>5091902779.8438425</v>
      </c>
      <c r="K112" s="1131">
        <f t="shared" ca="1" si="23"/>
        <v>54220742.910556585</v>
      </c>
      <c r="L112" s="1130">
        <f t="shared" ca="1" si="24"/>
        <v>0</v>
      </c>
      <c r="M112" s="1130">
        <f t="shared" ca="1" si="25"/>
        <v>0</v>
      </c>
      <c r="N112" s="1130">
        <f t="shared" ca="1" si="34"/>
        <v>5037682036.9332857</v>
      </c>
      <c r="O112" s="1073"/>
      <c r="P112" s="1130">
        <f t="shared" ca="1" si="26"/>
        <v>54220742.910556793</v>
      </c>
      <c r="Q112" s="1130">
        <f t="shared" ca="1" si="27"/>
        <v>4785797935.0866213</v>
      </c>
      <c r="R112" s="1130">
        <f t="shared" ca="1" si="35"/>
        <v>4837307640.8516502</v>
      </c>
      <c r="S112" s="1130">
        <f t="shared" ca="1" si="36"/>
        <v>51509705.765028954</v>
      </c>
      <c r="T112" s="1130">
        <f t="shared" ca="1" si="28"/>
        <v>4785797935.0866213</v>
      </c>
      <c r="U112" s="1132">
        <f t="shared" ca="1" si="29"/>
        <v>0.40969134433664628</v>
      </c>
      <c r="V112" s="1133">
        <f t="shared" ca="1" si="30"/>
        <v>5.0000000000000044E-2</v>
      </c>
      <c r="X112" s="1134">
        <f t="shared" ca="1" si="37"/>
        <v>254595138.99219227</v>
      </c>
      <c r="Y112" s="1134">
        <f t="shared" ca="1" si="31"/>
        <v>2711037.1455278397</v>
      </c>
      <c r="Z112" s="1134">
        <f t="shared" ca="1" si="32"/>
        <v>251884101.84666443</v>
      </c>
      <c r="AA112" s="1132">
        <f t="shared" ca="1" si="33"/>
        <v>0.43835251203889852</v>
      </c>
      <c r="AB112" s="1105"/>
    </row>
    <row r="113" spans="1:28">
      <c r="A113" s="1144">
        <f>Calendar!J105</f>
        <v>48120</v>
      </c>
      <c r="C113" s="1104"/>
      <c r="D113" s="1125">
        <f t="shared" ca="1" si="19"/>
        <v>49125</v>
      </c>
      <c r="E113" s="1126">
        <f t="shared" ca="1" si="20"/>
        <v>49152</v>
      </c>
      <c r="F113" s="1127">
        <f t="shared" ca="1" si="21"/>
        <v>3132</v>
      </c>
      <c r="G113" s="1128">
        <f ca="1">IF(F113&lt;&gt;"",COUNTIF($F$11:F113,"&gt;0"),"")</f>
        <v>103</v>
      </c>
      <c r="H113" s="1129">
        <v>1.0696179559403711E-2</v>
      </c>
      <c r="I113" s="1073"/>
      <c r="J113" s="1130">
        <f t="shared" ca="1" si="22"/>
        <v>5037682036.9332857</v>
      </c>
      <c r="K113" s="1131">
        <f t="shared" ca="1" si="23"/>
        <v>53883951.630221061</v>
      </c>
      <c r="L113" s="1130">
        <f t="shared" ca="1" si="24"/>
        <v>0</v>
      </c>
      <c r="M113" s="1130">
        <f t="shared" ca="1" si="25"/>
        <v>0</v>
      </c>
      <c r="N113" s="1130">
        <f t="shared" ca="1" si="34"/>
        <v>4983798085.3030643</v>
      </c>
      <c r="O113" s="1073"/>
      <c r="P113" s="1130">
        <f t="shared" ca="1" si="26"/>
        <v>53883951.630221367</v>
      </c>
      <c r="Q113" s="1130">
        <f t="shared" ca="1" si="27"/>
        <v>4734608181.0379105</v>
      </c>
      <c r="R113" s="1130">
        <f t="shared" ca="1" si="35"/>
        <v>4785797935.0866213</v>
      </c>
      <c r="S113" s="1130">
        <f t="shared" ca="1" si="36"/>
        <v>51189754.048710823</v>
      </c>
      <c r="T113" s="1130">
        <f t="shared" ca="1" si="28"/>
        <v>4734608181.0379105</v>
      </c>
      <c r="U113" s="1132">
        <f t="shared" ca="1" si="29"/>
        <v>0.40532877694005531</v>
      </c>
      <c r="V113" s="1133">
        <f t="shared" ca="1" si="30"/>
        <v>5.0000000000000155E-2</v>
      </c>
      <c r="X113" s="1134">
        <f t="shared" ca="1" si="37"/>
        <v>251884101.84666443</v>
      </c>
      <c r="Y113" s="1134">
        <f t="shared" ca="1" si="31"/>
        <v>2694197.5815105438</v>
      </c>
      <c r="Z113" s="1134">
        <f t="shared" ca="1" si="32"/>
        <v>249189904.26515388</v>
      </c>
      <c r="AA113" s="1132">
        <f t="shared" ca="1" si="33"/>
        <v>0.43368474835858201</v>
      </c>
      <c r="AB113" s="1105"/>
    </row>
    <row r="114" spans="1:28">
      <c r="A114" s="1144">
        <f>Calendar!J106</f>
        <v>48148</v>
      </c>
      <c r="C114" s="1104"/>
      <c r="D114" s="1125">
        <f t="shared" ca="1" si="19"/>
        <v>49156</v>
      </c>
      <c r="E114" s="1126">
        <f t="shared" ca="1" si="20"/>
        <v>49184</v>
      </c>
      <c r="F114" s="1127">
        <f t="shared" ca="1" si="21"/>
        <v>3164</v>
      </c>
      <c r="G114" s="1128">
        <f ca="1">IF(F114&lt;&gt;"",COUNTIF($F$11:F114,"&gt;0"),"")</f>
        <v>104</v>
      </c>
      <c r="H114" s="1129">
        <v>1.0740697734351535E-2</v>
      </c>
      <c r="I114" s="1073"/>
      <c r="J114" s="1130">
        <f t="shared" ca="1" si="22"/>
        <v>4983798085.3030643</v>
      </c>
      <c r="K114" s="1131">
        <f t="shared" ca="1" si="23"/>
        <v>53529468.803280137</v>
      </c>
      <c r="L114" s="1130">
        <f t="shared" ca="1" si="24"/>
        <v>0</v>
      </c>
      <c r="M114" s="1130">
        <f t="shared" ca="1" si="25"/>
        <v>0</v>
      </c>
      <c r="N114" s="1130">
        <f t="shared" ca="1" si="34"/>
        <v>4930268616.4997845</v>
      </c>
      <c r="O114" s="1073"/>
      <c r="P114" s="1130">
        <f t="shared" ca="1" si="26"/>
        <v>53529468.803279877</v>
      </c>
      <c r="Q114" s="1130">
        <f t="shared" ca="1" si="27"/>
        <v>4683755185.6747952</v>
      </c>
      <c r="R114" s="1130">
        <f t="shared" ca="1" si="35"/>
        <v>4734608181.0379105</v>
      </c>
      <c r="S114" s="1130">
        <f t="shared" ca="1" si="36"/>
        <v>50852995.363115311</v>
      </c>
      <c r="T114" s="1130">
        <f t="shared" ca="1" si="28"/>
        <v>4683755185.6747952</v>
      </c>
      <c r="U114" s="1132">
        <f t="shared" ca="1" si="29"/>
        <v>0.40099330756131091</v>
      </c>
      <c r="V114" s="1133">
        <f t="shared" ca="1" si="30"/>
        <v>5.0000000000000044E-2</v>
      </c>
      <c r="X114" s="1134">
        <f t="shared" ca="1" si="37"/>
        <v>249189904.26515388</v>
      </c>
      <c r="Y114" s="1134">
        <f t="shared" ca="1" si="31"/>
        <v>2676473.440164566</v>
      </c>
      <c r="Z114" s="1134">
        <f t="shared" ca="1" si="32"/>
        <v>246513430.82498932</v>
      </c>
      <c r="AA114" s="1132">
        <f t="shared" ca="1" si="33"/>
        <v>0.42904597841796466</v>
      </c>
      <c r="AB114" s="1105"/>
    </row>
    <row r="115" spans="1:28">
      <c r="A115" s="1144">
        <f>Calendar!J107</f>
        <v>48179</v>
      </c>
      <c r="C115" s="1104"/>
      <c r="D115" s="1125">
        <f t="shared" ca="1" si="19"/>
        <v>49187</v>
      </c>
      <c r="E115" s="1126">
        <f t="shared" ca="1" si="20"/>
        <v>49214</v>
      </c>
      <c r="F115" s="1127">
        <f t="shared" ca="1" si="21"/>
        <v>3194</v>
      </c>
      <c r="G115" s="1128">
        <f ca="1">IF(F115&lt;&gt;"",COUNTIF($F$11:F115,"&gt;0"),"")</f>
        <v>105</v>
      </c>
      <c r="H115" s="1129">
        <v>1.078737950997598E-2</v>
      </c>
      <c r="I115" s="1073"/>
      <c r="J115" s="1130">
        <f t="shared" ca="1" si="22"/>
        <v>4930268616.4997845</v>
      </c>
      <c r="K115" s="1131">
        <f t="shared" ca="1" si="23"/>
        <v>53184678.652307399</v>
      </c>
      <c r="L115" s="1130">
        <f t="shared" ca="1" si="24"/>
        <v>0</v>
      </c>
      <c r="M115" s="1130">
        <f t="shared" ca="1" si="25"/>
        <v>0</v>
      </c>
      <c r="N115" s="1130">
        <f t="shared" ca="1" si="34"/>
        <v>4877083937.847477</v>
      </c>
      <c r="O115" s="1073"/>
      <c r="P115" s="1130">
        <f t="shared" ca="1" si="26"/>
        <v>53184678.65230751</v>
      </c>
      <c r="Q115" s="1130">
        <f t="shared" ca="1" si="27"/>
        <v>4633229740.9551029</v>
      </c>
      <c r="R115" s="1130">
        <f t="shared" ca="1" si="35"/>
        <v>4683755185.6747952</v>
      </c>
      <c r="S115" s="1130">
        <f t="shared" ca="1" si="36"/>
        <v>50525444.71969223</v>
      </c>
      <c r="T115" s="1130">
        <f t="shared" ca="1" si="28"/>
        <v>4633229740.9551029</v>
      </c>
      <c r="U115" s="1132">
        <f t="shared" ca="1" si="29"/>
        <v>0.39668635965129712</v>
      </c>
      <c r="V115" s="1133">
        <f t="shared" ca="1" si="30"/>
        <v>5.0000000000000044E-2</v>
      </c>
      <c r="X115" s="1134">
        <f t="shared" ca="1" si="37"/>
        <v>246513430.82498932</v>
      </c>
      <c r="Y115" s="1134">
        <f t="shared" ca="1" si="31"/>
        <v>2659233.9326152802</v>
      </c>
      <c r="Z115" s="1134">
        <f t="shared" ca="1" si="32"/>
        <v>243854196.89237404</v>
      </c>
      <c r="AA115" s="1132">
        <f t="shared" ca="1" si="33"/>
        <v>0.42443772524963724</v>
      </c>
      <c r="AB115" s="1105"/>
    </row>
    <row r="116" spans="1:28">
      <c r="A116" s="1144">
        <f>Calendar!J108</f>
        <v>48211</v>
      </c>
      <c r="C116" s="1104"/>
      <c r="D116" s="1125">
        <f t="shared" ca="1" si="19"/>
        <v>49217</v>
      </c>
      <c r="E116" s="1126">
        <f t="shared" ca="1" si="20"/>
        <v>49244</v>
      </c>
      <c r="F116" s="1127">
        <f t="shared" ca="1" si="21"/>
        <v>3224</v>
      </c>
      <c r="G116" s="1128">
        <f ca="1">IF(F116&lt;&gt;"",COUNTIF($F$11:F116,"&gt;0"),"")</f>
        <v>106</v>
      </c>
      <c r="H116" s="1129">
        <v>1.0813178622296924E-2</v>
      </c>
      <c r="I116" s="1073"/>
      <c r="J116" s="1130">
        <f t="shared" ca="1" si="22"/>
        <v>4877083937.847477</v>
      </c>
      <c r="K116" s="1131">
        <f t="shared" ca="1" si="23"/>
        <v>52736779.775880039</v>
      </c>
      <c r="L116" s="1130">
        <f t="shared" ca="1" si="24"/>
        <v>0</v>
      </c>
      <c r="M116" s="1130">
        <f t="shared" ca="1" si="25"/>
        <v>0</v>
      </c>
      <c r="N116" s="1130">
        <f t="shared" ca="1" si="34"/>
        <v>4824347158.0715971</v>
      </c>
      <c r="O116" s="1073"/>
      <c r="P116" s="1130">
        <f t="shared" ca="1" si="26"/>
        <v>52736779.77587986</v>
      </c>
      <c r="Q116" s="1130">
        <f t="shared" ca="1" si="27"/>
        <v>4583129800.1680174</v>
      </c>
      <c r="R116" s="1130">
        <f t="shared" ca="1" si="35"/>
        <v>4633229740.9551029</v>
      </c>
      <c r="S116" s="1130">
        <f t="shared" ca="1" si="36"/>
        <v>50099940.787085533</v>
      </c>
      <c r="T116" s="1130">
        <f t="shared" ca="1" si="28"/>
        <v>4583129800.1680174</v>
      </c>
      <c r="U116" s="1132">
        <f t="shared" ca="1" si="29"/>
        <v>0.39240715334330772</v>
      </c>
      <c r="V116" s="1133">
        <f t="shared" ca="1" si="30"/>
        <v>4.9999999999999933E-2</v>
      </c>
      <c r="X116" s="1134">
        <f t="shared" ca="1" si="37"/>
        <v>243854196.89237404</v>
      </c>
      <c r="Y116" s="1134">
        <f t="shared" ca="1" si="31"/>
        <v>2636838.9887943268</v>
      </c>
      <c r="Z116" s="1134">
        <f t="shared" ca="1" si="32"/>
        <v>241217357.90357971</v>
      </c>
      <c r="AA116" s="1132">
        <f t="shared" ca="1" si="33"/>
        <v>0.41985915442901867</v>
      </c>
      <c r="AB116" s="1105"/>
    </row>
    <row r="117" spans="1:28">
      <c r="A117" s="1144">
        <f>Calendar!J109</f>
        <v>48240</v>
      </c>
      <c r="C117" s="1104"/>
      <c r="D117" s="1125">
        <f t="shared" ca="1" si="19"/>
        <v>49248</v>
      </c>
      <c r="E117" s="1126">
        <f t="shared" ca="1" si="20"/>
        <v>49275</v>
      </c>
      <c r="F117" s="1127">
        <f t="shared" ca="1" si="21"/>
        <v>3255</v>
      </c>
      <c r="G117" s="1128">
        <f ca="1">IF(F117&lt;&gt;"",COUNTIF($F$11:F117,"&gt;0"),"")</f>
        <v>107</v>
      </c>
      <c r="H117" s="1129">
        <v>1.0863511821642956E-2</v>
      </c>
      <c r="I117" s="1073"/>
      <c r="J117" s="1130">
        <f t="shared" ca="1" si="22"/>
        <v>4824347158.0715971</v>
      </c>
      <c r="K117" s="1131">
        <f t="shared" ca="1" si="23"/>
        <v>52409352.383420393</v>
      </c>
      <c r="L117" s="1130">
        <f t="shared" ca="1" si="24"/>
        <v>0</v>
      </c>
      <c r="M117" s="1130">
        <f t="shared" ca="1" si="25"/>
        <v>0</v>
      </c>
      <c r="N117" s="1130">
        <f t="shared" ca="1" si="34"/>
        <v>4771937805.6881771</v>
      </c>
      <c r="O117" s="1073"/>
      <c r="P117" s="1130">
        <f t="shared" ca="1" si="26"/>
        <v>52409352.383419991</v>
      </c>
      <c r="Q117" s="1130">
        <f t="shared" ca="1" si="27"/>
        <v>4533340915.4037676</v>
      </c>
      <c r="R117" s="1130">
        <f t="shared" ca="1" si="35"/>
        <v>4583129800.1680174</v>
      </c>
      <c r="S117" s="1130">
        <f t="shared" ca="1" si="36"/>
        <v>49788884.764249802</v>
      </c>
      <c r="T117" s="1130">
        <f t="shared" ca="1" si="28"/>
        <v>4533340915.4037676</v>
      </c>
      <c r="U117" s="1132">
        <f t="shared" ca="1" si="29"/>
        <v>0.38816398470153951</v>
      </c>
      <c r="V117" s="1133">
        <f t="shared" ca="1" si="30"/>
        <v>5.0000000000000155E-2</v>
      </c>
      <c r="X117" s="1134">
        <f t="shared" ca="1" si="37"/>
        <v>241217357.90357971</v>
      </c>
      <c r="Y117" s="1134">
        <f t="shared" ca="1" si="31"/>
        <v>2620467.6191701889</v>
      </c>
      <c r="Z117" s="1134">
        <f t="shared" ca="1" si="32"/>
        <v>238596890.28440952</v>
      </c>
      <c r="AA117" s="1132">
        <f t="shared" ca="1" si="33"/>
        <v>0.41531914239597056</v>
      </c>
      <c r="AB117" s="1105"/>
    </row>
    <row r="118" spans="1:28">
      <c r="A118" s="1144">
        <f>Calendar!J110</f>
        <v>48271</v>
      </c>
      <c r="C118" s="1104"/>
      <c r="D118" s="1125">
        <f t="shared" ca="1" si="19"/>
        <v>49278</v>
      </c>
      <c r="E118" s="1126">
        <f t="shared" ca="1" si="20"/>
        <v>49305</v>
      </c>
      <c r="F118" s="1127">
        <f t="shared" ca="1" si="21"/>
        <v>3285</v>
      </c>
      <c r="G118" s="1128">
        <f ca="1">IF(F118&lt;&gt;"",COUNTIF($F$11:F118,"&gt;0"),"")</f>
        <v>108</v>
      </c>
      <c r="H118" s="1129">
        <v>1.0910962812219724E-2</v>
      </c>
      <c r="I118" s="1073"/>
      <c r="J118" s="1130">
        <f t="shared" ca="1" si="22"/>
        <v>4771937805.6881771</v>
      </c>
      <c r="K118" s="1131">
        <f t="shared" ca="1" si="23"/>
        <v>52066435.940089092</v>
      </c>
      <c r="L118" s="1130">
        <f t="shared" ca="1" si="24"/>
        <v>0</v>
      </c>
      <c r="M118" s="1130">
        <f t="shared" ca="1" si="25"/>
        <v>0</v>
      </c>
      <c r="N118" s="1130">
        <f t="shared" ca="1" si="34"/>
        <v>4719871369.7480879</v>
      </c>
      <c r="O118" s="1073"/>
      <c r="P118" s="1130">
        <f t="shared" ca="1" si="26"/>
        <v>52066435.940089226</v>
      </c>
      <c r="Q118" s="1130">
        <f t="shared" ca="1" si="27"/>
        <v>4483877801.2606831</v>
      </c>
      <c r="R118" s="1130">
        <f t="shared" ca="1" si="35"/>
        <v>4533340915.4037676</v>
      </c>
      <c r="S118" s="1130">
        <f t="shared" ca="1" si="36"/>
        <v>49463114.143084526</v>
      </c>
      <c r="T118" s="1130">
        <f t="shared" ca="1" si="28"/>
        <v>4483877801.2606831</v>
      </c>
      <c r="U118" s="1132">
        <f t="shared" ca="1" si="29"/>
        <v>0.38394716066499829</v>
      </c>
      <c r="V118" s="1133">
        <f t="shared" ca="1" si="30"/>
        <v>5.0000000000000044E-2</v>
      </c>
      <c r="X118" s="1134">
        <f t="shared" ca="1" si="37"/>
        <v>238596890.28440952</v>
      </c>
      <c r="Y118" s="1134">
        <f t="shared" ca="1" si="31"/>
        <v>2603321.7970046997</v>
      </c>
      <c r="Z118" s="1134">
        <f t="shared" ca="1" si="32"/>
        <v>235993568.48740482</v>
      </c>
      <c r="AA118" s="1132">
        <f t="shared" ca="1" si="33"/>
        <v>0.41080731798279879</v>
      </c>
      <c r="AB118" s="1105"/>
    </row>
    <row r="119" spans="1:28">
      <c r="A119" s="1144">
        <f>Calendar!J111</f>
        <v>48303</v>
      </c>
      <c r="C119" s="1104"/>
      <c r="D119" s="1125">
        <f t="shared" ca="1" si="19"/>
        <v>49309</v>
      </c>
      <c r="E119" s="1126">
        <f t="shared" ca="1" si="20"/>
        <v>49338</v>
      </c>
      <c r="F119" s="1127">
        <f t="shared" ca="1" si="21"/>
        <v>3318</v>
      </c>
      <c r="G119" s="1128">
        <f ca="1">IF(F119&lt;&gt;"",COUNTIF($F$11:F119,"&gt;0"),"")</f>
        <v>109</v>
      </c>
      <c r="H119" s="1129">
        <v>1.0970113584381817E-2</v>
      </c>
      <c r="I119" s="1073"/>
      <c r="J119" s="1130">
        <f t="shared" ca="1" si="22"/>
        <v>4719871369.7480879</v>
      </c>
      <c r="K119" s="1131">
        <f t="shared" ca="1" si="23"/>
        <v>51777525.029808313</v>
      </c>
      <c r="L119" s="1130">
        <f t="shared" ca="1" si="24"/>
        <v>0</v>
      </c>
      <c r="M119" s="1130">
        <f t="shared" ca="1" si="25"/>
        <v>0</v>
      </c>
      <c r="N119" s="1130">
        <f t="shared" ca="1" si="34"/>
        <v>4668093844.7182798</v>
      </c>
      <c r="O119" s="1073"/>
      <c r="P119" s="1130">
        <f t="shared" ca="1" si="26"/>
        <v>51777525.029808044</v>
      </c>
      <c r="Q119" s="1130">
        <f t="shared" ca="1" si="27"/>
        <v>4434689152.4823656</v>
      </c>
      <c r="R119" s="1130">
        <f t="shared" ca="1" si="35"/>
        <v>4483877801.2606831</v>
      </c>
      <c r="S119" s="1130">
        <f t="shared" ca="1" si="36"/>
        <v>49188648.778317451</v>
      </c>
      <c r="T119" s="1130">
        <f t="shared" ca="1" si="28"/>
        <v>4434689152.4823656</v>
      </c>
      <c r="U119" s="1132">
        <f t="shared" ca="1" si="29"/>
        <v>0.37975792747312515</v>
      </c>
      <c r="V119" s="1133">
        <f t="shared" ca="1" si="30"/>
        <v>5.0000000000000044E-2</v>
      </c>
      <c r="X119" s="1134">
        <f t="shared" ca="1" si="37"/>
        <v>235993568.48740482</v>
      </c>
      <c r="Y119" s="1134">
        <f t="shared" ca="1" si="31"/>
        <v>2588876.251490593</v>
      </c>
      <c r="Z119" s="1134">
        <f t="shared" ca="1" si="32"/>
        <v>233404692.23591423</v>
      </c>
      <c r="AA119" s="1132">
        <f t="shared" ca="1" si="33"/>
        <v>0.40632501461330034</v>
      </c>
      <c r="AB119" s="1105"/>
    </row>
    <row r="120" spans="1:28">
      <c r="A120" s="1144">
        <f>Calendar!J112</f>
        <v>48331</v>
      </c>
      <c r="C120" s="1104"/>
      <c r="D120" s="1125">
        <f t="shared" ca="1" si="19"/>
        <v>49340</v>
      </c>
      <c r="E120" s="1126">
        <f t="shared" ca="1" si="20"/>
        <v>49367</v>
      </c>
      <c r="F120" s="1127">
        <f t="shared" ca="1" si="21"/>
        <v>3347</v>
      </c>
      <c r="G120" s="1128">
        <f ca="1">IF(F120&lt;&gt;"",COUNTIF($F$11:F120,"&gt;0"),"")</f>
        <v>110</v>
      </c>
      <c r="H120" s="1129">
        <v>1.1052340116553533E-2</v>
      </c>
      <c r="I120" s="1073"/>
      <c r="J120" s="1130">
        <f t="shared" ca="1" si="22"/>
        <v>4668093844.7182798</v>
      </c>
      <c r="K120" s="1131">
        <f t="shared" ca="1" si="23"/>
        <v>51593360.867816463</v>
      </c>
      <c r="L120" s="1130">
        <f t="shared" ca="1" si="24"/>
        <v>0</v>
      </c>
      <c r="M120" s="1130">
        <f t="shared" ca="1" si="25"/>
        <v>0</v>
      </c>
      <c r="N120" s="1130">
        <f t="shared" ca="1" si="34"/>
        <v>4616500483.8504629</v>
      </c>
      <c r="O120" s="1073"/>
      <c r="P120" s="1130">
        <f t="shared" ca="1" si="26"/>
        <v>51593360.867816925</v>
      </c>
      <c r="Q120" s="1130">
        <f t="shared" ca="1" si="27"/>
        <v>4385675459.6579399</v>
      </c>
      <c r="R120" s="1130">
        <f t="shared" ca="1" si="35"/>
        <v>4434689152.4823656</v>
      </c>
      <c r="S120" s="1130">
        <f t="shared" ca="1" si="36"/>
        <v>49013692.824425697</v>
      </c>
      <c r="T120" s="1130">
        <f t="shared" ca="1" si="28"/>
        <v>4385675459.6579399</v>
      </c>
      <c r="U120" s="1132">
        <f t="shared" ca="1" si="29"/>
        <v>0.37559193987417555</v>
      </c>
      <c r="V120" s="1133">
        <f t="shared" ca="1" si="30"/>
        <v>4.9999999999999933E-2</v>
      </c>
      <c r="X120" s="1134">
        <f t="shared" ca="1" si="37"/>
        <v>233404692.23591423</v>
      </c>
      <c r="Y120" s="1134">
        <f t="shared" ca="1" si="31"/>
        <v>2579668.0433912277</v>
      </c>
      <c r="Z120" s="1134">
        <f t="shared" ca="1" si="32"/>
        <v>230825024.192523</v>
      </c>
      <c r="AA120" s="1132">
        <f t="shared" ca="1" si="33"/>
        <v>0.40186758305081649</v>
      </c>
      <c r="AB120" s="1105"/>
    </row>
    <row r="121" spans="1:28">
      <c r="A121" s="1144">
        <f>Calendar!J113</f>
        <v>48361</v>
      </c>
      <c r="C121" s="1104"/>
      <c r="D121" s="1125">
        <f t="shared" ca="1" si="19"/>
        <v>49368</v>
      </c>
      <c r="E121" s="1126">
        <f t="shared" ca="1" si="20"/>
        <v>49395</v>
      </c>
      <c r="F121" s="1127">
        <f t="shared" ca="1" si="21"/>
        <v>3375</v>
      </c>
      <c r="G121" s="1128">
        <f ca="1">IF(F121&lt;&gt;"",COUNTIF($F$11:F121,"&gt;0"),"")</f>
        <v>111</v>
      </c>
      <c r="H121" s="1129">
        <v>1.1111771663004718E-2</v>
      </c>
      <c r="I121" s="1073"/>
      <c r="J121" s="1130">
        <f t="shared" ca="1" si="22"/>
        <v>4616500483.8504629</v>
      </c>
      <c r="K121" s="1131">
        <f t="shared" ca="1" si="23"/>
        <v>51297499.258697145</v>
      </c>
      <c r="L121" s="1130">
        <f t="shared" ca="1" si="24"/>
        <v>0</v>
      </c>
      <c r="M121" s="1130">
        <f t="shared" ca="1" si="25"/>
        <v>0</v>
      </c>
      <c r="N121" s="1130">
        <f t="shared" ca="1" si="34"/>
        <v>4565202984.5917654</v>
      </c>
      <c r="O121" s="1073"/>
      <c r="P121" s="1130">
        <f t="shared" ca="1" si="26"/>
        <v>51297499.25869751</v>
      </c>
      <c r="Q121" s="1130">
        <f t="shared" ca="1" si="27"/>
        <v>4336942835.3621769</v>
      </c>
      <c r="R121" s="1130">
        <f t="shared" ca="1" si="35"/>
        <v>4385675459.6579399</v>
      </c>
      <c r="S121" s="1130">
        <f t="shared" ca="1" si="36"/>
        <v>48732624.295763016</v>
      </c>
      <c r="T121" s="1130">
        <f t="shared" ca="1" si="28"/>
        <v>4336942835.3621769</v>
      </c>
      <c r="U121" s="1132">
        <f t="shared" ca="1" si="29"/>
        <v>0.37144077000965003</v>
      </c>
      <c r="V121" s="1133">
        <f t="shared" ca="1" si="30"/>
        <v>5.0000000000000044E-2</v>
      </c>
      <c r="X121" s="1134">
        <f t="shared" ca="1" si="37"/>
        <v>230825024.192523</v>
      </c>
      <c r="Y121" s="1134">
        <f t="shared" ca="1" si="31"/>
        <v>2564874.962934494</v>
      </c>
      <c r="Z121" s="1134">
        <f t="shared" ca="1" si="32"/>
        <v>228260149.22958851</v>
      </c>
      <c r="AA121" s="1132">
        <f t="shared" ca="1" si="33"/>
        <v>0.39742600584112087</v>
      </c>
      <c r="AB121" s="1105"/>
    </row>
    <row r="122" spans="1:28">
      <c r="A122" s="1144">
        <f>Calendar!J114</f>
        <v>48393</v>
      </c>
      <c r="C122" s="1104"/>
      <c r="D122" s="1125">
        <f t="shared" ca="1" si="19"/>
        <v>49399</v>
      </c>
      <c r="E122" s="1126">
        <f t="shared" ca="1" si="20"/>
        <v>49426</v>
      </c>
      <c r="F122" s="1127">
        <f t="shared" ca="1" si="21"/>
        <v>3406</v>
      </c>
      <c r="G122" s="1128">
        <f ca="1">IF(F122&lt;&gt;"",COUNTIF($F$11:F122,"&gt;0"),"")</f>
        <v>112</v>
      </c>
      <c r="H122" s="1129">
        <v>1.1196095104483026E-2</v>
      </c>
      <c r="I122" s="1073"/>
      <c r="J122" s="1130">
        <f t="shared" ca="1" si="22"/>
        <v>4565202984.5917654</v>
      </c>
      <c r="K122" s="1131">
        <f t="shared" ca="1" si="23"/>
        <v>51112446.78675916</v>
      </c>
      <c r="L122" s="1130">
        <f t="shared" ca="1" si="24"/>
        <v>0</v>
      </c>
      <c r="M122" s="1130">
        <f t="shared" ca="1" si="25"/>
        <v>0</v>
      </c>
      <c r="N122" s="1130">
        <f t="shared" ca="1" si="34"/>
        <v>4514090537.805006</v>
      </c>
      <c r="O122" s="1073"/>
      <c r="P122" s="1130">
        <f t="shared" ca="1" si="26"/>
        <v>51112446.786759377</v>
      </c>
      <c r="Q122" s="1130">
        <f t="shared" ca="1" si="27"/>
        <v>4288386010.9147553</v>
      </c>
      <c r="R122" s="1130">
        <f t="shared" ca="1" si="35"/>
        <v>4336942835.3621769</v>
      </c>
      <c r="S122" s="1130">
        <f t="shared" ca="1" si="36"/>
        <v>48556824.447421551</v>
      </c>
      <c r="T122" s="1130">
        <f t="shared" ca="1" si="28"/>
        <v>4288386010.9147553</v>
      </c>
      <c r="U122" s="1132">
        <f t="shared" ca="1" si="29"/>
        <v>0.36731340498697207</v>
      </c>
      <c r="V122" s="1133">
        <f t="shared" ca="1" si="30"/>
        <v>5.0000000000000044E-2</v>
      </c>
      <c r="X122" s="1134">
        <f t="shared" ca="1" si="37"/>
        <v>228260149.22958851</v>
      </c>
      <c r="Y122" s="1134">
        <f t="shared" ca="1" si="31"/>
        <v>2555622.3393378258</v>
      </c>
      <c r="Z122" s="1134">
        <f t="shared" ca="1" si="32"/>
        <v>225704526.89025068</v>
      </c>
      <c r="AA122" s="1132">
        <f t="shared" ca="1" si="33"/>
        <v>0.39300989881127496</v>
      </c>
      <c r="AB122" s="1105"/>
    </row>
    <row r="123" spans="1:28">
      <c r="A123" s="1144">
        <f>Calendar!J115</f>
        <v>48422</v>
      </c>
      <c r="C123" s="1104"/>
      <c r="D123" s="1125">
        <f t="shared" ca="1" si="19"/>
        <v>49429</v>
      </c>
      <c r="E123" s="1126">
        <f t="shared" ca="1" si="20"/>
        <v>49457</v>
      </c>
      <c r="F123" s="1127">
        <f t="shared" ca="1" si="21"/>
        <v>3437</v>
      </c>
      <c r="G123" s="1128">
        <f ca="1">IF(F123&lt;&gt;"",COUNTIF($F$11:F123,"&gt;0"),"")</f>
        <v>113</v>
      </c>
      <c r="H123" s="1129">
        <v>1.1262061112173481E-2</v>
      </c>
      <c r="I123" s="1073"/>
      <c r="J123" s="1130">
        <f t="shared" ca="1" si="22"/>
        <v>4514090537.805006</v>
      </c>
      <c r="K123" s="1131">
        <f t="shared" ca="1" si="23"/>
        <v>50837963.502644032</v>
      </c>
      <c r="L123" s="1130">
        <f t="shared" ca="1" si="24"/>
        <v>0</v>
      </c>
      <c r="M123" s="1130">
        <f t="shared" ca="1" si="25"/>
        <v>0</v>
      </c>
      <c r="N123" s="1130">
        <f t="shared" ca="1" si="34"/>
        <v>4463252574.3023624</v>
      </c>
      <c r="O123" s="1073"/>
      <c r="P123" s="1130">
        <f t="shared" ca="1" si="26"/>
        <v>50837963.502643585</v>
      </c>
      <c r="Q123" s="1130">
        <f t="shared" ca="1" si="27"/>
        <v>4240089945.587244</v>
      </c>
      <c r="R123" s="1130">
        <f t="shared" ca="1" si="35"/>
        <v>4288386010.9147553</v>
      </c>
      <c r="S123" s="1130">
        <f t="shared" ca="1" si="36"/>
        <v>48296065.327511311</v>
      </c>
      <c r="T123" s="1130">
        <f t="shared" ca="1" si="28"/>
        <v>4240089945.587244</v>
      </c>
      <c r="U123" s="1132">
        <f t="shared" ca="1" si="29"/>
        <v>0.36320092917158642</v>
      </c>
      <c r="V123" s="1133">
        <f t="shared" ca="1" si="30"/>
        <v>5.0000000000000044E-2</v>
      </c>
      <c r="X123" s="1134">
        <f t="shared" ca="1" si="37"/>
        <v>225704526.89025068</v>
      </c>
      <c r="Y123" s="1134">
        <f t="shared" ca="1" si="31"/>
        <v>2541898.1751322746</v>
      </c>
      <c r="Z123" s="1134">
        <f t="shared" ca="1" si="32"/>
        <v>223162628.71511841</v>
      </c>
      <c r="AA123" s="1132">
        <f t="shared" ca="1" si="33"/>
        <v>0.38860972260718091</v>
      </c>
      <c r="AB123" s="1105"/>
    </row>
    <row r="124" spans="1:28">
      <c r="A124" s="1144">
        <f>Calendar!J116</f>
        <v>48453</v>
      </c>
      <c r="C124" s="1104"/>
      <c r="D124" s="1125">
        <f t="shared" ca="1" si="19"/>
        <v>49460</v>
      </c>
      <c r="E124" s="1126">
        <f t="shared" ca="1" si="20"/>
        <v>49487</v>
      </c>
      <c r="F124" s="1127">
        <f t="shared" ca="1" si="21"/>
        <v>3467</v>
      </c>
      <c r="G124" s="1128">
        <f ca="1">IF(F124&lt;&gt;"",COUNTIF($F$11:F124,"&gt;0"),"")</f>
        <v>114</v>
      </c>
      <c r="H124" s="1129">
        <v>1.1334964767391655E-2</v>
      </c>
      <c r="I124" s="1073"/>
      <c r="J124" s="1130">
        <f t="shared" ca="1" si="22"/>
        <v>4463252574.3023624</v>
      </c>
      <c r="K124" s="1131">
        <f t="shared" ca="1" si="23"/>
        <v>50590810.677687384</v>
      </c>
      <c r="L124" s="1130">
        <f t="shared" ca="1" si="24"/>
        <v>0</v>
      </c>
      <c r="M124" s="1130">
        <f t="shared" ca="1" si="25"/>
        <v>0</v>
      </c>
      <c r="N124" s="1130">
        <f t="shared" ca="1" si="34"/>
        <v>4412661763.6246748</v>
      </c>
      <c r="O124" s="1073"/>
      <c r="P124" s="1130">
        <f t="shared" ca="1" si="26"/>
        <v>50590810.677687645</v>
      </c>
      <c r="Q124" s="1130">
        <f t="shared" ca="1" si="27"/>
        <v>4192028675.4434409</v>
      </c>
      <c r="R124" s="1130">
        <f t="shared" ca="1" si="35"/>
        <v>4240089945.587244</v>
      </c>
      <c r="S124" s="1130">
        <f t="shared" ca="1" si="36"/>
        <v>48061270.14380312</v>
      </c>
      <c r="T124" s="1130">
        <f t="shared" ca="1" si="28"/>
        <v>4192028675.4434409</v>
      </c>
      <c r="U124" s="1132">
        <f t="shared" ca="1" si="29"/>
        <v>0.35911053811125787</v>
      </c>
      <c r="V124" s="1133">
        <f t="shared" ca="1" si="30"/>
        <v>5.0000000000000044E-2</v>
      </c>
      <c r="X124" s="1134">
        <f t="shared" ca="1" si="37"/>
        <v>223162628.71511841</v>
      </c>
      <c r="Y124" s="1134">
        <f t="shared" ca="1" si="31"/>
        <v>2529540.5338845253</v>
      </c>
      <c r="Z124" s="1134">
        <f t="shared" ca="1" si="32"/>
        <v>220633088.18123388</v>
      </c>
      <c r="AA124" s="1132">
        <f t="shared" ca="1" si="33"/>
        <v>0.38423317616239394</v>
      </c>
      <c r="AB124" s="1105"/>
    </row>
    <row r="125" spans="1:28">
      <c r="A125" s="1144">
        <f>Calendar!J117</f>
        <v>48484</v>
      </c>
      <c r="C125" s="1104"/>
      <c r="D125" s="1125">
        <f t="shared" ca="1" si="19"/>
        <v>49490</v>
      </c>
      <c r="E125" s="1126">
        <f t="shared" ca="1" si="20"/>
        <v>49517</v>
      </c>
      <c r="F125" s="1127">
        <f t="shared" ca="1" si="21"/>
        <v>3497</v>
      </c>
      <c r="G125" s="1128">
        <f ca="1">IF(F125&lt;&gt;"",COUNTIF($F$11:F125,"&gt;0"),"")</f>
        <v>115</v>
      </c>
      <c r="H125" s="1129">
        <v>1.1393319989222802E-2</v>
      </c>
      <c r="I125" s="1073"/>
      <c r="J125" s="1130">
        <f t="shared" ca="1" si="22"/>
        <v>4412661763.6246748</v>
      </c>
      <c r="K125" s="1131">
        <f t="shared" ca="1" si="23"/>
        <v>50274867.477184147</v>
      </c>
      <c r="L125" s="1130">
        <f t="shared" ca="1" si="24"/>
        <v>0</v>
      </c>
      <c r="M125" s="1130">
        <f t="shared" ca="1" si="25"/>
        <v>0</v>
      </c>
      <c r="N125" s="1130">
        <f t="shared" ca="1" si="34"/>
        <v>4362386896.1474905</v>
      </c>
      <c r="O125" s="1073"/>
      <c r="P125" s="1130">
        <f t="shared" ca="1" si="26"/>
        <v>50274867.477184296</v>
      </c>
      <c r="Q125" s="1130">
        <f t="shared" ca="1" si="27"/>
        <v>4144267551.3401155</v>
      </c>
      <c r="R125" s="1130">
        <f t="shared" ca="1" si="35"/>
        <v>4192028675.4434409</v>
      </c>
      <c r="S125" s="1130">
        <f t="shared" ca="1" si="36"/>
        <v>47761124.103325367</v>
      </c>
      <c r="T125" s="1130">
        <f t="shared" ca="1" si="28"/>
        <v>4144267551.3401155</v>
      </c>
      <c r="U125" s="1132">
        <f t="shared" ca="1" si="29"/>
        <v>0.35504003281416768</v>
      </c>
      <c r="V125" s="1133">
        <f t="shared" ca="1" si="30"/>
        <v>5.0000000000000044E-2</v>
      </c>
      <c r="X125" s="1134">
        <f t="shared" ca="1" si="37"/>
        <v>220633088.18123388</v>
      </c>
      <c r="Y125" s="1134">
        <f t="shared" ca="1" si="31"/>
        <v>2513743.3738589287</v>
      </c>
      <c r="Z125" s="1134">
        <f t="shared" ca="1" si="32"/>
        <v>218119344.80737495</v>
      </c>
      <c r="AA125" s="1132">
        <f t="shared" ca="1" si="33"/>
        <v>0.37987790664812998</v>
      </c>
      <c r="AB125" s="1105"/>
    </row>
    <row r="126" spans="1:28">
      <c r="A126" s="1144">
        <f>Calendar!J118</f>
        <v>48514</v>
      </c>
      <c r="C126" s="1104"/>
      <c r="D126" s="1125">
        <f t="shared" ca="1" si="19"/>
        <v>49521</v>
      </c>
      <c r="E126" s="1126">
        <f t="shared" ca="1" si="20"/>
        <v>49548</v>
      </c>
      <c r="F126" s="1127">
        <f t="shared" ca="1" si="21"/>
        <v>3528</v>
      </c>
      <c r="G126" s="1128">
        <f ca="1">IF(F126&lt;&gt;"",COUNTIF($F$11:F126,"&gt;0"),"")</f>
        <v>116</v>
      </c>
      <c r="H126" s="1129">
        <v>1.1436699626936178E-2</v>
      </c>
      <c r="I126" s="1073"/>
      <c r="J126" s="1130">
        <f t="shared" ca="1" si="22"/>
        <v>4362386896.1474905</v>
      </c>
      <c r="K126" s="1131">
        <f t="shared" ca="1" si="23"/>
        <v>49891308.587721273</v>
      </c>
      <c r="L126" s="1130">
        <f t="shared" ca="1" si="24"/>
        <v>0</v>
      </c>
      <c r="M126" s="1130">
        <f t="shared" ca="1" si="25"/>
        <v>0</v>
      </c>
      <c r="N126" s="1130">
        <f t="shared" ca="1" si="34"/>
        <v>4312495587.5597696</v>
      </c>
      <c r="O126" s="1073"/>
      <c r="P126" s="1130">
        <f t="shared" ca="1" si="26"/>
        <v>49891308.587720871</v>
      </c>
      <c r="Q126" s="1130">
        <f t="shared" ca="1" si="27"/>
        <v>4096870808.1817808</v>
      </c>
      <c r="R126" s="1130">
        <f t="shared" ca="1" si="35"/>
        <v>4144267551.3401155</v>
      </c>
      <c r="S126" s="1130">
        <f t="shared" ca="1" si="36"/>
        <v>47396743.158334732</v>
      </c>
      <c r="T126" s="1130">
        <f t="shared" ca="1" si="28"/>
        <v>4096870808.1817808</v>
      </c>
      <c r="U126" s="1132">
        <f t="shared" ca="1" si="29"/>
        <v>0.35099494811133169</v>
      </c>
      <c r="V126" s="1133">
        <f t="shared" ca="1" si="30"/>
        <v>5.0000000000000044E-2</v>
      </c>
      <c r="X126" s="1134">
        <f t="shared" ca="1" si="37"/>
        <v>218119344.80737495</v>
      </c>
      <c r="Y126" s="1134">
        <f t="shared" ca="1" si="31"/>
        <v>2494565.4293861389</v>
      </c>
      <c r="Z126" s="1134">
        <f t="shared" ca="1" si="32"/>
        <v>215624779.37798882</v>
      </c>
      <c r="AA126" s="1132">
        <f t="shared" ca="1" si="33"/>
        <v>0.37554983610085219</v>
      </c>
      <c r="AB126" s="1105"/>
    </row>
    <row r="127" spans="1:28">
      <c r="A127" s="1144">
        <f>Calendar!J119</f>
        <v>48547</v>
      </c>
      <c r="C127" s="1104"/>
      <c r="D127" s="1125">
        <f t="shared" ca="1" si="19"/>
        <v>49552</v>
      </c>
      <c r="E127" s="1126">
        <f t="shared" ca="1" si="20"/>
        <v>49579</v>
      </c>
      <c r="F127" s="1127">
        <f t="shared" ca="1" si="21"/>
        <v>3559</v>
      </c>
      <c r="G127" s="1128">
        <f ca="1">IF(F127&lt;&gt;"",COUNTIF($F$11:F127,"&gt;0"),"")</f>
        <v>117</v>
      </c>
      <c r="H127" s="1129">
        <v>1.149743588772667E-2</v>
      </c>
      <c r="I127" s="1073"/>
      <c r="J127" s="1130">
        <f t="shared" ca="1" si="22"/>
        <v>4312495587.5597696</v>
      </c>
      <c r="K127" s="1131">
        <f t="shared" ca="1" si="23"/>
        <v>49582641.534072608</v>
      </c>
      <c r="L127" s="1130">
        <f t="shared" ca="1" si="24"/>
        <v>0</v>
      </c>
      <c r="M127" s="1130">
        <f t="shared" ca="1" si="25"/>
        <v>0</v>
      </c>
      <c r="N127" s="1130">
        <f t="shared" ca="1" si="34"/>
        <v>4262912946.0256972</v>
      </c>
      <c r="O127" s="1073"/>
      <c r="P127" s="1130">
        <f t="shared" ca="1" si="26"/>
        <v>49582641.534072399</v>
      </c>
      <c r="Q127" s="1130">
        <f t="shared" ca="1" si="27"/>
        <v>4049767298.724412</v>
      </c>
      <c r="R127" s="1130">
        <f t="shared" ca="1" si="35"/>
        <v>4096870808.1817808</v>
      </c>
      <c r="S127" s="1130">
        <f t="shared" ca="1" si="36"/>
        <v>47103509.457368851</v>
      </c>
      <c r="T127" s="1130">
        <f t="shared" ca="1" si="28"/>
        <v>4049767298.724412</v>
      </c>
      <c r="U127" s="1132">
        <f t="shared" ca="1" si="29"/>
        <v>0.3469807243192104</v>
      </c>
      <c r="V127" s="1133">
        <f t="shared" ca="1" si="30"/>
        <v>5.0000000000000044E-2</v>
      </c>
      <c r="X127" s="1134">
        <f t="shared" ca="1" si="37"/>
        <v>215624779.37798882</v>
      </c>
      <c r="Y127" s="1134">
        <f t="shared" ca="1" si="31"/>
        <v>2479132.0767035484</v>
      </c>
      <c r="Z127" s="1134">
        <f t="shared" ca="1" si="32"/>
        <v>213145647.30128527</v>
      </c>
      <c r="AA127" s="1132">
        <f t="shared" ca="1" si="33"/>
        <v>0.37125478543042151</v>
      </c>
      <c r="AB127" s="1105"/>
    </row>
    <row r="128" spans="1:28">
      <c r="A128" s="1144">
        <f>Calendar!J120</f>
        <v>48575</v>
      </c>
      <c r="C128" s="1104"/>
      <c r="D128" s="1125">
        <f t="shared" ca="1" si="19"/>
        <v>49582</v>
      </c>
      <c r="E128" s="1126">
        <f t="shared" ca="1" si="20"/>
        <v>49611</v>
      </c>
      <c r="F128" s="1127">
        <f t="shared" ca="1" si="21"/>
        <v>3591</v>
      </c>
      <c r="G128" s="1128">
        <f ca="1">IF(F128&lt;&gt;"",COUNTIF($F$11:F128,"&gt;0"),"")</f>
        <v>118</v>
      </c>
      <c r="H128" s="1129">
        <v>1.1555022241423348E-2</v>
      </c>
      <c r="I128" s="1073"/>
      <c r="J128" s="1130">
        <f t="shared" ca="1" si="22"/>
        <v>4262912946.0256972</v>
      </c>
      <c r="K128" s="1131">
        <f t="shared" ca="1" si="23"/>
        <v>49258053.904578462</v>
      </c>
      <c r="L128" s="1130">
        <f t="shared" ca="1" si="24"/>
        <v>0</v>
      </c>
      <c r="M128" s="1130">
        <f t="shared" ca="1" si="25"/>
        <v>0</v>
      </c>
      <c r="N128" s="1130">
        <f t="shared" ca="1" si="34"/>
        <v>4213654892.1211185</v>
      </c>
      <c r="O128" s="1073"/>
      <c r="P128" s="1130">
        <f t="shared" ca="1" si="26"/>
        <v>49258053.904578686</v>
      </c>
      <c r="Q128" s="1130">
        <f t="shared" ca="1" si="27"/>
        <v>4002972147.5150623</v>
      </c>
      <c r="R128" s="1130">
        <f t="shared" ca="1" si="35"/>
        <v>4049767298.724412</v>
      </c>
      <c r="S128" s="1130">
        <f t="shared" ca="1" si="36"/>
        <v>46795151.209349632</v>
      </c>
      <c r="T128" s="1130">
        <f t="shared" ca="1" si="28"/>
        <v>4002972147.5150623</v>
      </c>
      <c r="U128" s="1132">
        <f t="shared" ca="1" si="29"/>
        <v>0.3429913356870733</v>
      </c>
      <c r="V128" s="1133">
        <f t="shared" ca="1" si="30"/>
        <v>5.0000000000000044E-2</v>
      </c>
      <c r="X128" s="1134">
        <f t="shared" ca="1" si="37"/>
        <v>213145647.30128527</v>
      </c>
      <c r="Y128" s="1134">
        <f t="shared" ca="1" si="31"/>
        <v>2462902.6952290535</v>
      </c>
      <c r="Z128" s="1134">
        <f t="shared" ca="1" si="32"/>
        <v>210682744.60605621</v>
      </c>
      <c r="AA128" s="1132">
        <f t="shared" ca="1" si="33"/>
        <v>0.36698630733692367</v>
      </c>
      <c r="AB128" s="1105"/>
    </row>
    <row r="129" spans="1:28">
      <c r="A129" s="1144">
        <f>Calendar!J121</f>
        <v>48606</v>
      </c>
      <c r="C129" s="1104"/>
      <c r="D129" s="1125">
        <f t="shared" ca="1" si="19"/>
        <v>49613</v>
      </c>
      <c r="E129" s="1126">
        <f t="shared" ca="1" si="20"/>
        <v>49640</v>
      </c>
      <c r="F129" s="1127">
        <f t="shared" ca="1" si="21"/>
        <v>3620</v>
      </c>
      <c r="G129" s="1128">
        <f ca="1">IF(F129&lt;&gt;"",COUNTIF($F$11:F129,"&gt;0"),"")</f>
        <v>119</v>
      </c>
      <c r="H129" s="1129">
        <v>1.1605834995699654E-2</v>
      </c>
      <c r="I129" s="1073"/>
      <c r="J129" s="1130">
        <f t="shared" ca="1" si="22"/>
        <v>4213654892.1211185</v>
      </c>
      <c r="K129" s="1131">
        <f t="shared" ca="1" si="23"/>
        <v>48902983.406780325</v>
      </c>
      <c r="L129" s="1130">
        <f t="shared" ca="1" si="24"/>
        <v>0</v>
      </c>
      <c r="M129" s="1130">
        <f t="shared" ca="1" si="25"/>
        <v>0</v>
      </c>
      <c r="N129" s="1130">
        <f t="shared" ca="1" si="34"/>
        <v>4164751908.7143383</v>
      </c>
      <c r="O129" s="1073"/>
      <c r="P129" s="1130">
        <f t="shared" ca="1" si="26"/>
        <v>48902983.406780243</v>
      </c>
      <c r="Q129" s="1130">
        <f t="shared" ca="1" si="27"/>
        <v>3956514313.2786212</v>
      </c>
      <c r="R129" s="1130">
        <f t="shared" ca="1" si="35"/>
        <v>4002972147.5150623</v>
      </c>
      <c r="S129" s="1130">
        <f t="shared" ca="1" si="36"/>
        <v>46457834.236441135</v>
      </c>
      <c r="T129" s="1130">
        <f t="shared" ca="1" si="28"/>
        <v>3956514313.2786212</v>
      </c>
      <c r="U129" s="1132">
        <f t="shared" ca="1" si="29"/>
        <v>0.33902806317459366</v>
      </c>
      <c r="V129" s="1133">
        <f t="shared" ca="1" si="30"/>
        <v>5.0000000000000044E-2</v>
      </c>
      <c r="X129" s="1134">
        <f t="shared" ca="1" si="37"/>
        <v>210682744.60605621</v>
      </c>
      <c r="Y129" s="1134">
        <f t="shared" ca="1" si="31"/>
        <v>2445149.1703391075</v>
      </c>
      <c r="Z129" s="1134">
        <f t="shared" ca="1" si="32"/>
        <v>208237595.43571711</v>
      </c>
      <c r="AA129" s="1132">
        <f t="shared" ca="1" si="33"/>
        <v>0.36274577239334749</v>
      </c>
      <c r="AB129" s="1105"/>
    </row>
    <row r="130" spans="1:28">
      <c r="A130" s="1144">
        <f>Calendar!J122</f>
        <v>48638</v>
      </c>
      <c r="C130" s="1104"/>
      <c r="D130" s="1125">
        <f t="shared" ca="1" si="19"/>
        <v>49643</v>
      </c>
      <c r="E130" s="1126">
        <f t="shared" ca="1" si="20"/>
        <v>49670</v>
      </c>
      <c r="F130" s="1127">
        <f t="shared" ca="1" si="21"/>
        <v>3650</v>
      </c>
      <c r="G130" s="1128">
        <f ca="1">IF(F130&lt;&gt;"",COUNTIF($F$11:F130,"&gt;0"),"")</f>
        <v>120</v>
      </c>
      <c r="H130" s="1129">
        <v>1.1655534415548082E-2</v>
      </c>
      <c r="I130" s="1073"/>
      <c r="J130" s="1130">
        <f t="shared" ca="1" si="22"/>
        <v>4164751908.7143383</v>
      </c>
      <c r="K130" s="1131">
        <f t="shared" ca="1" si="23"/>
        <v>48542409.204239532</v>
      </c>
      <c r="L130" s="1130">
        <f t="shared" ca="1" si="24"/>
        <v>0</v>
      </c>
      <c r="M130" s="1130">
        <f t="shared" ca="1" si="25"/>
        <v>0</v>
      </c>
      <c r="N130" s="1130">
        <f t="shared" ca="1" si="34"/>
        <v>4116209499.5100989</v>
      </c>
      <c r="O130" s="1073"/>
      <c r="P130" s="1130">
        <f t="shared" ca="1" si="26"/>
        <v>48542409.204239368</v>
      </c>
      <c r="Q130" s="1130">
        <f t="shared" ca="1" si="27"/>
        <v>3910399024.5345936</v>
      </c>
      <c r="R130" s="1130">
        <f t="shared" ca="1" si="35"/>
        <v>3956514313.2786212</v>
      </c>
      <c r="S130" s="1130">
        <f t="shared" ca="1" si="36"/>
        <v>46115288.744027615</v>
      </c>
      <c r="T130" s="1130">
        <f t="shared" ca="1" si="28"/>
        <v>3910399024.5345936</v>
      </c>
      <c r="U130" s="1132">
        <f t="shared" ca="1" si="29"/>
        <v>0.33509335941447771</v>
      </c>
      <c r="V130" s="1133">
        <f t="shared" ca="1" si="30"/>
        <v>5.0000000000000044E-2</v>
      </c>
      <c r="X130" s="1134">
        <f t="shared" ca="1" si="37"/>
        <v>208237595.43571711</v>
      </c>
      <c r="Y130" s="1134">
        <f t="shared" ca="1" si="31"/>
        <v>2427120.4602117538</v>
      </c>
      <c r="Z130" s="1134">
        <f t="shared" ca="1" si="32"/>
        <v>205810474.97550535</v>
      </c>
      <c r="AA130" s="1132">
        <f t="shared" ca="1" si="33"/>
        <v>0.35853580481356251</v>
      </c>
      <c r="AB130" s="1105"/>
    </row>
    <row r="131" spans="1:28">
      <c r="A131" s="1144">
        <f>Calendar!J123</f>
        <v>48666</v>
      </c>
      <c r="C131" s="1104"/>
      <c r="D131" s="1125">
        <f t="shared" ca="1" si="19"/>
        <v>49674</v>
      </c>
      <c r="E131" s="1126">
        <f t="shared" ca="1" si="20"/>
        <v>49702</v>
      </c>
      <c r="F131" s="1127">
        <f t="shared" ca="1" si="21"/>
        <v>3682</v>
      </c>
      <c r="G131" s="1128">
        <f ca="1">IF(F131&lt;&gt;"",COUNTIF($F$11:F131,"&gt;0"),"")</f>
        <v>121</v>
      </c>
      <c r="H131" s="1129">
        <v>1.1719020820377648E-2</v>
      </c>
      <c r="I131" s="1073"/>
      <c r="J131" s="1130">
        <f t="shared" ca="1" si="22"/>
        <v>4116209499.5100989</v>
      </c>
      <c r="K131" s="1131">
        <f t="shared" ca="1" si="23"/>
        <v>48237944.825795107</v>
      </c>
      <c r="L131" s="1130">
        <f t="shared" ca="1" si="24"/>
        <v>0</v>
      </c>
      <c r="M131" s="1130">
        <f t="shared" ca="1" si="25"/>
        <v>0</v>
      </c>
      <c r="N131" s="1130">
        <f t="shared" ca="1" si="34"/>
        <v>4067971554.6843038</v>
      </c>
      <c r="O131" s="1073"/>
      <c r="P131" s="1130">
        <f t="shared" ca="1" si="26"/>
        <v>48237944.825795174</v>
      </c>
      <c r="Q131" s="1130">
        <f t="shared" ca="1" si="27"/>
        <v>3864572976.9500885</v>
      </c>
      <c r="R131" s="1130">
        <f t="shared" ca="1" si="35"/>
        <v>3910399024.5345936</v>
      </c>
      <c r="S131" s="1130">
        <f t="shared" ca="1" si="36"/>
        <v>45826047.584505081</v>
      </c>
      <c r="T131" s="1130">
        <f t="shared" ca="1" si="28"/>
        <v>3864572976.9500885</v>
      </c>
      <c r="U131" s="1132">
        <f t="shared" ca="1" si="29"/>
        <v>0.33118766723140064</v>
      </c>
      <c r="V131" s="1133">
        <f t="shared" ca="1" si="30"/>
        <v>5.0000000000000044E-2</v>
      </c>
      <c r="X131" s="1134">
        <f t="shared" ca="1" si="37"/>
        <v>205810474.97550535</v>
      </c>
      <c r="Y131" s="1134">
        <f t="shared" ca="1" si="31"/>
        <v>2411897.2412900925</v>
      </c>
      <c r="Z131" s="1134">
        <f t="shared" ca="1" si="32"/>
        <v>203398577.73421526</v>
      </c>
      <c r="AA131" s="1132">
        <f t="shared" ca="1" si="33"/>
        <v>0.35435687840135222</v>
      </c>
      <c r="AB131" s="1105"/>
    </row>
    <row r="132" spans="1:28">
      <c r="A132" s="1144">
        <f>Calendar!J124</f>
        <v>48696</v>
      </c>
      <c r="C132" s="1104"/>
      <c r="D132" s="1125">
        <f t="shared" ca="1" si="19"/>
        <v>49705</v>
      </c>
      <c r="E132" s="1126">
        <f t="shared" ca="1" si="20"/>
        <v>49732</v>
      </c>
      <c r="F132" s="1127">
        <f t="shared" ca="1" si="21"/>
        <v>3712</v>
      </c>
      <c r="G132" s="1128">
        <f ca="1">IF(F132&lt;&gt;"",COUNTIF($F$11:F132,"&gt;0"),"")</f>
        <v>122</v>
      </c>
      <c r="H132" s="1129">
        <v>1.1772454203261574E-2</v>
      </c>
      <c r="I132" s="1073"/>
      <c r="J132" s="1130">
        <f t="shared" ca="1" si="22"/>
        <v>4067971554.6843038</v>
      </c>
      <c r="K132" s="1131">
        <f t="shared" ca="1" si="23"/>
        <v>47890008.827691749</v>
      </c>
      <c r="L132" s="1130">
        <f t="shared" ca="1" si="24"/>
        <v>0</v>
      </c>
      <c r="M132" s="1130">
        <f t="shared" ca="1" si="25"/>
        <v>0</v>
      </c>
      <c r="N132" s="1130">
        <f t="shared" ca="1" si="34"/>
        <v>4020081545.8566122</v>
      </c>
      <c r="O132" s="1073"/>
      <c r="P132" s="1130">
        <f t="shared" ca="1" si="26"/>
        <v>47890008.827691555</v>
      </c>
      <c r="Q132" s="1130">
        <f t="shared" ca="1" si="27"/>
        <v>3819077468.5637813</v>
      </c>
      <c r="R132" s="1130">
        <f t="shared" ca="1" si="35"/>
        <v>3864572976.9500885</v>
      </c>
      <c r="S132" s="1130">
        <f t="shared" ca="1" si="36"/>
        <v>45495508.38630724</v>
      </c>
      <c r="T132" s="1130">
        <f t="shared" ca="1" si="28"/>
        <v>3819077468.5637813</v>
      </c>
      <c r="U132" s="1132">
        <f t="shared" ca="1" si="29"/>
        <v>0.32730647206366359</v>
      </c>
      <c r="V132" s="1133">
        <f t="shared" ca="1" si="30"/>
        <v>5.0000000000000044E-2</v>
      </c>
      <c r="X132" s="1134">
        <f t="shared" ca="1" si="37"/>
        <v>203398577.73421526</v>
      </c>
      <c r="Y132" s="1134">
        <f t="shared" ca="1" si="31"/>
        <v>2394500.4413843155</v>
      </c>
      <c r="Z132" s="1134">
        <f t="shared" ca="1" si="32"/>
        <v>201004077.29283094</v>
      </c>
      <c r="AA132" s="1132">
        <f t="shared" ca="1" si="33"/>
        <v>0.35020416276552213</v>
      </c>
      <c r="AB132" s="1105"/>
    </row>
    <row r="133" spans="1:28">
      <c r="A133" s="1144">
        <f>Calendar!J125</f>
        <v>48726</v>
      </c>
      <c r="C133" s="1104"/>
      <c r="D133" s="1125">
        <f t="shared" ca="1" si="19"/>
        <v>49734</v>
      </c>
      <c r="E133" s="1126">
        <f t="shared" ca="1" si="20"/>
        <v>49761</v>
      </c>
      <c r="F133" s="1127">
        <f t="shared" ca="1" si="21"/>
        <v>3741</v>
      </c>
      <c r="G133" s="1128">
        <f ca="1">IF(F133&lt;&gt;"",COUNTIF($F$11:F133,"&gt;0"),"")</f>
        <v>123</v>
      </c>
      <c r="H133" s="1129">
        <v>1.1814644938606718E-2</v>
      </c>
      <c r="I133" s="1073"/>
      <c r="J133" s="1130">
        <f t="shared" ca="1" si="22"/>
        <v>4020081545.8566122</v>
      </c>
      <c r="K133" s="1131">
        <f t="shared" ca="1" si="23"/>
        <v>47495836.08854109</v>
      </c>
      <c r="L133" s="1130">
        <f t="shared" ca="1" si="24"/>
        <v>0</v>
      </c>
      <c r="M133" s="1130">
        <f t="shared" ca="1" si="25"/>
        <v>0</v>
      </c>
      <c r="N133" s="1130">
        <f t="shared" ca="1" si="34"/>
        <v>3972585709.7680712</v>
      </c>
      <c r="O133" s="1073"/>
      <c r="P133" s="1130">
        <f t="shared" ca="1" si="26"/>
        <v>47495836.088541031</v>
      </c>
      <c r="Q133" s="1130">
        <f t="shared" ca="1" si="27"/>
        <v>3773956424.2796674</v>
      </c>
      <c r="R133" s="1130">
        <f t="shared" ca="1" si="35"/>
        <v>3819077468.5637813</v>
      </c>
      <c r="S133" s="1130">
        <f t="shared" ca="1" si="36"/>
        <v>45121044.284113884</v>
      </c>
      <c r="T133" s="1130">
        <f t="shared" ca="1" si="28"/>
        <v>3773956424.2796674</v>
      </c>
      <c r="U133" s="1132">
        <f t="shared" ca="1" si="29"/>
        <v>0.32345327161086296</v>
      </c>
      <c r="V133" s="1133">
        <f t="shared" ca="1" si="30"/>
        <v>5.0000000000000044E-2</v>
      </c>
      <c r="X133" s="1134">
        <f t="shared" ca="1" si="37"/>
        <v>201004077.29283094</v>
      </c>
      <c r="Y133" s="1134">
        <f t="shared" ca="1" si="31"/>
        <v>2374791.8044271469</v>
      </c>
      <c r="Z133" s="1134">
        <f t="shared" ca="1" si="32"/>
        <v>198629285.4884038</v>
      </c>
      <c r="AA133" s="1132">
        <f t="shared" ca="1" si="33"/>
        <v>0.34608140029757395</v>
      </c>
      <c r="AB133" s="1105"/>
    </row>
    <row r="134" spans="1:28">
      <c r="A134" s="1144">
        <f>Calendar!J126</f>
        <v>48757</v>
      </c>
      <c r="C134" s="1104"/>
      <c r="D134" s="1125">
        <f t="shared" ca="1" si="19"/>
        <v>49765</v>
      </c>
      <c r="E134" s="1126">
        <f t="shared" ca="1" si="20"/>
        <v>49793</v>
      </c>
      <c r="F134" s="1127">
        <f t="shared" ca="1" si="21"/>
        <v>3773</v>
      </c>
      <c r="G134" s="1128">
        <f ca="1">IF(F134&lt;&gt;"",COUNTIF($F$11:F134,"&gt;0"),"")</f>
        <v>124</v>
      </c>
      <c r="H134" s="1129">
        <v>1.184628088348732E-2</v>
      </c>
      <c r="I134" s="1073"/>
      <c r="J134" s="1130">
        <f t="shared" ca="1" si="22"/>
        <v>3972585709.7680712</v>
      </c>
      <c r="K134" s="1131">
        <f t="shared" ca="1" si="23"/>
        <v>47060366.151640408</v>
      </c>
      <c r="L134" s="1130">
        <f t="shared" ca="1" si="24"/>
        <v>0</v>
      </c>
      <c r="M134" s="1130">
        <f t="shared" ca="1" si="25"/>
        <v>0</v>
      </c>
      <c r="N134" s="1130">
        <f t="shared" ca="1" si="34"/>
        <v>3925525343.6164308</v>
      </c>
      <c r="O134" s="1073"/>
      <c r="P134" s="1130">
        <f t="shared" ca="1" si="26"/>
        <v>47060366.151640415</v>
      </c>
      <c r="Q134" s="1130">
        <f t="shared" ca="1" si="27"/>
        <v>3729249076.4356089</v>
      </c>
      <c r="R134" s="1130">
        <f t="shared" ca="1" si="35"/>
        <v>3773956424.2796674</v>
      </c>
      <c r="S134" s="1130">
        <f t="shared" ca="1" si="36"/>
        <v>44707347.844058514</v>
      </c>
      <c r="T134" s="1130">
        <f t="shared" ca="1" si="28"/>
        <v>3729249076.4356089</v>
      </c>
      <c r="U134" s="1132">
        <f t="shared" ca="1" si="29"/>
        <v>0.31963178605254994</v>
      </c>
      <c r="V134" s="1133">
        <f t="shared" ca="1" si="30"/>
        <v>5.0000000000000044E-2</v>
      </c>
      <c r="X134" s="1134">
        <f t="shared" ca="1" si="37"/>
        <v>198629285.4884038</v>
      </c>
      <c r="Y134" s="1134">
        <f t="shared" ca="1" si="31"/>
        <v>2353018.3075819016</v>
      </c>
      <c r="Z134" s="1134">
        <f t="shared" ca="1" si="32"/>
        <v>196276267.1808219</v>
      </c>
      <c r="AA134" s="1132">
        <f t="shared" ca="1" si="33"/>
        <v>0.34199257143320211</v>
      </c>
      <c r="AB134" s="1105"/>
    </row>
    <row r="135" spans="1:28">
      <c r="A135" s="1144">
        <f>Calendar!J127</f>
        <v>48787</v>
      </c>
      <c r="C135" s="1104"/>
      <c r="D135" s="1125">
        <f t="shared" ca="1" si="19"/>
        <v>49795</v>
      </c>
      <c r="E135" s="1126">
        <f t="shared" ca="1" si="20"/>
        <v>49822</v>
      </c>
      <c r="F135" s="1127">
        <f t="shared" ca="1" si="21"/>
        <v>3802</v>
      </c>
      <c r="G135" s="1128">
        <f ca="1">IF(F135&lt;&gt;"",COUNTIF($F$11:F135,"&gt;0"),"")</f>
        <v>125</v>
      </c>
      <c r="H135" s="1129">
        <v>1.189451779593848E-2</v>
      </c>
      <c r="I135" s="1073"/>
      <c r="J135" s="1130">
        <f t="shared" ca="1" si="22"/>
        <v>3925525343.6164308</v>
      </c>
      <c r="K135" s="1131">
        <f t="shared" ca="1" si="23"/>
        <v>46692231.058053151</v>
      </c>
      <c r="L135" s="1130">
        <f t="shared" ca="1" si="24"/>
        <v>0</v>
      </c>
      <c r="M135" s="1130">
        <f t="shared" ca="1" si="25"/>
        <v>0</v>
      </c>
      <c r="N135" s="1130">
        <f t="shared" ca="1" si="34"/>
        <v>3878833112.5583777</v>
      </c>
      <c r="O135" s="1073"/>
      <c r="P135" s="1130">
        <f t="shared" ca="1" si="26"/>
        <v>46692231.058053017</v>
      </c>
      <c r="Q135" s="1130">
        <f t="shared" ca="1" si="27"/>
        <v>3684891456.9304585</v>
      </c>
      <c r="R135" s="1130">
        <f t="shared" ca="1" si="35"/>
        <v>3729249076.4356089</v>
      </c>
      <c r="S135" s="1130">
        <f t="shared" ca="1" si="36"/>
        <v>44357619.505150318</v>
      </c>
      <c r="T135" s="1130">
        <f t="shared" ca="1" si="28"/>
        <v>3684891456.9304585</v>
      </c>
      <c r="U135" s="1132">
        <f t="shared" ca="1" si="29"/>
        <v>0.31584533813568066</v>
      </c>
      <c r="V135" s="1133">
        <f t="shared" ca="1" si="30"/>
        <v>5.0000000000000044E-2</v>
      </c>
      <c r="X135" s="1134">
        <f t="shared" ca="1" si="37"/>
        <v>196276267.1808219</v>
      </c>
      <c r="Y135" s="1134">
        <f t="shared" ca="1" si="31"/>
        <v>2334611.5529026985</v>
      </c>
      <c r="Z135" s="1134">
        <f t="shared" ca="1" si="32"/>
        <v>193941655.6279192</v>
      </c>
      <c r="AA135" s="1132">
        <f t="shared" ca="1" si="33"/>
        <v>0.33794123137193854</v>
      </c>
      <c r="AB135" s="1105"/>
    </row>
    <row r="136" spans="1:28">
      <c r="A136" s="1144">
        <f>Calendar!J128</f>
        <v>48820</v>
      </c>
      <c r="C136" s="1104"/>
      <c r="D136" s="1125">
        <f t="shared" ca="1" si="19"/>
        <v>49826</v>
      </c>
      <c r="E136" s="1126">
        <f t="shared" ca="1" si="20"/>
        <v>49853</v>
      </c>
      <c r="F136" s="1127">
        <f t="shared" ca="1" si="21"/>
        <v>3833</v>
      </c>
      <c r="G136" s="1128">
        <f ca="1">IF(F136&lt;&gt;"",COUNTIF($F$11:F136,"&gt;0"),"")</f>
        <v>126</v>
      </c>
      <c r="H136" s="1129">
        <v>1.1958332181730192E-2</v>
      </c>
      <c r="I136" s="1073"/>
      <c r="J136" s="1130">
        <f t="shared" ca="1" si="22"/>
        <v>3878833112.5583777</v>
      </c>
      <c r="K136" s="1131">
        <f t="shared" ca="1" si="23"/>
        <v>46384374.837467536</v>
      </c>
      <c r="L136" s="1130">
        <f t="shared" ca="1" si="24"/>
        <v>0</v>
      </c>
      <c r="M136" s="1130">
        <f t="shared" ca="1" si="25"/>
        <v>0</v>
      </c>
      <c r="N136" s="1130">
        <f t="shared" ca="1" si="34"/>
        <v>3832448737.7209101</v>
      </c>
      <c r="O136" s="1073"/>
      <c r="P136" s="1130">
        <f t="shared" ca="1" si="26"/>
        <v>46384374.83746767</v>
      </c>
      <c r="Q136" s="1130">
        <f t="shared" ca="1" si="27"/>
        <v>3640826300.8348646</v>
      </c>
      <c r="R136" s="1130">
        <f t="shared" ca="1" si="35"/>
        <v>3684891456.9304585</v>
      </c>
      <c r="S136" s="1130">
        <f t="shared" ca="1" si="36"/>
        <v>44065156.095593929</v>
      </c>
      <c r="T136" s="1130">
        <f t="shared" ca="1" si="28"/>
        <v>3640826300.8348646</v>
      </c>
      <c r="U136" s="1132">
        <f t="shared" ca="1" si="29"/>
        <v>0.31208851014046163</v>
      </c>
      <c r="V136" s="1133">
        <f t="shared" ca="1" si="30"/>
        <v>4.9999999999999933E-2</v>
      </c>
      <c r="X136" s="1134">
        <f t="shared" ca="1" si="37"/>
        <v>193941655.6279192</v>
      </c>
      <c r="Y136" s="1134">
        <f t="shared" ca="1" si="31"/>
        <v>2319218.7418737411</v>
      </c>
      <c r="Z136" s="1134">
        <f t="shared" ca="1" si="32"/>
        <v>191622436.88604546</v>
      </c>
      <c r="AA136" s="1132">
        <f t="shared" ca="1" si="33"/>
        <v>0.3339215833814036</v>
      </c>
      <c r="AB136" s="1105"/>
    </row>
    <row r="137" spans="1:28">
      <c r="A137" s="1144">
        <f>Calendar!J129</f>
        <v>48849</v>
      </c>
      <c r="C137" s="1104"/>
      <c r="D137" s="1125">
        <f t="shared" ca="1" si="19"/>
        <v>49856</v>
      </c>
      <c r="E137" s="1126">
        <f t="shared" ca="1" si="20"/>
        <v>49884</v>
      </c>
      <c r="F137" s="1127">
        <f t="shared" ca="1" si="21"/>
        <v>3864</v>
      </c>
      <c r="G137" s="1128">
        <f ca="1">IF(F137&lt;&gt;"",COUNTIF($F$11:F137,"&gt;0"),"")</f>
        <v>127</v>
      </c>
      <c r="H137" s="1129">
        <v>1.2017089671290681E-2</v>
      </c>
      <c r="I137" s="1073"/>
      <c r="J137" s="1130">
        <f t="shared" ca="1" si="22"/>
        <v>3832448737.7209101</v>
      </c>
      <c r="K137" s="1131">
        <f t="shared" ca="1" si="23"/>
        <v>46054880.141816959</v>
      </c>
      <c r="L137" s="1130">
        <f t="shared" ca="1" si="24"/>
        <v>0</v>
      </c>
      <c r="M137" s="1130">
        <f t="shared" ca="1" si="25"/>
        <v>0</v>
      </c>
      <c r="N137" s="1130">
        <f t="shared" ca="1" si="34"/>
        <v>3786393857.579093</v>
      </c>
      <c r="O137" s="1073"/>
      <c r="P137" s="1130">
        <f t="shared" ca="1" si="26"/>
        <v>46054880.141817093</v>
      </c>
      <c r="Q137" s="1130">
        <f t="shared" ca="1" si="27"/>
        <v>3597074164.7001381</v>
      </c>
      <c r="R137" s="1130">
        <f t="shared" ca="1" si="35"/>
        <v>3640826300.8348646</v>
      </c>
      <c r="S137" s="1130">
        <f t="shared" ca="1" si="36"/>
        <v>43752136.134726524</v>
      </c>
      <c r="T137" s="1130">
        <f t="shared" ca="1" si="28"/>
        <v>3597074164.7001381</v>
      </c>
      <c r="U137" s="1132">
        <f t="shared" ca="1" si="29"/>
        <v>0.30835645206610074</v>
      </c>
      <c r="V137" s="1133">
        <f t="shared" ca="1" si="30"/>
        <v>5.0000000000000044E-2</v>
      </c>
      <c r="X137" s="1134">
        <f t="shared" ca="1" si="37"/>
        <v>191622436.88604546</v>
      </c>
      <c r="Y137" s="1134">
        <f t="shared" ca="1" si="31"/>
        <v>2302744.0070905685</v>
      </c>
      <c r="Z137" s="1134">
        <f t="shared" ca="1" si="32"/>
        <v>189319692.87895489</v>
      </c>
      <c r="AA137" s="1132">
        <f t="shared" ca="1" si="33"/>
        <v>0.32992843816467882</v>
      </c>
      <c r="AB137" s="1105"/>
    </row>
    <row r="138" spans="1:28">
      <c r="A138" s="1144">
        <f>Calendar!J130</f>
        <v>48879</v>
      </c>
      <c r="C138" s="1104"/>
      <c r="D138" s="1125">
        <f t="shared" ca="1" si="19"/>
        <v>49887</v>
      </c>
      <c r="E138" s="1126">
        <f t="shared" ca="1" si="20"/>
        <v>49914</v>
      </c>
      <c r="F138" s="1127">
        <f t="shared" ca="1" si="21"/>
        <v>3894</v>
      </c>
      <c r="G138" s="1128">
        <f ca="1">IF(F138&lt;&gt;"",COUNTIF($F$11:F138,"&gt;0"),"")</f>
        <v>128</v>
      </c>
      <c r="H138" s="1129">
        <v>1.2072204422934746E-2</v>
      </c>
      <c r="I138" s="1073"/>
      <c r="J138" s="1130">
        <f t="shared" ca="1" si="22"/>
        <v>3786393857.579093</v>
      </c>
      <c r="K138" s="1131">
        <f t="shared" ca="1" si="23"/>
        <v>45710120.674439281</v>
      </c>
      <c r="L138" s="1130">
        <f t="shared" ca="1" si="24"/>
        <v>0</v>
      </c>
      <c r="M138" s="1130">
        <f t="shared" ca="1" si="25"/>
        <v>0</v>
      </c>
      <c r="N138" s="1130">
        <f t="shared" ca="1" si="34"/>
        <v>3740683736.9046535</v>
      </c>
      <c r="O138" s="1073"/>
      <c r="P138" s="1130">
        <f t="shared" ca="1" si="26"/>
        <v>45710120.67443943</v>
      </c>
      <c r="Q138" s="1130">
        <f t="shared" ca="1" si="27"/>
        <v>3553649550.0594206</v>
      </c>
      <c r="R138" s="1130">
        <f t="shared" ca="1" si="35"/>
        <v>3597074164.7001381</v>
      </c>
      <c r="S138" s="1130">
        <f t="shared" ca="1" si="36"/>
        <v>43424614.640717506</v>
      </c>
      <c r="T138" s="1130">
        <f t="shared" ca="1" si="28"/>
        <v>3553649550.0594206</v>
      </c>
      <c r="U138" s="1132">
        <f t="shared" ca="1" si="29"/>
        <v>0.3046509049309013</v>
      </c>
      <c r="V138" s="1133">
        <f t="shared" ca="1" si="30"/>
        <v>5.0000000000000044E-2</v>
      </c>
      <c r="X138" s="1134">
        <f t="shared" ca="1" si="37"/>
        <v>189319692.87895489</v>
      </c>
      <c r="Y138" s="1134">
        <f t="shared" ca="1" si="31"/>
        <v>2285506.0337219238</v>
      </c>
      <c r="Z138" s="1134">
        <f t="shared" ca="1" si="32"/>
        <v>187034186.84523296</v>
      </c>
      <c r="AA138" s="1132">
        <f t="shared" ca="1" si="33"/>
        <v>0.32596365853814546</v>
      </c>
      <c r="AB138" s="1105"/>
    </row>
    <row r="139" spans="1:28">
      <c r="A139" s="1144">
        <f>Calendar!J131</f>
        <v>48911</v>
      </c>
      <c r="C139" s="1104"/>
      <c r="D139" s="1125">
        <f t="shared" ca="1" si="19"/>
        <v>49918</v>
      </c>
      <c r="E139" s="1126">
        <f t="shared" ca="1" si="20"/>
        <v>49947</v>
      </c>
      <c r="F139" s="1127">
        <f t="shared" ca="1" si="21"/>
        <v>3927</v>
      </c>
      <c r="G139" s="1128">
        <f ca="1">IF(F139&lt;&gt;"",COUNTIF($F$11:F139,"&gt;0"),"")</f>
        <v>129</v>
      </c>
      <c r="H139" s="1129">
        <v>1.2146929369312066E-2</v>
      </c>
      <c r="I139" s="1073"/>
      <c r="J139" s="1130">
        <f t="shared" ca="1" si="22"/>
        <v>3740683736.9046535</v>
      </c>
      <c r="K139" s="1131">
        <f t="shared" ca="1" si="23"/>
        <v>45437821.145115145</v>
      </c>
      <c r="L139" s="1130">
        <f t="shared" ca="1" si="24"/>
        <v>0</v>
      </c>
      <c r="M139" s="1130">
        <f t="shared" ca="1" si="25"/>
        <v>0</v>
      </c>
      <c r="N139" s="1130">
        <f t="shared" ca="1" si="34"/>
        <v>3695245915.7595382</v>
      </c>
      <c r="O139" s="1073"/>
      <c r="P139" s="1130">
        <f t="shared" ca="1" si="26"/>
        <v>45437821.145115376</v>
      </c>
      <c r="Q139" s="1130">
        <f t="shared" ca="1" si="27"/>
        <v>3510483619.971561</v>
      </c>
      <c r="R139" s="1130">
        <f t="shared" ca="1" si="35"/>
        <v>3553649550.0594206</v>
      </c>
      <c r="S139" s="1130">
        <f t="shared" ca="1" si="36"/>
        <v>43165930.087859631</v>
      </c>
      <c r="T139" s="1130">
        <f t="shared" ca="1" si="28"/>
        <v>3510483619.971561</v>
      </c>
      <c r="U139" s="1132">
        <f t="shared" ca="1" si="29"/>
        <v>0.30097309692894342</v>
      </c>
      <c r="V139" s="1133">
        <f t="shared" ca="1" si="30"/>
        <v>5.0000000000000044E-2</v>
      </c>
      <c r="X139" s="1134">
        <f t="shared" ca="1" si="37"/>
        <v>187034186.84523296</v>
      </c>
      <c r="Y139" s="1134">
        <f t="shared" ca="1" si="31"/>
        <v>2271891.0572557449</v>
      </c>
      <c r="Z139" s="1134">
        <f t="shared" ca="1" si="32"/>
        <v>184762295.78797722</v>
      </c>
      <c r="AA139" s="1132">
        <f t="shared" ca="1" si="33"/>
        <v>0.32202855861782537</v>
      </c>
      <c r="AB139" s="1105"/>
    </row>
    <row r="140" spans="1:28">
      <c r="A140" s="1144">
        <f>Calendar!J132</f>
        <v>48940</v>
      </c>
      <c r="C140" s="1104"/>
      <c r="D140" s="1125">
        <f t="shared" ref="D140:D203" ca="1" si="38">IF(E140&lt;&gt;"",EOMONTH(E140,-1),"")</f>
        <v>49948</v>
      </c>
      <c r="E140" s="1126">
        <f t="shared" ref="E140:E203" ca="1" si="39">IF(INDIRECT("A"&amp;(IFERROR(MATCH(E139,A:A),999)+1))&gt;0,INDIRECT("A"&amp;(IFERROR(MATCH(E139,A:A),999)+1)),"")</f>
        <v>49975</v>
      </c>
      <c r="F140" s="1127">
        <f t="shared" ref="F140:F203" ca="1" si="40">IF(E140&lt;&gt;"",E140-$A$31,"")</f>
        <v>3955</v>
      </c>
      <c r="G140" s="1128">
        <f ca="1">IF(F140&lt;&gt;"",COUNTIF($F$11:F140,"&gt;0"),"")</f>
        <v>130</v>
      </c>
      <c r="H140" s="1129">
        <v>1.2214711467789191E-2</v>
      </c>
      <c r="I140" s="1073"/>
      <c r="J140" s="1130">
        <f t="shared" ref="J140:J203" ca="1" si="41">IF(G140=1,$A$7,N139)</f>
        <v>3695245915.7595382</v>
      </c>
      <c r="K140" s="1131">
        <f t="shared" ref="K140:K203" ca="1" si="42">H140*J140</f>
        <v>45136362.663529202</v>
      </c>
      <c r="L140" s="1130">
        <f t="shared" ref="L140:L203" ca="1" si="43">IF(E140&lt;&gt;"",(1-(1-$A$25)^(1/12))*(J140-K140),"")</f>
        <v>0</v>
      </c>
      <c r="M140" s="1130">
        <f t="shared" ref="M140:M203" ca="1" si="44">IF(J140-K140-L140&lt;$A$27*$A$5,J140-K140-L140,0)</f>
        <v>0</v>
      </c>
      <c r="N140" s="1130">
        <f t="shared" ca="1" si="34"/>
        <v>3650109553.0960088</v>
      </c>
      <c r="O140" s="1073"/>
      <c r="P140" s="1130">
        <f t="shared" ref="P140:P203" ca="1" si="45">IF(G140&lt;&gt; "", R140+X140-N140, "")</f>
        <v>45136362.663529396</v>
      </c>
      <c r="Q140" s="1130">
        <f t="shared" ref="Q140:Q203" ca="1" si="46">IF(E140&lt;&gt;"", N140*(1-$A$15), "")</f>
        <v>3467604075.4412084</v>
      </c>
      <c r="R140" s="1130">
        <f t="shared" ca="1" si="35"/>
        <v>3510483619.971561</v>
      </c>
      <c r="S140" s="1130">
        <f t="shared" ca="1" si="36"/>
        <v>42879544.530352592</v>
      </c>
      <c r="T140" s="1130">
        <f t="shared" ref="T140:T203" ca="1" si="47">IF(E140&lt;&gt;"", R140-S140, "")</f>
        <v>3467604075.4412084</v>
      </c>
      <c r="U140" s="1132">
        <f t="shared" ref="U140:U203" ca="1" si="48">IF(E140&lt;&gt;"", R140/$A$11, "")</f>
        <v>0.29731719797848438</v>
      </c>
      <c r="V140" s="1133">
        <f t="shared" ref="V140:V203" ca="1" si="49">IF(E140&lt;&gt;"", IFERROR(1-T140/N140, "n.a."), "")</f>
        <v>5.0000000000000044E-2</v>
      </c>
      <c r="X140" s="1134">
        <f t="shared" ca="1" si="37"/>
        <v>184762295.78797722</v>
      </c>
      <c r="Y140" s="1134">
        <f t="shared" ref="Y140:Y203" ca="1" si="50">IF(E140&lt;&gt;"", P140-S140, "")</f>
        <v>2256818.1331768036</v>
      </c>
      <c r="Z140" s="1134">
        <f t="shared" ref="Z140:Z203" ca="1" si="51">IF(E140&lt;&gt;"", X140-Y140, "")</f>
        <v>182505477.65480042</v>
      </c>
      <c r="AA140" s="1132">
        <f t="shared" ref="AA140:AA203" ca="1" si="52">IF(E140&lt;&gt;"", X140/$A$19, "")</f>
        <v>0.31811690046139329</v>
      </c>
      <c r="AB140" s="1105"/>
    </row>
    <row r="141" spans="1:28">
      <c r="A141" s="1144">
        <f>Calendar!J133</f>
        <v>48971</v>
      </c>
      <c r="C141" s="1104"/>
      <c r="D141" s="1125">
        <f t="shared" ca="1" si="38"/>
        <v>49979</v>
      </c>
      <c r="E141" s="1126">
        <f t="shared" ca="1" si="39"/>
        <v>50006</v>
      </c>
      <c r="F141" s="1127">
        <f t="shared" ca="1" si="40"/>
        <v>3986</v>
      </c>
      <c r="G141" s="1128">
        <f ca="1">IF(F141&lt;&gt;"",COUNTIF($F$11:F141,"&gt;0"),"")</f>
        <v>131</v>
      </c>
      <c r="H141" s="1129">
        <v>1.2293182292235061E-2</v>
      </c>
      <c r="I141" s="1073"/>
      <c r="J141" s="1130">
        <f t="shared" ca="1" si="41"/>
        <v>3650109553.0960088</v>
      </c>
      <c r="K141" s="1131">
        <f t="shared" ca="1" si="42"/>
        <v>44871462.122837886</v>
      </c>
      <c r="L141" s="1130">
        <f t="shared" ca="1" si="43"/>
        <v>0</v>
      </c>
      <c r="M141" s="1130">
        <f t="shared" ca="1" si="44"/>
        <v>0</v>
      </c>
      <c r="N141" s="1130">
        <f t="shared" ref="N141:N204" ca="1" si="53">IF(E141&lt;&gt;"",J141-K141-L141-M141,"")</f>
        <v>3605238090.9731708</v>
      </c>
      <c r="O141" s="1073"/>
      <c r="P141" s="1130">
        <f t="shared" ca="1" si="45"/>
        <v>44871462.12283802</v>
      </c>
      <c r="Q141" s="1130">
        <f t="shared" ca="1" si="46"/>
        <v>3424976186.4245119</v>
      </c>
      <c r="R141" s="1130">
        <f t="shared" ref="R141:R204" ca="1" si="54">IF(E141&lt;&gt;"", T140, "")</f>
        <v>3467604075.4412084</v>
      </c>
      <c r="S141" s="1130">
        <f t="shared" ref="S141:S204" ca="1" si="55">IF(E141&lt;&gt;"", MIN(P141,MAX(R141-Q141,0)), "")</f>
        <v>42627889.016696453</v>
      </c>
      <c r="T141" s="1130">
        <f t="shared" ca="1" si="47"/>
        <v>3424976186.4245119</v>
      </c>
      <c r="U141" s="1132">
        <f t="shared" ca="1" si="48"/>
        <v>0.29368555419076564</v>
      </c>
      <c r="V141" s="1133">
        <f t="shared" ca="1" si="49"/>
        <v>5.0000000000000044E-2</v>
      </c>
      <c r="X141" s="1134">
        <f t="shared" ref="X141:X204" ca="1" si="56">IF(E141&lt;&gt;"", Z140, "")</f>
        <v>182505477.65480042</v>
      </c>
      <c r="Y141" s="1134">
        <f t="shared" ca="1" si="50"/>
        <v>2243573.1061415672</v>
      </c>
      <c r="Z141" s="1134">
        <f t="shared" ca="1" si="51"/>
        <v>180261904.54865885</v>
      </c>
      <c r="AA141" s="1132">
        <f t="shared" ca="1" si="52"/>
        <v>0.31423119430922936</v>
      </c>
      <c r="AB141" s="1105"/>
    </row>
    <row r="142" spans="1:28">
      <c r="A142" s="1144">
        <f>Calendar!J134</f>
        <v>49002</v>
      </c>
      <c r="C142" s="1104"/>
      <c r="D142" s="1125">
        <f t="shared" ca="1" si="38"/>
        <v>50009</v>
      </c>
      <c r="E142" s="1126">
        <f t="shared" ca="1" si="39"/>
        <v>50038</v>
      </c>
      <c r="F142" s="1127">
        <f t="shared" ca="1" si="40"/>
        <v>4018</v>
      </c>
      <c r="G142" s="1128">
        <f ca="1">IF(F142&lt;&gt;"",COUNTIF($F$11:F142,"&gt;0"),"")</f>
        <v>132</v>
      </c>
      <c r="H142" s="1129">
        <v>1.2384469228646137E-2</v>
      </c>
      <c r="I142" s="1073"/>
      <c r="J142" s="1130">
        <f t="shared" ca="1" si="41"/>
        <v>3605238090.9731708</v>
      </c>
      <c r="K142" s="1131">
        <f t="shared" ca="1" si="42"/>
        <v>44648960.199600175</v>
      </c>
      <c r="L142" s="1130">
        <f t="shared" ca="1" si="43"/>
        <v>0</v>
      </c>
      <c r="M142" s="1130">
        <f t="shared" ca="1" si="44"/>
        <v>0</v>
      </c>
      <c r="N142" s="1130">
        <f t="shared" ca="1" si="53"/>
        <v>3560589130.7735705</v>
      </c>
      <c r="O142" s="1073"/>
      <c r="P142" s="1130">
        <f t="shared" ca="1" si="45"/>
        <v>44648960.19960022</v>
      </c>
      <c r="Q142" s="1130">
        <f t="shared" ca="1" si="46"/>
        <v>3382559674.2348919</v>
      </c>
      <c r="R142" s="1130">
        <f t="shared" ca="1" si="54"/>
        <v>3424976186.4245119</v>
      </c>
      <c r="S142" s="1130">
        <f t="shared" ca="1" si="55"/>
        <v>42416512.189620018</v>
      </c>
      <c r="T142" s="1130">
        <f t="shared" ca="1" si="47"/>
        <v>3382559674.2348919</v>
      </c>
      <c r="U142" s="1132">
        <f t="shared" ca="1" si="48"/>
        <v>0.29007522413650244</v>
      </c>
      <c r="V142" s="1133">
        <f t="shared" ca="1" si="49"/>
        <v>5.0000000000000044E-2</v>
      </c>
      <c r="X142" s="1134">
        <f t="shared" ca="1" si="56"/>
        <v>180261904.54865885</v>
      </c>
      <c r="Y142" s="1134">
        <f t="shared" ca="1" si="50"/>
        <v>2232448.0099802017</v>
      </c>
      <c r="Z142" s="1134">
        <f t="shared" ca="1" si="51"/>
        <v>178029456.53867865</v>
      </c>
      <c r="AA142" s="1132">
        <f t="shared" ca="1" si="52"/>
        <v>0.31036829295567986</v>
      </c>
      <c r="AB142" s="1105"/>
    </row>
    <row r="143" spans="1:28">
      <c r="A143" s="1144">
        <f>Calendar!J135</f>
        <v>49030</v>
      </c>
      <c r="C143" s="1104"/>
      <c r="D143" s="1125">
        <f t="shared" ca="1" si="38"/>
        <v>50040</v>
      </c>
      <c r="E143" s="1126">
        <f t="shared" ca="1" si="39"/>
        <v>50067</v>
      </c>
      <c r="F143" s="1127">
        <f t="shared" ca="1" si="40"/>
        <v>4047</v>
      </c>
      <c r="G143" s="1128">
        <f ca="1">IF(F143&lt;&gt;"",COUNTIF($F$11:F143,"&gt;0"),"")</f>
        <v>133</v>
      </c>
      <c r="H143" s="1129">
        <v>1.2485675641903553E-2</v>
      </c>
      <c r="I143" s="1073"/>
      <c r="J143" s="1130">
        <f t="shared" ca="1" si="41"/>
        <v>3560589130.7735705</v>
      </c>
      <c r="K143" s="1131">
        <f t="shared" ca="1" si="42"/>
        <v>44456360.980926111</v>
      </c>
      <c r="L143" s="1130">
        <f t="shared" ca="1" si="43"/>
        <v>0</v>
      </c>
      <c r="M143" s="1130">
        <f t="shared" ca="1" si="44"/>
        <v>0</v>
      </c>
      <c r="N143" s="1130">
        <f t="shared" ca="1" si="53"/>
        <v>3516132769.7926445</v>
      </c>
      <c r="O143" s="1073"/>
      <c r="P143" s="1130">
        <f t="shared" ca="1" si="45"/>
        <v>44456360.980926037</v>
      </c>
      <c r="Q143" s="1130">
        <f t="shared" ca="1" si="46"/>
        <v>3340326131.3030119</v>
      </c>
      <c r="R143" s="1130">
        <f t="shared" ca="1" si="54"/>
        <v>3382559674.2348919</v>
      </c>
      <c r="S143" s="1130">
        <f t="shared" ca="1" si="55"/>
        <v>42233542.931879997</v>
      </c>
      <c r="T143" s="1130">
        <f t="shared" ca="1" si="47"/>
        <v>3340326131.3030119</v>
      </c>
      <c r="U143" s="1132">
        <f t="shared" ca="1" si="48"/>
        <v>0.28648279644919133</v>
      </c>
      <c r="V143" s="1133">
        <f t="shared" ca="1" si="49"/>
        <v>5.0000000000000155E-2</v>
      </c>
      <c r="X143" s="1134">
        <f t="shared" ca="1" si="56"/>
        <v>178029456.53867865</v>
      </c>
      <c r="Y143" s="1134">
        <f t="shared" ca="1" si="50"/>
        <v>2222818.0490460396</v>
      </c>
      <c r="Z143" s="1134">
        <f t="shared" ca="1" si="51"/>
        <v>175806638.48963261</v>
      </c>
      <c r="AA143" s="1132">
        <f t="shared" ca="1" si="52"/>
        <v>0.30652454638202248</v>
      </c>
      <c r="AB143" s="1105"/>
    </row>
    <row r="144" spans="1:28">
      <c r="A144" s="1144">
        <f>Calendar!J136</f>
        <v>49061</v>
      </c>
      <c r="C144" s="1104"/>
      <c r="D144" s="1125">
        <f t="shared" ca="1" si="38"/>
        <v>50071</v>
      </c>
      <c r="E144" s="1126">
        <f t="shared" ca="1" si="39"/>
        <v>50098</v>
      </c>
      <c r="F144" s="1127">
        <f t="shared" ca="1" si="40"/>
        <v>4078</v>
      </c>
      <c r="G144" s="1128">
        <f ca="1">IF(F144&lt;&gt;"",COUNTIF($F$11:F144,"&gt;0"),"")</f>
        <v>134</v>
      </c>
      <c r="H144" s="1129">
        <v>1.2585610525184927E-2</v>
      </c>
      <c r="I144" s="1073"/>
      <c r="J144" s="1130">
        <f t="shared" ca="1" si="41"/>
        <v>3516132769.7926445</v>
      </c>
      <c r="K144" s="1131">
        <f t="shared" ca="1" si="42"/>
        <v>44252677.595449939</v>
      </c>
      <c r="L144" s="1130">
        <f t="shared" ca="1" si="43"/>
        <v>0</v>
      </c>
      <c r="M144" s="1130">
        <f t="shared" ca="1" si="44"/>
        <v>0</v>
      </c>
      <c r="N144" s="1130">
        <f t="shared" ca="1" si="53"/>
        <v>3471880092.1971946</v>
      </c>
      <c r="O144" s="1073"/>
      <c r="P144" s="1130">
        <f t="shared" ca="1" si="45"/>
        <v>44252677.595449924</v>
      </c>
      <c r="Q144" s="1130">
        <f t="shared" ca="1" si="46"/>
        <v>3298286087.5873346</v>
      </c>
      <c r="R144" s="1130">
        <f t="shared" ca="1" si="54"/>
        <v>3340326131.3030119</v>
      </c>
      <c r="S144" s="1130">
        <f t="shared" ca="1" si="55"/>
        <v>42040043.715677261</v>
      </c>
      <c r="T144" s="1130">
        <f t="shared" ca="1" si="47"/>
        <v>3298286087.5873346</v>
      </c>
      <c r="U144" s="1132">
        <f t="shared" ca="1" si="48"/>
        <v>0.28290586517574123</v>
      </c>
      <c r="V144" s="1133">
        <f t="shared" ca="1" si="49"/>
        <v>5.0000000000000044E-2</v>
      </c>
      <c r="X144" s="1134">
        <f t="shared" ca="1" si="56"/>
        <v>175806638.48963261</v>
      </c>
      <c r="Y144" s="1134">
        <f t="shared" ca="1" si="50"/>
        <v>2212633.8797726631</v>
      </c>
      <c r="Z144" s="1134">
        <f t="shared" ca="1" si="51"/>
        <v>173594004.60985994</v>
      </c>
      <c r="AA144" s="1132">
        <f t="shared" ca="1" si="52"/>
        <v>0.30269738031961535</v>
      </c>
      <c r="AB144" s="1105"/>
    </row>
    <row r="145" spans="1:28">
      <c r="A145" s="1144">
        <f>Calendar!J137</f>
        <v>49094</v>
      </c>
      <c r="C145" s="1104"/>
      <c r="D145" s="1125">
        <f t="shared" ca="1" si="38"/>
        <v>50099</v>
      </c>
      <c r="E145" s="1126">
        <f t="shared" ca="1" si="39"/>
        <v>50126</v>
      </c>
      <c r="F145" s="1127">
        <f t="shared" ca="1" si="40"/>
        <v>4106</v>
      </c>
      <c r="G145" s="1128">
        <f ca="1">IF(F145&lt;&gt;"",COUNTIF($F$11:F145,"&gt;0"),"")</f>
        <v>135</v>
      </c>
      <c r="H145" s="1129">
        <v>1.2665408375706582E-2</v>
      </c>
      <c r="I145" s="1073"/>
      <c r="J145" s="1130">
        <f t="shared" ca="1" si="41"/>
        <v>3471880092.1971946</v>
      </c>
      <c r="K145" s="1131">
        <f t="shared" ca="1" si="42"/>
        <v>43972779.199163288</v>
      </c>
      <c r="L145" s="1130">
        <f t="shared" ca="1" si="43"/>
        <v>0</v>
      </c>
      <c r="M145" s="1130">
        <f t="shared" ca="1" si="44"/>
        <v>0</v>
      </c>
      <c r="N145" s="1130">
        <f t="shared" ca="1" si="53"/>
        <v>3427907312.9980311</v>
      </c>
      <c r="O145" s="1073"/>
      <c r="P145" s="1130">
        <f t="shared" ca="1" si="45"/>
        <v>43972779.199163437</v>
      </c>
      <c r="Q145" s="1130">
        <f t="shared" ca="1" si="46"/>
        <v>3256511947.3481293</v>
      </c>
      <c r="R145" s="1130">
        <f t="shared" ca="1" si="54"/>
        <v>3298286087.5873346</v>
      </c>
      <c r="S145" s="1130">
        <f t="shared" ca="1" si="55"/>
        <v>41774140.23920536</v>
      </c>
      <c r="T145" s="1130">
        <f t="shared" ca="1" si="47"/>
        <v>3256511947.3481293</v>
      </c>
      <c r="U145" s="1132">
        <f t="shared" ca="1" si="48"/>
        <v>0.27934532214134888</v>
      </c>
      <c r="V145" s="1133">
        <f t="shared" ca="1" si="49"/>
        <v>5.0000000000000044E-2</v>
      </c>
      <c r="X145" s="1134">
        <f t="shared" ca="1" si="56"/>
        <v>173594004.60985994</v>
      </c>
      <c r="Y145" s="1134">
        <f t="shared" ca="1" si="50"/>
        <v>2198638.9599580765</v>
      </c>
      <c r="Z145" s="1134">
        <f t="shared" ca="1" si="51"/>
        <v>171395365.64990187</v>
      </c>
      <c r="AA145" s="1132">
        <f t="shared" ca="1" si="52"/>
        <v>0.29888774898391862</v>
      </c>
      <c r="AB145" s="1105"/>
    </row>
    <row r="146" spans="1:28">
      <c r="A146" s="1144">
        <f>Calendar!J138</f>
        <v>49122</v>
      </c>
      <c r="C146" s="1104"/>
      <c r="D146" s="1125">
        <f t="shared" ca="1" si="38"/>
        <v>50130</v>
      </c>
      <c r="E146" s="1126">
        <f t="shared" ca="1" si="39"/>
        <v>50157</v>
      </c>
      <c r="F146" s="1127">
        <f t="shared" ca="1" si="40"/>
        <v>4137</v>
      </c>
      <c r="G146" s="1128">
        <f ca="1">IF(F146&lt;&gt;"",COUNTIF($F$11:F146,"&gt;0"),"")</f>
        <v>136</v>
      </c>
      <c r="H146" s="1129">
        <v>1.2756916567808798E-2</v>
      </c>
      <c r="I146" s="1073"/>
      <c r="J146" s="1130">
        <f t="shared" ca="1" si="41"/>
        <v>3427907312.9980311</v>
      </c>
      <c r="K146" s="1131">
        <f t="shared" ca="1" si="42"/>
        <v>43729527.594097525</v>
      </c>
      <c r="L146" s="1130">
        <f t="shared" ca="1" si="43"/>
        <v>0</v>
      </c>
      <c r="M146" s="1130">
        <f t="shared" ca="1" si="44"/>
        <v>0</v>
      </c>
      <c r="N146" s="1130">
        <f t="shared" ca="1" si="53"/>
        <v>3384177785.4039335</v>
      </c>
      <c r="O146" s="1073"/>
      <c r="P146" s="1130">
        <f t="shared" ca="1" si="45"/>
        <v>43729527.594097614</v>
      </c>
      <c r="Q146" s="1130">
        <f t="shared" ca="1" si="46"/>
        <v>3214968896.1337366</v>
      </c>
      <c r="R146" s="1130">
        <f t="shared" ca="1" si="54"/>
        <v>3256511947.3481293</v>
      </c>
      <c r="S146" s="1130">
        <f t="shared" ca="1" si="55"/>
        <v>41543051.214392662</v>
      </c>
      <c r="T146" s="1130">
        <f t="shared" ca="1" si="47"/>
        <v>3214968896.1337366</v>
      </c>
      <c r="U146" s="1132">
        <f t="shared" ca="1" si="48"/>
        <v>0.27580729955858535</v>
      </c>
      <c r="V146" s="1133">
        <f t="shared" ca="1" si="49"/>
        <v>5.0000000000000044E-2</v>
      </c>
      <c r="X146" s="1134">
        <f t="shared" ca="1" si="56"/>
        <v>171395365.64990187</v>
      </c>
      <c r="Y146" s="1134">
        <f t="shared" ca="1" si="50"/>
        <v>2186476.3797049522</v>
      </c>
      <c r="Z146" s="1134">
        <f t="shared" ca="1" si="51"/>
        <v>169208889.27019691</v>
      </c>
      <c r="AA146" s="1132">
        <f t="shared" ca="1" si="52"/>
        <v>0.29510221358454181</v>
      </c>
      <c r="AB146" s="1105"/>
    </row>
    <row r="147" spans="1:28">
      <c r="A147" s="1144">
        <f>Calendar!J139</f>
        <v>49152</v>
      </c>
      <c r="C147" s="1104"/>
      <c r="D147" s="1125">
        <f t="shared" ca="1" si="38"/>
        <v>50160</v>
      </c>
      <c r="E147" s="1126">
        <f t="shared" ca="1" si="39"/>
        <v>50187</v>
      </c>
      <c r="F147" s="1127">
        <f t="shared" ca="1" si="40"/>
        <v>4167</v>
      </c>
      <c r="G147" s="1128">
        <f ca="1">IF(F147&lt;&gt;"",COUNTIF($F$11:F147,"&gt;0"),"")</f>
        <v>137</v>
      </c>
      <c r="H147" s="1129">
        <v>1.2839097125528609E-2</v>
      </c>
      <c r="I147" s="1073"/>
      <c r="J147" s="1130">
        <f t="shared" ca="1" si="41"/>
        <v>3384177785.4039335</v>
      </c>
      <c r="K147" s="1131">
        <f t="shared" ca="1" si="42"/>
        <v>43449787.276857413</v>
      </c>
      <c r="L147" s="1130">
        <f t="shared" ca="1" si="43"/>
        <v>0</v>
      </c>
      <c r="M147" s="1130">
        <f t="shared" ca="1" si="44"/>
        <v>0</v>
      </c>
      <c r="N147" s="1130">
        <f t="shared" ca="1" si="53"/>
        <v>3340727998.1270761</v>
      </c>
      <c r="O147" s="1073"/>
      <c r="P147" s="1130">
        <f t="shared" ca="1" si="45"/>
        <v>43449787.276857376</v>
      </c>
      <c r="Q147" s="1130">
        <f t="shared" ca="1" si="46"/>
        <v>3173691598.2207222</v>
      </c>
      <c r="R147" s="1130">
        <f t="shared" ca="1" si="54"/>
        <v>3214968896.1337366</v>
      </c>
      <c r="S147" s="1130">
        <f t="shared" ca="1" si="55"/>
        <v>41277297.913014412</v>
      </c>
      <c r="T147" s="1130">
        <f t="shared" ca="1" si="47"/>
        <v>3173691598.2207222</v>
      </c>
      <c r="U147" s="1132">
        <f t="shared" ca="1" si="48"/>
        <v>0.27228884884932386</v>
      </c>
      <c r="V147" s="1133">
        <f t="shared" ca="1" si="49"/>
        <v>5.0000000000000044E-2</v>
      </c>
      <c r="X147" s="1134">
        <f t="shared" ca="1" si="56"/>
        <v>169208889.27019691</v>
      </c>
      <c r="Y147" s="1134">
        <f t="shared" ca="1" si="50"/>
        <v>2172489.3638429642</v>
      </c>
      <c r="Z147" s="1134">
        <f t="shared" ca="1" si="51"/>
        <v>167036399.90635395</v>
      </c>
      <c r="AA147" s="1132">
        <f t="shared" ca="1" si="52"/>
        <v>0.29133761926686796</v>
      </c>
      <c r="AB147" s="1105"/>
    </row>
    <row r="148" spans="1:28">
      <c r="A148" s="1144">
        <f>Calendar!J140</f>
        <v>49184</v>
      </c>
      <c r="C148" s="1104"/>
      <c r="D148" s="1125">
        <f t="shared" ca="1" si="38"/>
        <v>50191</v>
      </c>
      <c r="E148" s="1126">
        <f t="shared" ca="1" si="39"/>
        <v>50220</v>
      </c>
      <c r="F148" s="1127">
        <f t="shared" ca="1" si="40"/>
        <v>4200</v>
      </c>
      <c r="G148" s="1128">
        <f ca="1">IF(F148&lt;&gt;"",COUNTIF($F$11:F148,"&gt;0"),"")</f>
        <v>138</v>
      </c>
      <c r="H148" s="1129">
        <v>1.2935741665823631E-2</v>
      </c>
      <c r="I148" s="1073"/>
      <c r="J148" s="1130">
        <f t="shared" ca="1" si="41"/>
        <v>3340727998.1270761</v>
      </c>
      <c r="K148" s="1131">
        <f t="shared" ca="1" si="42"/>
        <v>43214794.35955599</v>
      </c>
      <c r="L148" s="1130">
        <f t="shared" ca="1" si="43"/>
        <v>0</v>
      </c>
      <c r="M148" s="1130">
        <f t="shared" ca="1" si="44"/>
        <v>0</v>
      </c>
      <c r="N148" s="1130">
        <f t="shared" ca="1" si="53"/>
        <v>3297513203.76752</v>
      </c>
      <c r="O148" s="1073"/>
      <c r="P148" s="1130">
        <f t="shared" ca="1" si="45"/>
        <v>43214794.359556198</v>
      </c>
      <c r="Q148" s="1130">
        <f t="shared" ca="1" si="46"/>
        <v>3132637543.579144</v>
      </c>
      <c r="R148" s="1130">
        <f t="shared" ca="1" si="54"/>
        <v>3173691598.2207222</v>
      </c>
      <c r="S148" s="1130">
        <f t="shared" ca="1" si="55"/>
        <v>41054054.641578197</v>
      </c>
      <c r="T148" s="1130">
        <f t="shared" ca="1" si="47"/>
        <v>3132637543.579144</v>
      </c>
      <c r="U148" s="1132">
        <f t="shared" ca="1" si="48"/>
        <v>0.26879290587274901</v>
      </c>
      <c r="V148" s="1133">
        <f t="shared" ca="1" si="49"/>
        <v>4.9999999999999933E-2</v>
      </c>
      <c r="X148" s="1134">
        <f t="shared" ca="1" si="56"/>
        <v>167036399.90635395</v>
      </c>
      <c r="Y148" s="1134">
        <f t="shared" ca="1" si="50"/>
        <v>2160739.7179780006</v>
      </c>
      <c r="Z148" s="1134">
        <f t="shared" ca="1" si="51"/>
        <v>164875660.18837595</v>
      </c>
      <c r="AA148" s="1132">
        <f t="shared" ca="1" si="52"/>
        <v>0.28759710727678023</v>
      </c>
      <c r="AB148" s="1105"/>
    </row>
    <row r="149" spans="1:28">
      <c r="A149" s="1144">
        <f>Calendar!J141</f>
        <v>49214</v>
      </c>
      <c r="C149" s="1104"/>
      <c r="D149" s="1125">
        <f t="shared" ca="1" si="38"/>
        <v>50221</v>
      </c>
      <c r="E149" s="1126">
        <f t="shared" ca="1" si="39"/>
        <v>50248</v>
      </c>
      <c r="F149" s="1127">
        <f t="shared" ca="1" si="40"/>
        <v>4228</v>
      </c>
      <c r="G149" s="1128">
        <f ca="1">IF(F149&lt;&gt;"",COUNTIF($F$11:F149,"&gt;0"),"")</f>
        <v>139</v>
      </c>
      <c r="H149" s="1129">
        <v>1.3033364791696398E-2</v>
      </c>
      <c r="I149" s="1073"/>
      <c r="J149" s="1130">
        <f t="shared" ca="1" si="41"/>
        <v>3297513203.76752</v>
      </c>
      <c r="K149" s="1131">
        <f t="shared" ca="1" si="42"/>
        <v>42977692.490137585</v>
      </c>
      <c r="L149" s="1130">
        <f t="shared" ca="1" si="43"/>
        <v>0</v>
      </c>
      <c r="M149" s="1130">
        <f t="shared" ca="1" si="44"/>
        <v>0</v>
      </c>
      <c r="N149" s="1130">
        <f t="shared" ca="1" si="53"/>
        <v>3254535511.2773824</v>
      </c>
      <c r="O149" s="1073"/>
      <c r="P149" s="1130">
        <f t="shared" ca="1" si="45"/>
        <v>42977692.490137577</v>
      </c>
      <c r="Q149" s="1130">
        <f t="shared" ca="1" si="46"/>
        <v>3091808735.7135129</v>
      </c>
      <c r="R149" s="1130">
        <f t="shared" ca="1" si="54"/>
        <v>3132637543.579144</v>
      </c>
      <c r="S149" s="1130">
        <f t="shared" ca="1" si="55"/>
        <v>40828807.865631104</v>
      </c>
      <c r="T149" s="1130">
        <f t="shared" ca="1" si="47"/>
        <v>3091808735.7135129</v>
      </c>
      <c r="U149" s="1132">
        <f t="shared" ca="1" si="48"/>
        <v>0.26531587028077308</v>
      </c>
      <c r="V149" s="1133">
        <f t="shared" ca="1" si="49"/>
        <v>5.0000000000000155E-2</v>
      </c>
      <c r="X149" s="1134">
        <f t="shared" ca="1" si="56"/>
        <v>164875660.18837595</v>
      </c>
      <c r="Y149" s="1134">
        <f t="shared" ca="1" si="50"/>
        <v>2148884.6245064735</v>
      </c>
      <c r="Z149" s="1134">
        <f t="shared" ca="1" si="51"/>
        <v>162726775.56386948</v>
      </c>
      <c r="AA149" s="1132">
        <f t="shared" ca="1" si="52"/>
        <v>0.2838768253932093</v>
      </c>
      <c r="AB149" s="1105"/>
    </row>
    <row r="150" spans="1:28">
      <c r="A150" s="1144">
        <f>Calendar!J142</f>
        <v>49244</v>
      </c>
      <c r="B150" s="1145"/>
      <c r="C150" s="1104"/>
      <c r="D150" s="1125">
        <f t="shared" ca="1" si="38"/>
        <v>50252</v>
      </c>
      <c r="E150" s="1126">
        <f t="shared" ca="1" si="39"/>
        <v>50279</v>
      </c>
      <c r="F150" s="1127">
        <f t="shared" ca="1" si="40"/>
        <v>4259</v>
      </c>
      <c r="G150" s="1128">
        <f ca="1">IF(F150&lt;&gt;"",COUNTIF($F$11:F150,"&gt;0"),"")</f>
        <v>140</v>
      </c>
      <c r="H150" s="1129">
        <v>1.3123396781396355E-2</v>
      </c>
      <c r="I150" s="1073"/>
      <c r="J150" s="1130">
        <f t="shared" ca="1" si="41"/>
        <v>3254535511.2773824</v>
      </c>
      <c r="K150" s="1131">
        <f t="shared" ca="1" si="42"/>
        <v>42710560.85363774</v>
      </c>
      <c r="L150" s="1130">
        <f t="shared" ca="1" si="43"/>
        <v>0</v>
      </c>
      <c r="M150" s="1130">
        <f t="shared" ca="1" si="44"/>
        <v>0</v>
      </c>
      <c r="N150" s="1130">
        <f t="shared" ca="1" si="53"/>
        <v>3211824950.4237447</v>
      </c>
      <c r="O150" s="1073"/>
      <c r="P150" s="1130">
        <f t="shared" ca="1" si="45"/>
        <v>42710560.853637695</v>
      </c>
      <c r="Q150" s="1130">
        <f t="shared" ca="1" si="46"/>
        <v>3051233702.9025574</v>
      </c>
      <c r="R150" s="1130">
        <f t="shared" ca="1" si="54"/>
        <v>3091808735.7135129</v>
      </c>
      <c r="S150" s="1130">
        <f t="shared" ca="1" si="55"/>
        <v>40575032.810955524</v>
      </c>
      <c r="T150" s="1130">
        <f t="shared" ca="1" si="47"/>
        <v>3051233702.9025574</v>
      </c>
      <c r="U150" s="1132">
        <f t="shared" ca="1" si="48"/>
        <v>0.26185791175837736</v>
      </c>
      <c r="V150" s="1133">
        <f t="shared" ca="1" si="49"/>
        <v>5.0000000000000044E-2</v>
      </c>
      <c r="X150" s="1134">
        <f t="shared" ca="1" si="56"/>
        <v>162726775.56386948</v>
      </c>
      <c r="Y150" s="1134">
        <f t="shared" ca="1" si="50"/>
        <v>2135528.0426821709</v>
      </c>
      <c r="Z150" s="1134">
        <f t="shared" ca="1" si="51"/>
        <v>160591247.52118731</v>
      </c>
      <c r="AA150" s="1132">
        <f t="shared" ca="1" si="52"/>
        <v>0.28017695517195157</v>
      </c>
      <c r="AB150" s="1105"/>
    </row>
    <row r="151" spans="1:28">
      <c r="A151" s="1144">
        <f>Calendar!J143</f>
        <v>49275</v>
      </c>
      <c r="C151" s="1146"/>
      <c r="D151" s="1125">
        <f t="shared" ca="1" si="38"/>
        <v>50283</v>
      </c>
      <c r="E151" s="1126">
        <f t="shared" ca="1" si="39"/>
        <v>50311</v>
      </c>
      <c r="F151" s="1127">
        <f t="shared" ca="1" si="40"/>
        <v>4291</v>
      </c>
      <c r="G151" s="1128">
        <f ca="1">IF(F151&lt;&gt;"",COUNTIF($F$11:F151,"&gt;0"),"")</f>
        <v>141</v>
      </c>
      <c r="H151" s="1129">
        <v>1.322381871433074E-2</v>
      </c>
      <c r="I151" s="1073"/>
      <c r="J151" s="1130">
        <f t="shared" ca="1" si="41"/>
        <v>3211824950.4237447</v>
      </c>
      <c r="K151" s="1131">
        <f t="shared" ca="1" si="42"/>
        <v>42472590.88656792</v>
      </c>
      <c r="L151" s="1130">
        <f t="shared" ca="1" si="43"/>
        <v>0</v>
      </c>
      <c r="M151" s="1130">
        <f t="shared" ca="1" si="44"/>
        <v>0</v>
      </c>
      <c r="N151" s="1130">
        <f t="shared" ca="1" si="53"/>
        <v>3169352359.5371766</v>
      </c>
      <c r="O151" s="1073"/>
      <c r="P151" s="1130">
        <f t="shared" ca="1" si="45"/>
        <v>42472590.886568069</v>
      </c>
      <c r="Q151" s="1130">
        <f t="shared" ca="1" si="46"/>
        <v>3010884741.5603175</v>
      </c>
      <c r="R151" s="1130">
        <f t="shared" ca="1" si="54"/>
        <v>3051233702.9025574</v>
      </c>
      <c r="S151" s="1130">
        <f t="shared" ca="1" si="55"/>
        <v>40348961.342239857</v>
      </c>
      <c r="T151" s="1130">
        <f t="shared" ca="1" si="47"/>
        <v>3010884741.5603175</v>
      </c>
      <c r="U151" s="1132">
        <f t="shared" ca="1" si="48"/>
        <v>0.25842144648202431</v>
      </c>
      <c r="V151" s="1133">
        <f t="shared" ca="1" si="49"/>
        <v>5.0000000000000044E-2</v>
      </c>
      <c r="X151" s="1134">
        <f t="shared" ca="1" si="56"/>
        <v>160591247.52118731</v>
      </c>
      <c r="Y151" s="1134">
        <f t="shared" ca="1" si="50"/>
        <v>2123629.5443282127</v>
      </c>
      <c r="Z151" s="1134">
        <f t="shared" ca="1" si="51"/>
        <v>158467617.97685909</v>
      </c>
      <c r="AA151" s="1132">
        <f t="shared" ca="1" si="52"/>
        <v>0.27650008182022606</v>
      </c>
      <c r="AB151" s="1105"/>
    </row>
    <row r="152" spans="1:28">
      <c r="A152" s="1144">
        <f>Calendar!J144</f>
        <v>49305</v>
      </c>
      <c r="C152" s="1104"/>
      <c r="D152" s="1125">
        <f t="shared" ca="1" si="38"/>
        <v>50313</v>
      </c>
      <c r="E152" s="1126">
        <f t="shared" ca="1" si="39"/>
        <v>50340</v>
      </c>
      <c r="F152" s="1127">
        <f t="shared" ca="1" si="40"/>
        <v>4320</v>
      </c>
      <c r="G152" s="1128">
        <f ca="1">IF(F152&lt;&gt;"",COUNTIF($F$11:F152,"&gt;0"),"")</f>
        <v>142</v>
      </c>
      <c r="H152" s="1129">
        <v>1.3320595285273972E-2</v>
      </c>
      <c r="I152" s="1073"/>
      <c r="J152" s="1130">
        <f t="shared" ca="1" si="41"/>
        <v>3169352359.5371766</v>
      </c>
      <c r="K152" s="1131">
        <f t="shared" ca="1" si="42"/>
        <v>42217660.097822852</v>
      </c>
      <c r="L152" s="1130">
        <f t="shared" ca="1" si="43"/>
        <v>0</v>
      </c>
      <c r="M152" s="1130">
        <f t="shared" ca="1" si="44"/>
        <v>0</v>
      </c>
      <c r="N152" s="1130">
        <f t="shared" ca="1" si="53"/>
        <v>3127134699.4393539</v>
      </c>
      <c r="O152" s="1073"/>
      <c r="P152" s="1130">
        <f t="shared" ca="1" si="45"/>
        <v>42217660.097822666</v>
      </c>
      <c r="Q152" s="1130">
        <f t="shared" ca="1" si="46"/>
        <v>2970777964.4673862</v>
      </c>
      <c r="R152" s="1130">
        <f t="shared" ca="1" si="54"/>
        <v>3010884741.5603175</v>
      </c>
      <c r="S152" s="1130">
        <f t="shared" ca="1" si="55"/>
        <v>40106777.092931271</v>
      </c>
      <c r="T152" s="1130">
        <f t="shared" ca="1" si="47"/>
        <v>2970777964.4673862</v>
      </c>
      <c r="U152" s="1132">
        <f t="shared" ca="1" si="48"/>
        <v>0.25500412812185086</v>
      </c>
      <c r="V152" s="1133">
        <f t="shared" ca="1" si="49"/>
        <v>5.0000000000000044E-2</v>
      </c>
      <c r="X152" s="1134">
        <f t="shared" ca="1" si="56"/>
        <v>158467617.97685909</v>
      </c>
      <c r="Y152" s="1134">
        <f t="shared" ca="1" si="50"/>
        <v>2110883.0048913956</v>
      </c>
      <c r="Z152" s="1134">
        <f t="shared" ca="1" si="51"/>
        <v>156356734.9719677</v>
      </c>
      <c r="AA152" s="1132">
        <f t="shared" ca="1" si="52"/>
        <v>0.27284369486373811</v>
      </c>
      <c r="AB152" s="1105"/>
    </row>
    <row r="153" spans="1:28">
      <c r="A153" s="1144">
        <f>Calendar!J145</f>
        <v>49338</v>
      </c>
      <c r="C153" s="1104"/>
      <c r="D153" s="1125">
        <f t="shared" ca="1" si="38"/>
        <v>50344</v>
      </c>
      <c r="E153" s="1126">
        <f t="shared" ca="1" si="39"/>
        <v>50371</v>
      </c>
      <c r="F153" s="1127">
        <f t="shared" ca="1" si="40"/>
        <v>4351</v>
      </c>
      <c r="G153" s="1128">
        <f ca="1">IF(F153&lt;&gt;"",COUNTIF($F$11:F153,"&gt;0"),"")</f>
        <v>143</v>
      </c>
      <c r="H153" s="1129">
        <v>1.3429315092184863E-2</v>
      </c>
      <c r="I153" s="1073"/>
      <c r="J153" s="1130">
        <f t="shared" ca="1" si="41"/>
        <v>3127134699.4393539</v>
      </c>
      <c r="K153" s="1131">
        <f t="shared" ca="1" si="42"/>
        <v>41995277.214475892</v>
      </c>
      <c r="L153" s="1130">
        <f t="shared" ca="1" si="43"/>
        <v>0</v>
      </c>
      <c r="M153" s="1130">
        <f t="shared" ca="1" si="44"/>
        <v>0</v>
      </c>
      <c r="N153" s="1130">
        <f t="shared" ca="1" si="53"/>
        <v>3085139422.2248778</v>
      </c>
      <c r="O153" s="1073"/>
      <c r="P153" s="1130">
        <f t="shared" ca="1" si="45"/>
        <v>41995277.214476109</v>
      </c>
      <c r="Q153" s="1130">
        <f t="shared" ca="1" si="46"/>
        <v>2930882451.1136336</v>
      </c>
      <c r="R153" s="1130">
        <f t="shared" ca="1" si="54"/>
        <v>2970777964.4673862</v>
      </c>
      <c r="S153" s="1130">
        <f t="shared" ca="1" si="55"/>
        <v>39895513.353752613</v>
      </c>
      <c r="T153" s="1130">
        <f t="shared" ca="1" si="47"/>
        <v>2930882451.1136336</v>
      </c>
      <c r="U153" s="1132">
        <f t="shared" ca="1" si="48"/>
        <v>0.25160732133506558</v>
      </c>
      <c r="V153" s="1133">
        <f t="shared" ca="1" si="49"/>
        <v>5.0000000000000155E-2</v>
      </c>
      <c r="X153" s="1134">
        <f t="shared" ca="1" si="56"/>
        <v>156356734.9719677</v>
      </c>
      <c r="Y153" s="1134">
        <f t="shared" ca="1" si="50"/>
        <v>2099763.8607234955</v>
      </c>
      <c r="Z153" s="1134">
        <f t="shared" ca="1" si="51"/>
        <v>154256971.1112442</v>
      </c>
      <c r="AA153" s="1132">
        <f t="shared" ca="1" si="52"/>
        <v>0.26920925442831906</v>
      </c>
      <c r="AB153" s="1105"/>
    </row>
    <row r="154" spans="1:28">
      <c r="A154" s="1144">
        <f>Calendar!J146</f>
        <v>49367</v>
      </c>
      <c r="C154" s="1104"/>
      <c r="D154" s="1125">
        <f t="shared" ca="1" si="38"/>
        <v>50374</v>
      </c>
      <c r="E154" s="1126">
        <f t="shared" ca="1" si="39"/>
        <v>50402</v>
      </c>
      <c r="F154" s="1127">
        <f t="shared" ca="1" si="40"/>
        <v>4382</v>
      </c>
      <c r="G154" s="1128">
        <f ca="1">IF(F154&lt;&gt;"",COUNTIF($F$11:F154,"&gt;0"),"")</f>
        <v>144</v>
      </c>
      <c r="H154" s="1129">
        <v>1.3521071130576162E-2</v>
      </c>
      <c r="I154" s="1073"/>
      <c r="J154" s="1130">
        <f t="shared" ca="1" si="41"/>
        <v>3085139422.2248778</v>
      </c>
      <c r="K154" s="1131">
        <f t="shared" ca="1" si="42"/>
        <v>41714389.575647213</v>
      </c>
      <c r="L154" s="1130">
        <f t="shared" ca="1" si="43"/>
        <v>0</v>
      </c>
      <c r="M154" s="1130">
        <f t="shared" ca="1" si="44"/>
        <v>0</v>
      </c>
      <c r="N154" s="1130">
        <f t="shared" ca="1" si="53"/>
        <v>3043425032.6492305</v>
      </c>
      <c r="O154" s="1073"/>
      <c r="P154" s="1130">
        <f t="shared" ca="1" si="45"/>
        <v>41714389.575647354</v>
      </c>
      <c r="Q154" s="1130">
        <f t="shared" ca="1" si="46"/>
        <v>2891253781.0167689</v>
      </c>
      <c r="R154" s="1130">
        <f t="shared" ca="1" si="54"/>
        <v>2930882451.1136336</v>
      </c>
      <c r="S154" s="1130">
        <f t="shared" ca="1" si="55"/>
        <v>39628670.0968647</v>
      </c>
      <c r="T154" s="1130">
        <f t="shared" ca="1" si="47"/>
        <v>2891253781.0167689</v>
      </c>
      <c r="U154" s="1132">
        <f t="shared" ca="1" si="48"/>
        <v>0.24822840733735632</v>
      </c>
      <c r="V154" s="1133">
        <f t="shared" ca="1" si="49"/>
        <v>5.0000000000000044E-2</v>
      </c>
      <c r="X154" s="1134">
        <f t="shared" ca="1" si="56"/>
        <v>154256971.1112442</v>
      </c>
      <c r="Y154" s="1134">
        <f t="shared" ca="1" si="50"/>
        <v>2085719.4787826538</v>
      </c>
      <c r="Z154" s="1134">
        <f t="shared" ca="1" si="51"/>
        <v>152171251.63246155</v>
      </c>
      <c r="AA154" s="1132">
        <f t="shared" ca="1" si="52"/>
        <v>0.2655939585248695</v>
      </c>
      <c r="AB154" s="1105"/>
    </row>
    <row r="155" spans="1:28">
      <c r="A155" s="1144">
        <f>Calendar!J147</f>
        <v>49395</v>
      </c>
      <c r="C155" s="1104"/>
      <c r="D155" s="1125">
        <f t="shared" ca="1" si="38"/>
        <v>50405</v>
      </c>
      <c r="E155" s="1126">
        <f t="shared" ca="1" si="39"/>
        <v>50432</v>
      </c>
      <c r="F155" s="1127">
        <f t="shared" ca="1" si="40"/>
        <v>4412</v>
      </c>
      <c r="G155" s="1128">
        <f ca="1">IF(F155&lt;&gt;"",COUNTIF($F$11:F155,"&gt;0"),"")</f>
        <v>145</v>
      </c>
      <c r="H155" s="1129">
        <v>1.3633895063393728E-2</v>
      </c>
      <c r="I155" s="1073"/>
      <c r="J155" s="1130">
        <f t="shared" ca="1" si="41"/>
        <v>3043425032.6492305</v>
      </c>
      <c r="K155" s="1131">
        <f t="shared" ca="1" si="42"/>
        <v>41493737.528445236</v>
      </c>
      <c r="L155" s="1130">
        <f t="shared" ca="1" si="43"/>
        <v>0</v>
      </c>
      <c r="M155" s="1130">
        <f t="shared" ca="1" si="44"/>
        <v>0</v>
      </c>
      <c r="N155" s="1130">
        <f t="shared" ca="1" si="53"/>
        <v>3001931295.1207852</v>
      </c>
      <c r="O155" s="1073"/>
      <c r="P155" s="1130">
        <f t="shared" ca="1" si="45"/>
        <v>41493737.528445244</v>
      </c>
      <c r="Q155" s="1130">
        <f t="shared" ca="1" si="46"/>
        <v>2851834730.3647456</v>
      </c>
      <c r="R155" s="1130">
        <f t="shared" ca="1" si="54"/>
        <v>2891253781.0167689</v>
      </c>
      <c r="S155" s="1130">
        <f t="shared" ca="1" si="55"/>
        <v>39419050.652023315</v>
      </c>
      <c r="T155" s="1130">
        <f t="shared" ca="1" si="47"/>
        <v>2851834730.3647456</v>
      </c>
      <c r="U155" s="1132">
        <f t="shared" ca="1" si="48"/>
        <v>0.24487209338511831</v>
      </c>
      <c r="V155" s="1133">
        <f t="shared" ca="1" si="49"/>
        <v>5.0000000000000155E-2</v>
      </c>
      <c r="X155" s="1134">
        <f t="shared" ca="1" si="56"/>
        <v>152171251.63246155</v>
      </c>
      <c r="Y155" s="1134">
        <f t="shared" ca="1" si="50"/>
        <v>2074686.8764219284</v>
      </c>
      <c r="Z155" s="1134">
        <f t="shared" ca="1" si="51"/>
        <v>150096564.75603962</v>
      </c>
      <c r="AA155" s="1132">
        <f t="shared" ca="1" si="52"/>
        <v>0.26200284371980292</v>
      </c>
      <c r="AB155" s="1105"/>
    </row>
    <row r="156" spans="1:28">
      <c r="A156" s="1144">
        <f>Calendar!J148</f>
        <v>49426</v>
      </c>
      <c r="C156" s="1104"/>
      <c r="D156" s="1125">
        <f t="shared" ca="1" si="38"/>
        <v>50436</v>
      </c>
      <c r="E156" s="1126">
        <f t="shared" ca="1" si="39"/>
        <v>50462</v>
      </c>
      <c r="F156" s="1127">
        <f t="shared" ca="1" si="40"/>
        <v>4442</v>
      </c>
      <c r="G156" s="1128">
        <f ca="1">IF(F156&lt;&gt;"",COUNTIF($F$11:F156,"&gt;0"),"")</f>
        <v>146</v>
      </c>
      <c r="H156" s="1129">
        <v>1.374583120308915E-2</v>
      </c>
      <c r="I156" s="1073"/>
      <c r="J156" s="1130">
        <f t="shared" ca="1" si="41"/>
        <v>3001931295.1207852</v>
      </c>
      <c r="K156" s="1131">
        <f t="shared" ca="1" si="42"/>
        <v>41264040.866001114</v>
      </c>
      <c r="L156" s="1130">
        <f t="shared" ca="1" si="43"/>
        <v>0</v>
      </c>
      <c r="M156" s="1130">
        <f t="shared" ca="1" si="44"/>
        <v>0</v>
      </c>
      <c r="N156" s="1130">
        <f t="shared" ca="1" si="53"/>
        <v>2960667254.2547841</v>
      </c>
      <c r="O156" s="1073"/>
      <c r="P156" s="1130">
        <f t="shared" ca="1" si="45"/>
        <v>41264040.866001129</v>
      </c>
      <c r="Q156" s="1130">
        <f t="shared" ca="1" si="46"/>
        <v>2812633891.5420446</v>
      </c>
      <c r="R156" s="1130">
        <f t="shared" ca="1" si="54"/>
        <v>2851834730.3647456</v>
      </c>
      <c r="S156" s="1130">
        <f t="shared" ca="1" si="55"/>
        <v>39200838.822700977</v>
      </c>
      <c r="T156" s="1130">
        <f t="shared" ca="1" si="47"/>
        <v>2812633891.5420446</v>
      </c>
      <c r="U156" s="1132">
        <f t="shared" ca="1" si="48"/>
        <v>0.24153353295995203</v>
      </c>
      <c r="V156" s="1133">
        <f t="shared" ca="1" si="49"/>
        <v>5.0000000000000044E-2</v>
      </c>
      <c r="X156" s="1134">
        <f t="shared" ca="1" si="56"/>
        <v>150096564.75603962</v>
      </c>
      <c r="Y156" s="1134">
        <f t="shared" ca="1" si="50"/>
        <v>2063202.0433001518</v>
      </c>
      <c r="Z156" s="1134">
        <f t="shared" ca="1" si="51"/>
        <v>148033362.71273947</v>
      </c>
      <c r="AA156" s="1132">
        <f t="shared" ca="1" si="52"/>
        <v>0.25843072444221699</v>
      </c>
      <c r="AB156" s="1105"/>
    </row>
    <row r="157" spans="1:28">
      <c r="A157" s="1144">
        <f>Calendar!J149</f>
        <v>49457</v>
      </c>
      <c r="C157" s="1104"/>
      <c r="D157" s="1125">
        <f t="shared" ca="1" si="38"/>
        <v>50464</v>
      </c>
      <c r="E157" s="1126">
        <f t="shared" ca="1" si="39"/>
        <v>50493</v>
      </c>
      <c r="F157" s="1127">
        <f t="shared" ca="1" si="40"/>
        <v>4473</v>
      </c>
      <c r="G157" s="1128">
        <f ca="1">IF(F157&lt;&gt;"",COUNTIF($F$11:F157,"&gt;0"),"")</f>
        <v>147</v>
      </c>
      <c r="H157" s="1129">
        <v>1.3860294491654501E-2</v>
      </c>
      <c r="I157" s="1073"/>
      <c r="J157" s="1130">
        <f t="shared" ca="1" si="41"/>
        <v>2960667254.2547841</v>
      </c>
      <c r="K157" s="1131">
        <f t="shared" ca="1" si="42"/>
        <v>41035720.03576944</v>
      </c>
      <c r="L157" s="1130">
        <f t="shared" ca="1" si="43"/>
        <v>0</v>
      </c>
      <c r="M157" s="1130">
        <f t="shared" ca="1" si="44"/>
        <v>0</v>
      </c>
      <c r="N157" s="1130">
        <f t="shared" ca="1" si="53"/>
        <v>2919631534.2190146</v>
      </c>
      <c r="O157" s="1073"/>
      <c r="P157" s="1130">
        <f t="shared" ca="1" si="45"/>
        <v>41035720.035769463</v>
      </c>
      <c r="Q157" s="1130">
        <f t="shared" ca="1" si="46"/>
        <v>2773649957.5080638</v>
      </c>
      <c r="R157" s="1130">
        <f t="shared" ca="1" si="54"/>
        <v>2812633891.5420446</v>
      </c>
      <c r="S157" s="1130">
        <f t="shared" ca="1" si="55"/>
        <v>38983934.033980846</v>
      </c>
      <c r="T157" s="1130">
        <f t="shared" ca="1" si="47"/>
        <v>2773649957.5080638</v>
      </c>
      <c r="U157" s="1132">
        <f t="shared" ca="1" si="48"/>
        <v>0.23821345378599876</v>
      </c>
      <c r="V157" s="1133">
        <f t="shared" ca="1" si="49"/>
        <v>5.0000000000000044E-2</v>
      </c>
      <c r="X157" s="1134">
        <f t="shared" ca="1" si="56"/>
        <v>148033362.71273947</v>
      </c>
      <c r="Y157" s="1134">
        <f t="shared" ca="1" si="50"/>
        <v>2051786.0017886162</v>
      </c>
      <c r="Z157" s="1134">
        <f t="shared" ca="1" si="51"/>
        <v>145981576.71095085</v>
      </c>
      <c r="AA157" s="1132">
        <f t="shared" ca="1" si="52"/>
        <v>0.25487837932634205</v>
      </c>
      <c r="AB157" s="1105"/>
    </row>
    <row r="158" spans="1:28">
      <c r="A158" s="1144">
        <f>Calendar!J150</f>
        <v>49487</v>
      </c>
      <c r="C158" s="1104"/>
      <c r="D158" s="1125">
        <f t="shared" ca="1" si="38"/>
        <v>50495</v>
      </c>
      <c r="E158" s="1126">
        <f t="shared" ca="1" si="39"/>
        <v>50522</v>
      </c>
      <c r="F158" s="1127">
        <f t="shared" ca="1" si="40"/>
        <v>4502</v>
      </c>
      <c r="G158" s="1128">
        <f ca="1">IF(F158&lt;&gt;"",COUNTIF($F$11:F158,"&gt;0"),"")</f>
        <v>148</v>
      </c>
      <c r="H158" s="1129">
        <v>1.3972418818144639E-2</v>
      </c>
      <c r="I158" s="1073"/>
      <c r="J158" s="1130">
        <f t="shared" ca="1" si="41"/>
        <v>2919631534.2190146</v>
      </c>
      <c r="K158" s="1131">
        <f t="shared" ca="1" si="42"/>
        <v>40794314.590770267</v>
      </c>
      <c r="L158" s="1130">
        <f t="shared" ca="1" si="43"/>
        <v>0</v>
      </c>
      <c r="M158" s="1130">
        <f t="shared" ca="1" si="44"/>
        <v>0</v>
      </c>
      <c r="N158" s="1130">
        <f t="shared" ca="1" si="53"/>
        <v>2878837219.6282444</v>
      </c>
      <c r="O158" s="1073"/>
      <c r="P158" s="1130">
        <f t="shared" ca="1" si="45"/>
        <v>40794314.590770245</v>
      </c>
      <c r="Q158" s="1130">
        <f t="shared" ca="1" si="46"/>
        <v>2734895358.646832</v>
      </c>
      <c r="R158" s="1130">
        <f t="shared" ca="1" si="54"/>
        <v>2773649957.5080638</v>
      </c>
      <c r="S158" s="1130">
        <f t="shared" ca="1" si="55"/>
        <v>38754598.861231804</v>
      </c>
      <c r="T158" s="1130">
        <f t="shared" ca="1" si="47"/>
        <v>2734895358.646832</v>
      </c>
      <c r="U158" s="1132">
        <f t="shared" ca="1" si="48"/>
        <v>0.23491174516465071</v>
      </c>
      <c r="V158" s="1133">
        <f t="shared" ca="1" si="49"/>
        <v>5.0000000000000044E-2</v>
      </c>
      <c r="X158" s="1134">
        <f t="shared" ca="1" si="56"/>
        <v>145981576.71095085</v>
      </c>
      <c r="Y158" s="1134">
        <f t="shared" ca="1" si="50"/>
        <v>2039715.7295384407</v>
      </c>
      <c r="Z158" s="1134">
        <f t="shared" ca="1" si="51"/>
        <v>143941860.98141241</v>
      </c>
      <c r="AA158" s="1132">
        <f t="shared" ca="1" si="52"/>
        <v>0.2513456899293231</v>
      </c>
      <c r="AB158" s="1105"/>
    </row>
    <row r="159" spans="1:28">
      <c r="A159" s="1144">
        <f>Calendar!J151</f>
        <v>49517</v>
      </c>
      <c r="C159" s="1104"/>
      <c r="D159" s="1125">
        <f t="shared" ca="1" si="38"/>
        <v>50525</v>
      </c>
      <c r="E159" s="1126">
        <f t="shared" ca="1" si="39"/>
        <v>50552</v>
      </c>
      <c r="F159" s="1127">
        <f t="shared" ca="1" si="40"/>
        <v>4532</v>
      </c>
      <c r="G159" s="1128">
        <f ca="1">IF(F159&lt;&gt;"",COUNTIF($F$11:F159,"&gt;0"),"")</f>
        <v>149</v>
      </c>
      <c r="H159" s="1129">
        <v>1.408602523770945E-2</v>
      </c>
      <c r="I159" s="1073"/>
      <c r="J159" s="1130">
        <f t="shared" ca="1" si="41"/>
        <v>2878837219.6282444</v>
      </c>
      <c r="K159" s="1131">
        <f t="shared" ca="1" si="42"/>
        <v>40551373.730940752</v>
      </c>
      <c r="L159" s="1130">
        <f t="shared" ca="1" si="43"/>
        <v>0</v>
      </c>
      <c r="M159" s="1130">
        <f t="shared" ca="1" si="44"/>
        <v>0</v>
      </c>
      <c r="N159" s="1130">
        <f t="shared" ca="1" si="53"/>
        <v>2838285845.8973036</v>
      </c>
      <c r="O159" s="1073"/>
      <c r="P159" s="1130">
        <f t="shared" ca="1" si="45"/>
        <v>40551373.730940819</v>
      </c>
      <c r="Q159" s="1130">
        <f t="shared" ca="1" si="46"/>
        <v>2696371553.6024384</v>
      </c>
      <c r="R159" s="1130">
        <f t="shared" ca="1" si="54"/>
        <v>2734895358.646832</v>
      </c>
      <c r="S159" s="1130">
        <f t="shared" ca="1" si="55"/>
        <v>38523805.044393539</v>
      </c>
      <c r="T159" s="1130">
        <f t="shared" ca="1" si="47"/>
        <v>2696371553.6024384</v>
      </c>
      <c r="U159" s="1132">
        <f t="shared" ca="1" si="48"/>
        <v>0.23162945987590894</v>
      </c>
      <c r="V159" s="1133">
        <f t="shared" ca="1" si="49"/>
        <v>4.9999999999999933E-2</v>
      </c>
      <c r="X159" s="1134">
        <f t="shared" ca="1" si="56"/>
        <v>143941860.98141241</v>
      </c>
      <c r="Y159" s="1134">
        <f t="shared" ca="1" si="50"/>
        <v>2027568.6865472794</v>
      </c>
      <c r="Z159" s="1134">
        <f t="shared" ca="1" si="51"/>
        <v>141914292.29486513</v>
      </c>
      <c r="AA159" s="1132">
        <f t="shared" ca="1" si="52"/>
        <v>0.2478337826814952</v>
      </c>
      <c r="AB159" s="1105"/>
    </row>
    <row r="160" spans="1:28">
      <c r="A160" s="1144">
        <f>Calendar!J152</f>
        <v>49548</v>
      </c>
      <c r="C160" s="1104"/>
      <c r="D160" s="1125">
        <f t="shared" ca="1" si="38"/>
        <v>50556</v>
      </c>
      <c r="E160" s="1126">
        <f t="shared" ca="1" si="39"/>
        <v>50584</v>
      </c>
      <c r="F160" s="1127">
        <f t="shared" ca="1" si="40"/>
        <v>4564</v>
      </c>
      <c r="G160" s="1128">
        <f ca="1">IF(F160&lt;&gt;"",COUNTIF($F$11:F160,"&gt;0"),"")</f>
        <v>150</v>
      </c>
      <c r="H160" s="1129">
        <v>1.4212850209998613E-2</v>
      </c>
      <c r="I160" s="1073"/>
      <c r="J160" s="1130">
        <f t="shared" ca="1" si="41"/>
        <v>2838285845.8973036</v>
      </c>
      <c r="K160" s="1131">
        <f t="shared" ca="1" si="42"/>
        <v>40340131.580897585</v>
      </c>
      <c r="L160" s="1130">
        <f t="shared" ca="1" si="43"/>
        <v>0</v>
      </c>
      <c r="M160" s="1130">
        <f t="shared" ca="1" si="44"/>
        <v>0</v>
      </c>
      <c r="N160" s="1130">
        <f t="shared" ca="1" si="53"/>
        <v>2797945714.3164058</v>
      </c>
      <c r="O160" s="1073"/>
      <c r="P160" s="1130">
        <f t="shared" ca="1" si="45"/>
        <v>40340131.580897808</v>
      </c>
      <c r="Q160" s="1130">
        <f t="shared" ca="1" si="46"/>
        <v>2658048428.6005855</v>
      </c>
      <c r="R160" s="1130">
        <f t="shared" ca="1" si="54"/>
        <v>2696371553.6024384</v>
      </c>
      <c r="S160" s="1130">
        <f t="shared" ca="1" si="55"/>
        <v>38323125.001852989</v>
      </c>
      <c r="T160" s="1130">
        <f t="shared" ca="1" si="47"/>
        <v>2658048428.6005855</v>
      </c>
      <c r="U160" s="1132">
        <f t="shared" ca="1" si="48"/>
        <v>0.22836672145829989</v>
      </c>
      <c r="V160" s="1133">
        <f t="shared" ca="1" si="49"/>
        <v>5.0000000000000044E-2</v>
      </c>
      <c r="X160" s="1134">
        <f t="shared" ca="1" si="56"/>
        <v>141914292.29486513</v>
      </c>
      <c r="Y160" s="1134">
        <f t="shared" ca="1" si="50"/>
        <v>2017006.5790448189</v>
      </c>
      <c r="Z160" s="1134">
        <f t="shared" ca="1" si="51"/>
        <v>139897285.71582031</v>
      </c>
      <c r="AA160" s="1132">
        <f t="shared" ca="1" si="52"/>
        <v>0.24434278976388624</v>
      </c>
      <c r="AB160" s="1105"/>
    </row>
    <row r="161" spans="1:28">
      <c r="A161" s="1144">
        <f>Calendar!J153</f>
        <v>49579</v>
      </c>
      <c r="C161" s="1104"/>
      <c r="D161" s="1125">
        <f t="shared" ca="1" si="38"/>
        <v>50586</v>
      </c>
      <c r="E161" s="1126">
        <f t="shared" ca="1" si="39"/>
        <v>50613</v>
      </c>
      <c r="F161" s="1127">
        <f t="shared" ca="1" si="40"/>
        <v>4593</v>
      </c>
      <c r="G161" s="1128">
        <f ca="1">IF(F161&lt;&gt;"",COUNTIF($F$11:F161,"&gt;0"),"")</f>
        <v>151</v>
      </c>
      <c r="H161" s="1129">
        <v>1.4318366202048219E-2</v>
      </c>
      <c r="I161" s="1073"/>
      <c r="J161" s="1130">
        <f t="shared" ca="1" si="41"/>
        <v>2797945714.3164058</v>
      </c>
      <c r="K161" s="1131">
        <f t="shared" ca="1" si="42"/>
        <v>40062011.351033688</v>
      </c>
      <c r="L161" s="1130">
        <f t="shared" ca="1" si="43"/>
        <v>0</v>
      </c>
      <c r="M161" s="1130">
        <f t="shared" ca="1" si="44"/>
        <v>0</v>
      </c>
      <c r="N161" s="1130">
        <f t="shared" ca="1" si="53"/>
        <v>2757883702.9653721</v>
      </c>
      <c r="O161" s="1073"/>
      <c r="P161" s="1130">
        <f t="shared" ca="1" si="45"/>
        <v>40062011.351033688</v>
      </c>
      <c r="Q161" s="1130">
        <f t="shared" ca="1" si="46"/>
        <v>2619989517.8171034</v>
      </c>
      <c r="R161" s="1130">
        <f t="shared" ca="1" si="54"/>
        <v>2658048428.6005855</v>
      </c>
      <c r="S161" s="1130">
        <f t="shared" ca="1" si="55"/>
        <v>38058910.783482075</v>
      </c>
      <c r="T161" s="1130">
        <f t="shared" ca="1" si="47"/>
        <v>2619989517.8171034</v>
      </c>
      <c r="U161" s="1132">
        <f t="shared" ca="1" si="48"/>
        <v>0.22512097945326456</v>
      </c>
      <c r="V161" s="1133">
        <f t="shared" ca="1" si="49"/>
        <v>5.0000000000000044E-2</v>
      </c>
      <c r="X161" s="1134">
        <f t="shared" ca="1" si="56"/>
        <v>139897285.71582031</v>
      </c>
      <c r="Y161" s="1134">
        <f t="shared" ca="1" si="50"/>
        <v>2003100.5675516129</v>
      </c>
      <c r="Z161" s="1134">
        <f t="shared" ca="1" si="51"/>
        <v>137894185.1482687</v>
      </c>
      <c r="AA161" s="1132">
        <f t="shared" ca="1" si="52"/>
        <v>0.24086998229307904</v>
      </c>
      <c r="AB161" s="1105"/>
    </row>
    <row r="162" spans="1:28">
      <c r="A162" s="1144">
        <f>Calendar!J154</f>
        <v>49611</v>
      </c>
      <c r="C162" s="1104"/>
      <c r="D162" s="1125">
        <f t="shared" ca="1" si="38"/>
        <v>50617</v>
      </c>
      <c r="E162" s="1126">
        <f t="shared" ca="1" si="39"/>
        <v>50644</v>
      </c>
      <c r="F162" s="1127">
        <f t="shared" ca="1" si="40"/>
        <v>4624</v>
      </c>
      <c r="G162" s="1128">
        <f ca="1">IF(F162&lt;&gt;"",COUNTIF($F$11:F162,"&gt;0"),"")</f>
        <v>152</v>
      </c>
      <c r="H162" s="1129">
        <v>1.441117846125589E-2</v>
      </c>
      <c r="I162" s="1073"/>
      <c r="J162" s="1130">
        <f t="shared" ca="1" si="41"/>
        <v>2757883702.9653721</v>
      </c>
      <c r="K162" s="1131">
        <f t="shared" ca="1" si="42"/>
        <v>39744354.218823209</v>
      </c>
      <c r="L162" s="1130">
        <f t="shared" ca="1" si="43"/>
        <v>0</v>
      </c>
      <c r="M162" s="1130">
        <f t="shared" ca="1" si="44"/>
        <v>0</v>
      </c>
      <c r="N162" s="1130">
        <f t="shared" ca="1" si="53"/>
        <v>2718139348.7465487</v>
      </c>
      <c r="O162" s="1073"/>
      <c r="P162" s="1130">
        <f t="shared" ca="1" si="45"/>
        <v>39744354.218823433</v>
      </c>
      <c r="Q162" s="1130">
        <f t="shared" ca="1" si="46"/>
        <v>2582232381.3092213</v>
      </c>
      <c r="R162" s="1130">
        <f t="shared" ca="1" si="54"/>
        <v>2619989517.8171034</v>
      </c>
      <c r="S162" s="1130">
        <f t="shared" ca="1" si="55"/>
        <v>37757136.507882118</v>
      </c>
      <c r="T162" s="1130">
        <f t="shared" ca="1" si="47"/>
        <v>2582232381.3092213</v>
      </c>
      <c r="U162" s="1132">
        <f t="shared" ca="1" si="48"/>
        <v>0.22189761482968895</v>
      </c>
      <c r="V162" s="1133">
        <f t="shared" ca="1" si="49"/>
        <v>4.9999999999999933E-2</v>
      </c>
      <c r="X162" s="1134">
        <f t="shared" ca="1" si="56"/>
        <v>137894185.1482687</v>
      </c>
      <c r="Y162" s="1134">
        <f t="shared" ca="1" si="50"/>
        <v>1987217.7109413147</v>
      </c>
      <c r="Z162" s="1134">
        <f t="shared" ca="1" si="51"/>
        <v>135906967.43732738</v>
      </c>
      <c r="AA162" s="1132">
        <f t="shared" ca="1" si="52"/>
        <v>0.23742111767952601</v>
      </c>
      <c r="AB162" s="1105"/>
    </row>
    <row r="163" spans="1:28">
      <c r="A163" s="1144">
        <f>Calendar!J155</f>
        <v>49640</v>
      </c>
      <c r="C163" s="1104"/>
      <c r="D163" s="1125">
        <f t="shared" ca="1" si="38"/>
        <v>50648</v>
      </c>
      <c r="E163" s="1126">
        <f t="shared" ca="1" si="39"/>
        <v>50675</v>
      </c>
      <c r="F163" s="1127">
        <f t="shared" ca="1" si="40"/>
        <v>4655</v>
      </c>
      <c r="G163" s="1128">
        <f ca="1">IF(F163&lt;&gt;"",COUNTIF($F$11:F163,"&gt;0"),"")</f>
        <v>153</v>
      </c>
      <c r="H163" s="1129">
        <v>1.4529656567135439E-2</v>
      </c>
      <c r="I163" s="1073"/>
      <c r="J163" s="1130">
        <f t="shared" ca="1" si="41"/>
        <v>2718139348.7465487</v>
      </c>
      <c r="K163" s="1131">
        <f t="shared" ca="1" si="42"/>
        <v>39493631.238904536</v>
      </c>
      <c r="L163" s="1130">
        <f t="shared" ca="1" si="43"/>
        <v>0</v>
      </c>
      <c r="M163" s="1130">
        <f t="shared" ca="1" si="44"/>
        <v>0</v>
      </c>
      <c r="N163" s="1130">
        <f t="shared" ca="1" si="53"/>
        <v>2678645717.5076442</v>
      </c>
      <c r="O163" s="1073"/>
      <c r="P163" s="1130">
        <f t="shared" ca="1" si="45"/>
        <v>39493631.238904476</v>
      </c>
      <c r="Q163" s="1130">
        <f t="shared" ca="1" si="46"/>
        <v>2544713431.6322618</v>
      </c>
      <c r="R163" s="1130">
        <f t="shared" ca="1" si="54"/>
        <v>2582232381.3092213</v>
      </c>
      <c r="S163" s="1130">
        <f t="shared" ca="1" si="55"/>
        <v>37518949.676959515</v>
      </c>
      <c r="T163" s="1130">
        <f t="shared" ca="1" si="47"/>
        <v>2544713431.6322618</v>
      </c>
      <c r="U163" s="1132">
        <f t="shared" ca="1" si="48"/>
        <v>0.21869980870225128</v>
      </c>
      <c r="V163" s="1133">
        <f t="shared" ca="1" si="49"/>
        <v>5.0000000000000044E-2</v>
      </c>
      <c r="X163" s="1134">
        <f t="shared" ca="1" si="56"/>
        <v>135906967.43732738</v>
      </c>
      <c r="Y163" s="1134">
        <f t="shared" ca="1" si="50"/>
        <v>1974681.5619449615</v>
      </c>
      <c r="Z163" s="1134">
        <f t="shared" ca="1" si="51"/>
        <v>133932285.87538242</v>
      </c>
      <c r="AA163" s="1132">
        <f t="shared" ca="1" si="52"/>
        <v>0.23399959958217526</v>
      </c>
      <c r="AB163" s="1105"/>
    </row>
    <row r="164" spans="1:28">
      <c r="A164" s="1144">
        <f>Calendar!J156</f>
        <v>49670</v>
      </c>
      <c r="C164" s="1104"/>
      <c r="D164" s="1125">
        <f t="shared" ca="1" si="38"/>
        <v>50678</v>
      </c>
      <c r="E164" s="1126">
        <f t="shared" ca="1" si="39"/>
        <v>50705</v>
      </c>
      <c r="F164" s="1127">
        <f t="shared" ca="1" si="40"/>
        <v>4685</v>
      </c>
      <c r="G164" s="1128">
        <f ca="1">IF(F164&lt;&gt;"",COUNTIF($F$11:F164,"&gt;0"),"")</f>
        <v>154</v>
      </c>
      <c r="H164" s="1129">
        <v>1.4624710398279348E-2</v>
      </c>
      <c r="I164" s="1073"/>
      <c r="J164" s="1130">
        <f t="shared" ca="1" si="41"/>
        <v>2678645717.5076442</v>
      </c>
      <c r="K164" s="1131">
        <f t="shared" ca="1" si="42"/>
        <v>39174417.878140487</v>
      </c>
      <c r="L164" s="1130">
        <f t="shared" ca="1" si="43"/>
        <v>0</v>
      </c>
      <c r="M164" s="1130">
        <f t="shared" ca="1" si="44"/>
        <v>0</v>
      </c>
      <c r="N164" s="1130">
        <f t="shared" ca="1" si="53"/>
        <v>2639471299.6295037</v>
      </c>
      <c r="O164" s="1073"/>
      <c r="P164" s="1130">
        <f t="shared" ca="1" si="45"/>
        <v>39174417.87814045</v>
      </c>
      <c r="Q164" s="1130">
        <f t="shared" ca="1" si="46"/>
        <v>2507497734.6480284</v>
      </c>
      <c r="R164" s="1130">
        <f t="shared" ca="1" si="54"/>
        <v>2544713431.6322618</v>
      </c>
      <c r="S164" s="1130">
        <f t="shared" ca="1" si="55"/>
        <v>37215696.984233379</v>
      </c>
      <c r="T164" s="1130">
        <f t="shared" ca="1" si="47"/>
        <v>2507497734.6480284</v>
      </c>
      <c r="U164" s="1132">
        <f t="shared" ca="1" si="48"/>
        <v>0.21552217559050932</v>
      </c>
      <c r="V164" s="1133">
        <f t="shared" ca="1" si="49"/>
        <v>5.0000000000000044E-2</v>
      </c>
      <c r="X164" s="1134">
        <f t="shared" ca="1" si="56"/>
        <v>133932285.87538242</v>
      </c>
      <c r="Y164" s="1134">
        <f t="shared" ca="1" si="50"/>
        <v>1958720.8939070702</v>
      </c>
      <c r="Z164" s="1134">
        <f t="shared" ca="1" si="51"/>
        <v>131973564.98147535</v>
      </c>
      <c r="AA164" s="1132">
        <f t="shared" ca="1" si="52"/>
        <v>0.23059966576339949</v>
      </c>
      <c r="AB164" s="1105"/>
    </row>
    <row r="165" spans="1:28">
      <c r="A165" s="1144">
        <f>Calendar!J157</f>
        <v>49702</v>
      </c>
      <c r="C165" s="1104"/>
      <c r="D165" s="1125">
        <f t="shared" ca="1" si="38"/>
        <v>50709</v>
      </c>
      <c r="E165" s="1126">
        <f t="shared" ca="1" si="39"/>
        <v>50738</v>
      </c>
      <c r="F165" s="1127">
        <f t="shared" ca="1" si="40"/>
        <v>4718</v>
      </c>
      <c r="G165" s="1128">
        <f ca="1">IF(F165&lt;&gt;"",COUNTIF($F$11:F165,"&gt;0"),"")</f>
        <v>155</v>
      </c>
      <c r="H165" s="1129">
        <v>1.4725494240915864E-2</v>
      </c>
      <c r="I165" s="1073"/>
      <c r="J165" s="1130">
        <f t="shared" ca="1" si="41"/>
        <v>2639471299.6295037</v>
      </c>
      <c r="K165" s="1131">
        <f t="shared" ca="1" si="42"/>
        <v>38867519.421756968</v>
      </c>
      <c r="L165" s="1130">
        <f t="shared" ca="1" si="43"/>
        <v>0</v>
      </c>
      <c r="M165" s="1130">
        <f t="shared" ca="1" si="44"/>
        <v>0</v>
      </c>
      <c r="N165" s="1130">
        <f t="shared" ca="1" si="53"/>
        <v>2600603780.207747</v>
      </c>
      <c r="O165" s="1073"/>
      <c r="P165" s="1130">
        <f t="shared" ca="1" si="45"/>
        <v>38867519.421756744</v>
      </c>
      <c r="Q165" s="1130">
        <f t="shared" ca="1" si="46"/>
        <v>2470573591.1973596</v>
      </c>
      <c r="R165" s="1130">
        <f t="shared" ca="1" si="54"/>
        <v>2507497734.6480284</v>
      </c>
      <c r="S165" s="1130">
        <f t="shared" ca="1" si="55"/>
        <v>36924143.450668812</v>
      </c>
      <c r="T165" s="1130">
        <f t="shared" ca="1" si="47"/>
        <v>2470573591.1973596</v>
      </c>
      <c r="U165" s="1132">
        <f t="shared" ca="1" si="48"/>
        <v>0.21237022618809104</v>
      </c>
      <c r="V165" s="1133">
        <f t="shared" ca="1" si="49"/>
        <v>5.0000000000000044E-2</v>
      </c>
      <c r="X165" s="1134">
        <f t="shared" ca="1" si="56"/>
        <v>131973564.98147535</v>
      </c>
      <c r="Y165" s="1134">
        <f t="shared" ca="1" si="50"/>
        <v>1943375.9710879326</v>
      </c>
      <c r="Z165" s="1134">
        <f t="shared" ca="1" si="51"/>
        <v>130030189.01038742</v>
      </c>
      <c r="AA165" s="1132">
        <f t="shared" ca="1" si="52"/>
        <v>0.2272272124336697</v>
      </c>
      <c r="AB165" s="1105"/>
    </row>
    <row r="166" spans="1:28">
      <c r="A166" s="1144">
        <f>Calendar!J158</f>
        <v>49732</v>
      </c>
      <c r="C166" s="1104"/>
      <c r="D166" s="1125">
        <f t="shared" ca="1" si="38"/>
        <v>50739</v>
      </c>
      <c r="E166" s="1126">
        <f t="shared" ca="1" si="39"/>
        <v>50766</v>
      </c>
      <c r="F166" s="1127">
        <f t="shared" ca="1" si="40"/>
        <v>4746</v>
      </c>
      <c r="G166" s="1128">
        <f ca="1">IF(F166&lt;&gt;"",COUNTIF($F$11:F166,"&gt;0"),"")</f>
        <v>156</v>
      </c>
      <c r="H166" s="1129">
        <v>1.4840873232337378E-2</v>
      </c>
      <c r="I166" s="1073"/>
      <c r="J166" s="1130">
        <f t="shared" ca="1" si="41"/>
        <v>2600603780.207747</v>
      </c>
      <c r="K166" s="1131">
        <f t="shared" ca="1" si="42"/>
        <v>38595231.029600546</v>
      </c>
      <c r="L166" s="1130">
        <f t="shared" ca="1" si="43"/>
        <v>0</v>
      </c>
      <c r="M166" s="1130">
        <f t="shared" ca="1" si="44"/>
        <v>0</v>
      </c>
      <c r="N166" s="1130">
        <f t="shared" ca="1" si="53"/>
        <v>2562008549.1781464</v>
      </c>
      <c r="O166" s="1073"/>
      <c r="P166" s="1130">
        <f t="shared" ca="1" si="45"/>
        <v>38595231.02960062</v>
      </c>
      <c r="Q166" s="1130">
        <f t="shared" ca="1" si="46"/>
        <v>2433908121.7192388</v>
      </c>
      <c r="R166" s="1130">
        <f t="shared" ca="1" si="54"/>
        <v>2470573591.1973596</v>
      </c>
      <c r="S166" s="1130">
        <f t="shared" ca="1" si="55"/>
        <v>36665469.478120804</v>
      </c>
      <c r="T166" s="1130">
        <f t="shared" ca="1" si="47"/>
        <v>2433908121.7192388</v>
      </c>
      <c r="U166" s="1132">
        <f t="shared" ca="1" si="48"/>
        <v>0.20924296964541633</v>
      </c>
      <c r="V166" s="1133">
        <f t="shared" ca="1" si="49"/>
        <v>5.0000000000000155E-2</v>
      </c>
      <c r="X166" s="1134">
        <f t="shared" ca="1" si="56"/>
        <v>130030189.01038742</v>
      </c>
      <c r="Y166" s="1134">
        <f t="shared" ca="1" si="50"/>
        <v>1929761.5514798164</v>
      </c>
      <c r="Z166" s="1134">
        <f t="shared" ca="1" si="51"/>
        <v>128100427.4589076</v>
      </c>
      <c r="AA166" s="1132">
        <f t="shared" ca="1" si="52"/>
        <v>0.22388117942559818</v>
      </c>
      <c r="AB166" s="1105"/>
    </row>
    <row r="167" spans="1:28">
      <c r="A167" s="1144">
        <f>Calendar!J159</f>
        <v>49761</v>
      </c>
      <c r="C167" s="1104"/>
      <c r="D167" s="1125">
        <f t="shared" ca="1" si="38"/>
        <v>50770</v>
      </c>
      <c r="E167" s="1126">
        <f t="shared" ca="1" si="39"/>
        <v>50797</v>
      </c>
      <c r="F167" s="1127">
        <f t="shared" ca="1" si="40"/>
        <v>4777</v>
      </c>
      <c r="G167" s="1128">
        <f ca="1">IF(F167&lt;&gt;"",COUNTIF($F$11:F167,"&gt;0"),"")</f>
        <v>157</v>
      </c>
      <c r="H167" s="1129">
        <v>1.4954538629712818E-2</v>
      </c>
      <c r="I167" s="1073"/>
      <c r="J167" s="1130">
        <f t="shared" ca="1" si="41"/>
        <v>2562008549.1781464</v>
      </c>
      <c r="K167" s="1131">
        <f t="shared" ca="1" si="42"/>
        <v>38313655.81833908</v>
      </c>
      <c r="L167" s="1130">
        <f t="shared" ca="1" si="43"/>
        <v>0</v>
      </c>
      <c r="M167" s="1130">
        <f t="shared" ca="1" si="44"/>
        <v>0</v>
      </c>
      <c r="N167" s="1130">
        <f t="shared" ca="1" si="53"/>
        <v>2523694893.3598075</v>
      </c>
      <c r="O167" s="1073"/>
      <c r="P167" s="1130">
        <f t="shared" ca="1" si="45"/>
        <v>38313655.818338871</v>
      </c>
      <c r="Q167" s="1130">
        <f t="shared" ca="1" si="46"/>
        <v>2397510148.6918168</v>
      </c>
      <c r="R167" s="1130">
        <f t="shared" ca="1" si="54"/>
        <v>2433908121.7192388</v>
      </c>
      <c r="S167" s="1130">
        <f t="shared" ca="1" si="55"/>
        <v>36397973.027421951</v>
      </c>
      <c r="T167" s="1130">
        <f t="shared" ca="1" si="47"/>
        <v>2397510148.6918168</v>
      </c>
      <c r="U167" s="1132">
        <f t="shared" ca="1" si="48"/>
        <v>0.20613762125815085</v>
      </c>
      <c r="V167" s="1133">
        <f t="shared" ca="1" si="49"/>
        <v>5.0000000000000155E-2</v>
      </c>
      <c r="X167" s="1134">
        <f t="shared" ca="1" si="56"/>
        <v>128100427.4589076</v>
      </c>
      <c r="Y167" s="1134">
        <f t="shared" ca="1" si="50"/>
        <v>1915682.7909169197</v>
      </c>
      <c r="Z167" s="1134">
        <f t="shared" ca="1" si="51"/>
        <v>126184744.66799068</v>
      </c>
      <c r="AA167" s="1132">
        <f t="shared" ca="1" si="52"/>
        <v>0.22055858722263705</v>
      </c>
      <c r="AB167" s="1105"/>
    </row>
    <row r="168" spans="1:28">
      <c r="A168" s="1144">
        <f>Calendar!J160</f>
        <v>49793</v>
      </c>
      <c r="C168" s="1104"/>
      <c r="D168" s="1125">
        <f t="shared" ca="1" si="38"/>
        <v>50801</v>
      </c>
      <c r="E168" s="1126">
        <f t="shared" ca="1" si="39"/>
        <v>50829</v>
      </c>
      <c r="F168" s="1127">
        <f t="shared" ca="1" si="40"/>
        <v>4809</v>
      </c>
      <c r="G168" s="1128">
        <f ca="1">IF(F168&lt;&gt;"",COUNTIF($F$11:F168,"&gt;0"),"")</f>
        <v>158</v>
      </c>
      <c r="H168" s="1129">
        <v>1.504881792198098E-2</v>
      </c>
      <c r="I168" s="1073"/>
      <c r="J168" s="1130">
        <f t="shared" ca="1" si="41"/>
        <v>2523694893.3598075</v>
      </c>
      <c r="K168" s="1131">
        <f t="shared" ca="1" si="42"/>
        <v>37978624.940804951</v>
      </c>
      <c r="L168" s="1130">
        <f t="shared" ca="1" si="43"/>
        <v>0</v>
      </c>
      <c r="M168" s="1130">
        <f t="shared" ca="1" si="44"/>
        <v>0</v>
      </c>
      <c r="N168" s="1130">
        <f t="shared" ca="1" si="53"/>
        <v>2485716268.4190025</v>
      </c>
      <c r="O168" s="1073"/>
      <c r="P168" s="1130">
        <f t="shared" ca="1" si="45"/>
        <v>37978624.940804958</v>
      </c>
      <c r="Q168" s="1130">
        <f t="shared" ca="1" si="46"/>
        <v>2361430454.9980521</v>
      </c>
      <c r="R168" s="1130">
        <f t="shared" ca="1" si="54"/>
        <v>2397510148.6918168</v>
      </c>
      <c r="S168" s="1130">
        <f t="shared" ca="1" si="55"/>
        <v>36079693.693764687</v>
      </c>
      <c r="T168" s="1130">
        <f t="shared" ca="1" si="47"/>
        <v>2361430454.9980521</v>
      </c>
      <c r="U168" s="1132">
        <f t="shared" ca="1" si="48"/>
        <v>0.20305492823800875</v>
      </c>
      <c r="V168" s="1133">
        <f t="shared" ca="1" si="49"/>
        <v>5.0000000000000155E-2</v>
      </c>
      <c r="X168" s="1134">
        <f t="shared" ca="1" si="56"/>
        <v>126184744.66799068</v>
      </c>
      <c r="Y168" s="1134">
        <f t="shared" ca="1" si="50"/>
        <v>1898931.2470402718</v>
      </c>
      <c r="Z168" s="1134">
        <f t="shared" ca="1" si="51"/>
        <v>124285813.42095041</v>
      </c>
      <c r="AA168" s="1132">
        <f t="shared" ca="1" si="52"/>
        <v>0.21726023530990132</v>
      </c>
      <c r="AB168" s="1105"/>
    </row>
    <row r="169" spans="1:28">
      <c r="A169" s="1144">
        <f>Calendar!J161</f>
        <v>49822</v>
      </c>
      <c r="C169" s="1104"/>
      <c r="D169" s="1125">
        <f t="shared" ca="1" si="38"/>
        <v>50829</v>
      </c>
      <c r="E169" s="1126">
        <f t="shared" ca="1" si="39"/>
        <v>50857</v>
      </c>
      <c r="F169" s="1127">
        <f t="shared" ca="1" si="40"/>
        <v>4837</v>
      </c>
      <c r="G169" s="1128">
        <f ca="1">IF(F169&lt;&gt;"",COUNTIF($F$11:F169,"&gt;0"),"")</f>
        <v>159</v>
      </c>
      <c r="H169" s="1129">
        <v>1.5140884402968137E-2</v>
      </c>
      <c r="I169" s="1073"/>
      <c r="J169" s="1130">
        <f t="shared" ca="1" si="41"/>
        <v>2485716268.4190025</v>
      </c>
      <c r="K169" s="1131">
        <f t="shared" ca="1" si="42"/>
        <v>37635942.678709432</v>
      </c>
      <c r="L169" s="1130">
        <f t="shared" ca="1" si="43"/>
        <v>0</v>
      </c>
      <c r="M169" s="1130">
        <f t="shared" ca="1" si="44"/>
        <v>0</v>
      </c>
      <c r="N169" s="1130">
        <f t="shared" ca="1" si="53"/>
        <v>2448080325.740293</v>
      </c>
      <c r="O169" s="1073"/>
      <c r="P169" s="1130">
        <f t="shared" ca="1" si="45"/>
        <v>37635942.678709507</v>
      </c>
      <c r="Q169" s="1130">
        <f t="shared" ca="1" si="46"/>
        <v>2325676309.4532781</v>
      </c>
      <c r="R169" s="1130">
        <f t="shared" ca="1" si="54"/>
        <v>2361430454.9980521</v>
      </c>
      <c r="S169" s="1130">
        <f t="shared" ca="1" si="55"/>
        <v>35754145.544774055</v>
      </c>
      <c r="T169" s="1130">
        <f t="shared" ca="1" si="47"/>
        <v>2325676309.4532781</v>
      </c>
      <c r="U169" s="1132">
        <f t="shared" ca="1" si="48"/>
        <v>0.19999919159479404</v>
      </c>
      <c r="V169" s="1133">
        <f t="shared" ca="1" si="49"/>
        <v>5.0000000000000155E-2</v>
      </c>
      <c r="X169" s="1134">
        <f t="shared" ca="1" si="56"/>
        <v>124285813.42095041</v>
      </c>
      <c r="Y169" s="1134">
        <f t="shared" ca="1" si="50"/>
        <v>1881797.1339354515</v>
      </c>
      <c r="Z169" s="1134">
        <f t="shared" ca="1" si="51"/>
        <v>122404016.28701496</v>
      </c>
      <c r="AA169" s="1132">
        <f t="shared" ca="1" si="52"/>
        <v>0.21399072558703583</v>
      </c>
      <c r="AB169" s="1105"/>
    </row>
    <row r="170" spans="1:28">
      <c r="A170" s="1144">
        <f>Calendar!J162</f>
        <v>49853</v>
      </c>
      <c r="C170" s="1104"/>
      <c r="D170" s="1125">
        <f t="shared" ca="1" si="38"/>
        <v>50860</v>
      </c>
      <c r="E170" s="1126">
        <f t="shared" ca="1" si="39"/>
        <v>50887</v>
      </c>
      <c r="F170" s="1127">
        <f t="shared" ca="1" si="40"/>
        <v>4867</v>
      </c>
      <c r="G170" s="1128">
        <f ca="1">IF(F170&lt;&gt;"",COUNTIF($F$11:F170,"&gt;0"),"")</f>
        <v>160</v>
      </c>
      <c r="H170" s="1129">
        <v>1.5239153987182522E-2</v>
      </c>
      <c r="I170" s="1073"/>
      <c r="J170" s="1130">
        <f t="shared" ca="1" si="41"/>
        <v>2448080325.740293</v>
      </c>
      <c r="K170" s="1131">
        <f t="shared" ca="1" si="42"/>
        <v>37306673.056948274</v>
      </c>
      <c r="L170" s="1130">
        <f t="shared" ca="1" si="43"/>
        <v>0</v>
      </c>
      <c r="M170" s="1130">
        <f t="shared" ca="1" si="44"/>
        <v>0</v>
      </c>
      <c r="N170" s="1130">
        <f t="shared" ca="1" si="53"/>
        <v>2410773652.6833448</v>
      </c>
      <c r="O170" s="1073"/>
      <c r="P170" s="1130">
        <f t="shared" ca="1" si="45"/>
        <v>37306673.056948185</v>
      </c>
      <c r="Q170" s="1130">
        <f t="shared" ca="1" si="46"/>
        <v>2290234970.0491776</v>
      </c>
      <c r="R170" s="1130">
        <f t="shared" ca="1" si="54"/>
        <v>2325676309.4532781</v>
      </c>
      <c r="S170" s="1130">
        <f t="shared" ca="1" si="55"/>
        <v>35441339.404100418</v>
      </c>
      <c r="T170" s="1130">
        <f t="shared" ca="1" si="47"/>
        <v>2290234970.0491776</v>
      </c>
      <c r="U170" s="1132">
        <f t="shared" ca="1" si="48"/>
        <v>0.19697102695417018</v>
      </c>
      <c r="V170" s="1133">
        <f t="shared" ca="1" si="49"/>
        <v>4.9999999999999933E-2</v>
      </c>
      <c r="X170" s="1134">
        <f t="shared" ca="1" si="56"/>
        <v>122404016.28701496</v>
      </c>
      <c r="Y170" s="1134">
        <f t="shared" ca="1" si="50"/>
        <v>1865333.6528477669</v>
      </c>
      <c r="Z170" s="1134">
        <f t="shared" ca="1" si="51"/>
        <v>120538682.63416719</v>
      </c>
      <c r="AA170" s="1132">
        <f t="shared" ca="1" si="52"/>
        <v>0.21075071674761528</v>
      </c>
      <c r="AB170" s="1105"/>
    </row>
    <row r="171" spans="1:28">
      <c r="A171" s="1144">
        <f>Calendar!J163</f>
        <v>49884</v>
      </c>
      <c r="C171" s="1104"/>
      <c r="D171" s="1125">
        <f t="shared" ca="1" si="38"/>
        <v>50890</v>
      </c>
      <c r="E171" s="1126">
        <f t="shared" ca="1" si="39"/>
        <v>50917</v>
      </c>
      <c r="F171" s="1127">
        <f t="shared" ca="1" si="40"/>
        <v>4897</v>
      </c>
      <c r="G171" s="1128">
        <f ca="1">IF(F171&lt;&gt;"",COUNTIF($F$11:F171,"&gt;0"),"")</f>
        <v>161</v>
      </c>
      <c r="H171" s="1129">
        <v>1.5343443916137591E-2</v>
      </c>
      <c r="I171" s="1073"/>
      <c r="J171" s="1130">
        <f t="shared" ca="1" si="41"/>
        <v>2410773652.6833448</v>
      </c>
      <c r="K171" s="1131">
        <f t="shared" ca="1" si="42"/>
        <v>36989570.334449068</v>
      </c>
      <c r="L171" s="1130">
        <f t="shared" ca="1" si="43"/>
        <v>0</v>
      </c>
      <c r="M171" s="1130">
        <f t="shared" ca="1" si="44"/>
        <v>0</v>
      </c>
      <c r="N171" s="1130">
        <f t="shared" ca="1" si="53"/>
        <v>2373784082.3488955</v>
      </c>
      <c r="O171" s="1073"/>
      <c r="P171" s="1130">
        <f t="shared" ca="1" si="45"/>
        <v>36989570.334449291</v>
      </c>
      <c r="Q171" s="1130">
        <f t="shared" ca="1" si="46"/>
        <v>2255094878.2314506</v>
      </c>
      <c r="R171" s="1130">
        <f t="shared" ca="1" si="54"/>
        <v>2290234970.0491776</v>
      </c>
      <c r="S171" s="1130">
        <f t="shared" ca="1" si="55"/>
        <v>35140091.817727089</v>
      </c>
      <c r="T171" s="1130">
        <f t="shared" ca="1" si="47"/>
        <v>2255094878.2314506</v>
      </c>
      <c r="U171" s="1132">
        <f t="shared" ca="1" si="48"/>
        <v>0.19396935514340213</v>
      </c>
      <c r="V171" s="1133">
        <f t="shared" ca="1" si="49"/>
        <v>5.0000000000000044E-2</v>
      </c>
      <c r="X171" s="1134">
        <f t="shared" ca="1" si="56"/>
        <v>120538682.63416719</v>
      </c>
      <c r="Y171" s="1134">
        <f t="shared" ca="1" si="50"/>
        <v>1849478.5167222023</v>
      </c>
      <c r="Z171" s="1134">
        <f t="shared" ca="1" si="51"/>
        <v>118689204.11744499</v>
      </c>
      <c r="AA171" s="1132">
        <f t="shared" ca="1" si="52"/>
        <v>0.2075390541221887</v>
      </c>
      <c r="AB171" s="1105"/>
    </row>
    <row r="172" spans="1:28">
      <c r="A172" s="1144">
        <f>Calendar!J164</f>
        <v>49914</v>
      </c>
      <c r="C172" s="1104"/>
      <c r="D172" s="1125">
        <f t="shared" ca="1" si="38"/>
        <v>50921</v>
      </c>
      <c r="E172" s="1126">
        <f t="shared" ca="1" si="39"/>
        <v>50948</v>
      </c>
      <c r="F172" s="1127">
        <f t="shared" ca="1" si="40"/>
        <v>4928</v>
      </c>
      <c r="G172" s="1128">
        <f ca="1">IF(F172&lt;&gt;"",COUNTIF($F$11:F172,"&gt;0"),"")</f>
        <v>162</v>
      </c>
      <c r="H172" s="1129">
        <v>1.5447912871940713E-2</v>
      </c>
      <c r="I172" s="1073"/>
      <c r="J172" s="1130">
        <f t="shared" ca="1" si="41"/>
        <v>2373784082.3488955</v>
      </c>
      <c r="K172" s="1131">
        <f t="shared" ca="1" si="42"/>
        <v>36670009.680925481</v>
      </c>
      <c r="L172" s="1130">
        <f t="shared" ca="1" si="43"/>
        <v>0</v>
      </c>
      <c r="M172" s="1130">
        <f t="shared" ca="1" si="44"/>
        <v>0</v>
      </c>
      <c r="N172" s="1130">
        <f t="shared" ca="1" si="53"/>
        <v>2337114072.6679702</v>
      </c>
      <c r="O172" s="1073"/>
      <c r="P172" s="1130">
        <f t="shared" ca="1" si="45"/>
        <v>36670009.680925369</v>
      </c>
      <c r="Q172" s="1130">
        <f t="shared" ca="1" si="46"/>
        <v>2220258369.0345716</v>
      </c>
      <c r="R172" s="1130">
        <f t="shared" ca="1" si="54"/>
        <v>2255094878.2314506</v>
      </c>
      <c r="S172" s="1130">
        <f t="shared" ca="1" si="55"/>
        <v>34836509.19687891</v>
      </c>
      <c r="T172" s="1130">
        <f t="shared" ca="1" si="47"/>
        <v>2220258369.0345716</v>
      </c>
      <c r="U172" s="1132">
        <f t="shared" ca="1" si="48"/>
        <v>0.19099319722130992</v>
      </c>
      <c r="V172" s="1133">
        <f t="shared" ca="1" si="49"/>
        <v>5.0000000000000044E-2</v>
      </c>
      <c r="X172" s="1134">
        <f t="shared" ca="1" si="56"/>
        <v>118689204.11744499</v>
      </c>
      <c r="Y172" s="1134">
        <f t="shared" ca="1" si="50"/>
        <v>1833500.4840464592</v>
      </c>
      <c r="Z172" s="1134">
        <f t="shared" ca="1" si="51"/>
        <v>116855703.63339853</v>
      </c>
      <c r="AA172" s="1132">
        <f t="shared" ca="1" si="52"/>
        <v>0.20435469028485709</v>
      </c>
      <c r="AB172" s="1105"/>
    </row>
    <row r="173" spans="1:28">
      <c r="A173" s="1144">
        <f>Calendar!J165</f>
        <v>49947</v>
      </c>
      <c r="C173" s="1104"/>
      <c r="D173" s="1125">
        <f t="shared" ca="1" si="38"/>
        <v>50951</v>
      </c>
      <c r="E173" s="1126">
        <f t="shared" ca="1" si="39"/>
        <v>50978</v>
      </c>
      <c r="F173" s="1127">
        <f t="shared" ca="1" si="40"/>
        <v>4958</v>
      </c>
      <c r="G173" s="1128">
        <f ca="1">IF(F173&lt;&gt;"",COUNTIF($F$11:F173,"&gt;0"),"")</f>
        <v>163</v>
      </c>
      <c r="H173" s="1129">
        <v>1.553540043119273E-2</v>
      </c>
      <c r="I173" s="1073"/>
      <c r="J173" s="1130">
        <f t="shared" ca="1" si="41"/>
        <v>2337114072.6679702</v>
      </c>
      <c r="K173" s="1131">
        <f t="shared" ca="1" si="42"/>
        <v>36308002.972272582</v>
      </c>
      <c r="L173" s="1130">
        <f t="shared" ca="1" si="43"/>
        <v>0</v>
      </c>
      <c r="M173" s="1130">
        <f t="shared" ca="1" si="44"/>
        <v>0</v>
      </c>
      <c r="N173" s="1130">
        <f t="shared" ca="1" si="53"/>
        <v>2300806069.6956978</v>
      </c>
      <c r="O173" s="1073"/>
      <c r="P173" s="1130">
        <f t="shared" ca="1" si="45"/>
        <v>36308002.972272396</v>
      </c>
      <c r="Q173" s="1130">
        <f t="shared" ca="1" si="46"/>
        <v>2185765766.2109127</v>
      </c>
      <c r="R173" s="1130">
        <f t="shared" ca="1" si="54"/>
        <v>2220258369.0345716</v>
      </c>
      <c r="S173" s="1130">
        <f t="shared" ca="1" si="55"/>
        <v>34492602.823658943</v>
      </c>
      <c r="T173" s="1130">
        <f t="shared" ca="1" si="47"/>
        <v>2185765766.2109127</v>
      </c>
      <c r="U173" s="1132">
        <f t="shared" ca="1" si="48"/>
        <v>0.18804275095150177</v>
      </c>
      <c r="V173" s="1133">
        <f t="shared" ca="1" si="49"/>
        <v>5.0000000000000044E-2</v>
      </c>
      <c r="X173" s="1134">
        <f t="shared" ca="1" si="56"/>
        <v>116855703.63339853</v>
      </c>
      <c r="Y173" s="1134">
        <f t="shared" ca="1" si="50"/>
        <v>1815400.1486134529</v>
      </c>
      <c r="Z173" s="1134">
        <f t="shared" ca="1" si="51"/>
        <v>115040303.48478508</v>
      </c>
      <c r="AA173" s="1132">
        <f t="shared" ca="1" si="52"/>
        <v>0.20119783683436387</v>
      </c>
      <c r="AB173" s="1105"/>
    </row>
    <row r="174" spans="1:28">
      <c r="A174" s="1144">
        <f>Calendar!J166</f>
        <v>49975</v>
      </c>
      <c r="C174" s="1104"/>
      <c r="D174" s="1125">
        <f t="shared" ca="1" si="38"/>
        <v>50982</v>
      </c>
      <c r="E174" s="1126">
        <f t="shared" ca="1" si="39"/>
        <v>51011</v>
      </c>
      <c r="F174" s="1127">
        <f t="shared" ca="1" si="40"/>
        <v>4991</v>
      </c>
      <c r="G174" s="1128">
        <f ca="1">IF(F174&lt;&gt;"",COUNTIF($F$11:F174,"&gt;0"),"")</f>
        <v>164</v>
      </c>
      <c r="H174" s="1129">
        <v>1.5615344497241317E-2</v>
      </c>
      <c r="I174" s="1073"/>
      <c r="J174" s="1130">
        <f t="shared" ca="1" si="41"/>
        <v>2300806069.6956978</v>
      </c>
      <c r="K174" s="1131">
        <f t="shared" ca="1" si="42"/>
        <v>35927879.39964214</v>
      </c>
      <c r="L174" s="1130">
        <f t="shared" ca="1" si="43"/>
        <v>0</v>
      </c>
      <c r="M174" s="1130">
        <f t="shared" ca="1" si="44"/>
        <v>0</v>
      </c>
      <c r="N174" s="1130">
        <f t="shared" ca="1" si="53"/>
        <v>2264878190.2960558</v>
      </c>
      <c r="O174" s="1073"/>
      <c r="P174" s="1130">
        <f t="shared" ca="1" si="45"/>
        <v>35927879.399641991</v>
      </c>
      <c r="Q174" s="1130">
        <f t="shared" ca="1" si="46"/>
        <v>2151634280.7812529</v>
      </c>
      <c r="R174" s="1130">
        <f t="shared" ca="1" si="54"/>
        <v>2185765766.2109127</v>
      </c>
      <c r="S174" s="1130">
        <f t="shared" ca="1" si="55"/>
        <v>34131485.429659843</v>
      </c>
      <c r="T174" s="1130">
        <f t="shared" ca="1" si="47"/>
        <v>2151634280.7812529</v>
      </c>
      <c r="U174" s="1132">
        <f t="shared" ca="1" si="48"/>
        <v>0.18512143151728713</v>
      </c>
      <c r="V174" s="1133">
        <f t="shared" ca="1" si="49"/>
        <v>5.0000000000000044E-2</v>
      </c>
      <c r="X174" s="1134">
        <f t="shared" ca="1" si="56"/>
        <v>115040303.48478508</v>
      </c>
      <c r="Y174" s="1134">
        <f t="shared" ca="1" si="50"/>
        <v>1796393.9699821472</v>
      </c>
      <c r="Z174" s="1134">
        <f t="shared" ca="1" si="51"/>
        <v>113243909.51480293</v>
      </c>
      <c r="AA174" s="1132">
        <f t="shared" ca="1" si="52"/>
        <v>0.19807214787325256</v>
      </c>
      <c r="AB174" s="1105"/>
    </row>
    <row r="175" spans="1:28">
      <c r="A175" s="1144">
        <f>Calendar!J167</f>
        <v>50006</v>
      </c>
      <c r="C175" s="1104"/>
      <c r="D175" s="1125">
        <f t="shared" ca="1" si="38"/>
        <v>51013</v>
      </c>
      <c r="E175" s="1126">
        <f t="shared" ca="1" si="39"/>
        <v>51040</v>
      </c>
      <c r="F175" s="1127">
        <f t="shared" ca="1" si="40"/>
        <v>5020</v>
      </c>
      <c r="G175" s="1128">
        <f ca="1">IF(F175&lt;&gt;"",COUNTIF($F$11:F175,"&gt;0"),"")</f>
        <v>165</v>
      </c>
      <c r="H175" s="1129">
        <v>1.5720716728036072E-2</v>
      </c>
      <c r="I175" s="1073"/>
      <c r="J175" s="1130">
        <f t="shared" ca="1" si="41"/>
        <v>2264878190.2960558</v>
      </c>
      <c r="K175" s="1131">
        <f t="shared" ca="1" si="42"/>
        <v>35605508.453151271</v>
      </c>
      <c r="L175" s="1130">
        <f t="shared" ca="1" si="43"/>
        <v>0</v>
      </c>
      <c r="M175" s="1130">
        <f t="shared" ca="1" si="44"/>
        <v>0</v>
      </c>
      <c r="N175" s="1130">
        <f t="shared" ca="1" si="53"/>
        <v>2229272681.8429046</v>
      </c>
      <c r="O175" s="1073"/>
      <c r="P175" s="1130">
        <f t="shared" ca="1" si="45"/>
        <v>35605508.453151226</v>
      </c>
      <c r="Q175" s="1130">
        <f t="shared" ca="1" si="46"/>
        <v>2117809047.7507591</v>
      </c>
      <c r="R175" s="1130">
        <f t="shared" ca="1" si="54"/>
        <v>2151634280.7812529</v>
      </c>
      <c r="S175" s="1130">
        <f t="shared" ca="1" si="55"/>
        <v>33825233.030493736</v>
      </c>
      <c r="T175" s="1130">
        <f t="shared" ca="1" si="47"/>
        <v>2117809047.7507591</v>
      </c>
      <c r="U175" s="1132">
        <f t="shared" ca="1" si="48"/>
        <v>0.18223069659032226</v>
      </c>
      <c r="V175" s="1133">
        <f t="shared" ca="1" si="49"/>
        <v>5.0000000000000044E-2</v>
      </c>
      <c r="X175" s="1134">
        <f t="shared" ca="1" si="56"/>
        <v>113243909.51480293</v>
      </c>
      <c r="Y175" s="1134">
        <f t="shared" ca="1" si="50"/>
        <v>1780275.4226574898</v>
      </c>
      <c r="Z175" s="1134">
        <f t="shared" ca="1" si="51"/>
        <v>111463634.09214544</v>
      </c>
      <c r="AA175" s="1132">
        <f t="shared" ca="1" si="52"/>
        <v>0.19497918304890313</v>
      </c>
      <c r="AB175" s="1105"/>
    </row>
    <row r="176" spans="1:28">
      <c r="A176" s="1144">
        <f>Calendar!J168</f>
        <v>50038</v>
      </c>
      <c r="C176" s="1104"/>
      <c r="D176" s="1125">
        <f t="shared" ca="1" si="38"/>
        <v>51043</v>
      </c>
      <c r="E176" s="1126">
        <f t="shared" ca="1" si="39"/>
        <v>51070</v>
      </c>
      <c r="F176" s="1127">
        <f t="shared" ca="1" si="40"/>
        <v>5050</v>
      </c>
      <c r="G176" s="1128">
        <f ca="1">IF(F176&lt;&gt;"",COUNTIF($F$11:F176,"&gt;0"),"")</f>
        <v>166</v>
      </c>
      <c r="H176" s="1129">
        <v>1.580574357171256E-2</v>
      </c>
      <c r="I176" s="1073"/>
      <c r="J176" s="1130">
        <f t="shared" ca="1" si="41"/>
        <v>2229272681.8429046</v>
      </c>
      <c r="K176" s="1131">
        <f t="shared" ca="1" si="42"/>
        <v>35235312.360632904</v>
      </c>
      <c r="L176" s="1130">
        <f t="shared" ca="1" si="43"/>
        <v>0</v>
      </c>
      <c r="M176" s="1130">
        <f t="shared" ca="1" si="44"/>
        <v>0</v>
      </c>
      <c r="N176" s="1130">
        <f t="shared" ca="1" si="53"/>
        <v>2194037369.4822717</v>
      </c>
      <c r="O176" s="1073"/>
      <c r="P176" s="1130">
        <f t="shared" ca="1" si="45"/>
        <v>35235312.360632896</v>
      </c>
      <c r="Q176" s="1130">
        <f t="shared" ca="1" si="46"/>
        <v>2084335501.008158</v>
      </c>
      <c r="R176" s="1130">
        <f t="shared" ca="1" si="54"/>
        <v>2117809047.7507591</v>
      </c>
      <c r="S176" s="1130">
        <f t="shared" ca="1" si="55"/>
        <v>33473546.742601156</v>
      </c>
      <c r="T176" s="1130">
        <f t="shared" ca="1" si="47"/>
        <v>2084335501.008158</v>
      </c>
      <c r="U176" s="1132">
        <f t="shared" ca="1" si="48"/>
        <v>0.17936589943007311</v>
      </c>
      <c r="V176" s="1133">
        <f t="shared" ca="1" si="49"/>
        <v>5.0000000000000044E-2</v>
      </c>
      <c r="X176" s="1134">
        <f t="shared" ca="1" si="56"/>
        <v>111463634.09214544</v>
      </c>
      <c r="Y176" s="1134">
        <f t="shared" ca="1" si="50"/>
        <v>1761765.6180317402</v>
      </c>
      <c r="Z176" s="1134">
        <f t="shared" ca="1" si="51"/>
        <v>109701868.4741137</v>
      </c>
      <c r="AA176" s="1132">
        <f t="shared" ca="1" si="52"/>
        <v>0.19191397054432754</v>
      </c>
      <c r="AB176" s="1105"/>
    </row>
    <row r="177" spans="1:28">
      <c r="A177" s="1144">
        <f>Calendar!J169</f>
        <v>50067</v>
      </c>
      <c r="C177" s="1104"/>
      <c r="D177" s="1125">
        <f t="shared" ca="1" si="38"/>
        <v>51074</v>
      </c>
      <c r="E177" s="1126">
        <f t="shared" ca="1" si="39"/>
        <v>51102</v>
      </c>
      <c r="F177" s="1127">
        <f t="shared" ca="1" si="40"/>
        <v>5082</v>
      </c>
      <c r="G177" s="1128">
        <f ca="1">IF(F177&lt;&gt;"",COUNTIF($F$11:F177,"&gt;0"),"")</f>
        <v>167</v>
      </c>
      <c r="H177" s="1129">
        <v>1.5909727788583974E-2</v>
      </c>
      <c r="I177" s="1073"/>
      <c r="J177" s="1130">
        <f t="shared" ca="1" si="41"/>
        <v>2194037369.4822717</v>
      </c>
      <c r="K177" s="1131">
        <f t="shared" ca="1" si="42"/>
        <v>34906537.306443781</v>
      </c>
      <c r="L177" s="1130">
        <f t="shared" ca="1" si="43"/>
        <v>0</v>
      </c>
      <c r="M177" s="1130">
        <f t="shared" ca="1" si="44"/>
        <v>0</v>
      </c>
      <c r="N177" s="1130">
        <f t="shared" ca="1" si="53"/>
        <v>2159130832.175828</v>
      </c>
      <c r="O177" s="1073"/>
      <c r="P177" s="1130">
        <f t="shared" ca="1" si="45"/>
        <v>34906537.306443691</v>
      </c>
      <c r="Q177" s="1130">
        <f t="shared" ca="1" si="46"/>
        <v>2051174290.5670364</v>
      </c>
      <c r="R177" s="1130">
        <f t="shared" ca="1" si="54"/>
        <v>2084335501.008158</v>
      </c>
      <c r="S177" s="1130">
        <f t="shared" ca="1" si="55"/>
        <v>33161210.441121578</v>
      </c>
      <c r="T177" s="1130">
        <f t="shared" ca="1" si="47"/>
        <v>2051174290.5670364</v>
      </c>
      <c r="U177" s="1132">
        <f t="shared" ca="1" si="48"/>
        <v>0.17653088801817179</v>
      </c>
      <c r="V177" s="1133">
        <f t="shared" ca="1" si="49"/>
        <v>5.0000000000000044E-2</v>
      </c>
      <c r="X177" s="1134">
        <f t="shared" ca="1" si="56"/>
        <v>109701868.4741137</v>
      </c>
      <c r="Y177" s="1134">
        <f t="shared" ca="1" si="50"/>
        <v>1745326.865322113</v>
      </c>
      <c r="Z177" s="1134">
        <f t="shared" ca="1" si="51"/>
        <v>107956541.60879159</v>
      </c>
      <c r="AA177" s="1132">
        <f t="shared" ca="1" si="52"/>
        <v>0.18888062753807455</v>
      </c>
      <c r="AB177" s="1105"/>
    </row>
    <row r="178" spans="1:28">
      <c r="A178" s="1144">
        <f>Calendar!J170</f>
        <v>50098</v>
      </c>
      <c r="C178" s="1104"/>
      <c r="D178" s="1125">
        <f t="shared" ca="1" si="38"/>
        <v>51104</v>
      </c>
      <c r="E178" s="1126">
        <f t="shared" ca="1" si="39"/>
        <v>51131</v>
      </c>
      <c r="F178" s="1127">
        <f t="shared" ca="1" si="40"/>
        <v>5111</v>
      </c>
      <c r="G178" s="1128">
        <f ca="1">IF(F178&lt;&gt;"",COUNTIF($F$11:F178,"&gt;0"),"")</f>
        <v>168</v>
      </c>
      <c r="H178" s="1129">
        <v>1.6001483846585514E-2</v>
      </c>
      <c r="I178" s="1073"/>
      <c r="J178" s="1130">
        <f t="shared" ca="1" si="41"/>
        <v>2159130832.175828</v>
      </c>
      <c r="K178" s="1131">
        <f t="shared" ca="1" si="42"/>
        <v>34549297.133726247</v>
      </c>
      <c r="L178" s="1130">
        <f t="shared" ca="1" si="43"/>
        <v>0</v>
      </c>
      <c r="M178" s="1130">
        <f t="shared" ca="1" si="44"/>
        <v>0</v>
      </c>
      <c r="N178" s="1130">
        <f t="shared" ca="1" si="53"/>
        <v>2124581535.0421016</v>
      </c>
      <c r="O178" s="1073"/>
      <c r="P178" s="1130">
        <f t="shared" ca="1" si="45"/>
        <v>34549297.133726358</v>
      </c>
      <c r="Q178" s="1130">
        <f t="shared" ca="1" si="46"/>
        <v>2018352458.2899964</v>
      </c>
      <c r="R178" s="1130">
        <f t="shared" ca="1" si="54"/>
        <v>2051174290.5670364</v>
      </c>
      <c r="S178" s="1130">
        <f t="shared" ca="1" si="55"/>
        <v>32821832.277040005</v>
      </c>
      <c r="T178" s="1130">
        <f t="shared" ca="1" si="47"/>
        <v>2018352458.2899964</v>
      </c>
      <c r="U178" s="1132">
        <f t="shared" ca="1" si="48"/>
        <v>0.17372232964352569</v>
      </c>
      <c r="V178" s="1133">
        <f t="shared" ca="1" si="49"/>
        <v>5.0000000000000044E-2</v>
      </c>
      <c r="X178" s="1134">
        <f t="shared" ca="1" si="56"/>
        <v>107956541.60879159</v>
      </c>
      <c r="Y178" s="1134">
        <f t="shared" ca="1" si="50"/>
        <v>1727464.8566863537</v>
      </c>
      <c r="Z178" s="1134">
        <f t="shared" ca="1" si="51"/>
        <v>106229076.75210524</v>
      </c>
      <c r="AA178" s="1132">
        <f t="shared" ca="1" si="52"/>
        <v>0.185875588169407</v>
      </c>
      <c r="AB178" s="1105"/>
    </row>
    <row r="179" spans="1:28">
      <c r="A179" s="1144">
        <f>Calendar!J171</f>
        <v>50126</v>
      </c>
      <c r="C179" s="1104"/>
      <c r="D179" s="1125">
        <f t="shared" ca="1" si="38"/>
        <v>51135</v>
      </c>
      <c r="E179" s="1126">
        <f t="shared" ca="1" si="39"/>
        <v>51162</v>
      </c>
      <c r="F179" s="1127">
        <f t="shared" ca="1" si="40"/>
        <v>5142</v>
      </c>
      <c r="G179" s="1128">
        <f ca="1">IF(F179&lt;&gt;"",COUNTIF($F$11:F179,"&gt;0"),"")</f>
        <v>169</v>
      </c>
      <c r="H179" s="1129">
        <v>1.6094577730115241E-2</v>
      </c>
      <c r="I179" s="1073"/>
      <c r="J179" s="1130">
        <f t="shared" ca="1" si="41"/>
        <v>2124581535.0421016</v>
      </c>
      <c r="K179" s="1131">
        <f t="shared" ca="1" si="42"/>
        <v>34194242.659702666</v>
      </c>
      <c r="L179" s="1130">
        <f t="shared" ca="1" si="43"/>
        <v>0</v>
      </c>
      <c r="M179" s="1130">
        <f t="shared" ca="1" si="44"/>
        <v>0</v>
      </c>
      <c r="N179" s="1130">
        <f t="shared" ca="1" si="53"/>
        <v>2090387292.3823988</v>
      </c>
      <c r="O179" s="1073"/>
      <c r="P179" s="1130">
        <f t="shared" ca="1" si="45"/>
        <v>34194242.659702778</v>
      </c>
      <c r="Q179" s="1130">
        <f t="shared" ca="1" si="46"/>
        <v>1985867927.7632787</v>
      </c>
      <c r="R179" s="1130">
        <f t="shared" ca="1" si="54"/>
        <v>2018352458.2899964</v>
      </c>
      <c r="S179" s="1130">
        <f t="shared" ca="1" si="55"/>
        <v>32484530.526717663</v>
      </c>
      <c r="T179" s="1130">
        <f t="shared" ca="1" si="47"/>
        <v>1985867927.7632787</v>
      </c>
      <c r="U179" s="1132">
        <f t="shared" ca="1" si="48"/>
        <v>0.1709425145919436</v>
      </c>
      <c r="V179" s="1133">
        <f t="shared" ca="1" si="49"/>
        <v>5.0000000000000044E-2</v>
      </c>
      <c r="X179" s="1134">
        <f t="shared" ca="1" si="56"/>
        <v>106229076.75210524</v>
      </c>
      <c r="Y179" s="1134">
        <f t="shared" ca="1" si="50"/>
        <v>1709712.1329851151</v>
      </c>
      <c r="Z179" s="1134">
        <f t="shared" ca="1" si="51"/>
        <v>104519364.61912012</v>
      </c>
      <c r="AA179" s="1132">
        <f t="shared" ca="1" si="52"/>
        <v>0.1829013029478396</v>
      </c>
      <c r="AB179" s="1105"/>
    </row>
    <row r="180" spans="1:28">
      <c r="A180" s="1144">
        <f>Calendar!J172</f>
        <v>50157</v>
      </c>
      <c r="C180" s="1104"/>
      <c r="D180" s="1125">
        <f t="shared" ca="1" si="38"/>
        <v>51166</v>
      </c>
      <c r="E180" s="1126">
        <f t="shared" ca="1" si="39"/>
        <v>51193</v>
      </c>
      <c r="F180" s="1127">
        <f t="shared" ca="1" si="40"/>
        <v>5173</v>
      </c>
      <c r="G180" s="1128">
        <f ca="1">IF(F180&lt;&gt;"",COUNTIF($F$11:F180,"&gt;0"),"")</f>
        <v>170</v>
      </c>
      <c r="H180" s="1129">
        <v>1.622730145022349E-2</v>
      </c>
      <c r="I180" s="1073"/>
      <c r="J180" s="1130">
        <f t="shared" ca="1" si="41"/>
        <v>2090387292.3823988</v>
      </c>
      <c r="K180" s="1131">
        <f t="shared" ca="1" si="42"/>
        <v>33921344.741205655</v>
      </c>
      <c r="L180" s="1130">
        <f t="shared" ca="1" si="43"/>
        <v>0</v>
      </c>
      <c r="M180" s="1130">
        <f t="shared" ca="1" si="44"/>
        <v>0</v>
      </c>
      <c r="N180" s="1130">
        <f t="shared" ca="1" si="53"/>
        <v>2056465947.6411932</v>
      </c>
      <c r="O180" s="1073"/>
      <c r="P180" s="1130">
        <f t="shared" ca="1" si="45"/>
        <v>33921344.741205692</v>
      </c>
      <c r="Q180" s="1130">
        <f t="shared" ca="1" si="46"/>
        <v>1953642650.2591333</v>
      </c>
      <c r="R180" s="1130">
        <f t="shared" ca="1" si="54"/>
        <v>1985867927.7632787</v>
      </c>
      <c r="S180" s="1130">
        <f t="shared" ca="1" si="55"/>
        <v>32225277.504145384</v>
      </c>
      <c r="T180" s="1130">
        <f t="shared" ca="1" si="47"/>
        <v>1953642650.2591333</v>
      </c>
      <c r="U180" s="1132">
        <f t="shared" ca="1" si="48"/>
        <v>0.16819126700346218</v>
      </c>
      <c r="V180" s="1133">
        <f t="shared" ca="1" si="49"/>
        <v>5.0000000000000044E-2</v>
      </c>
      <c r="X180" s="1134">
        <f t="shared" ca="1" si="56"/>
        <v>104519364.61912012</v>
      </c>
      <c r="Y180" s="1134">
        <f t="shared" ca="1" si="50"/>
        <v>1696067.2370603085</v>
      </c>
      <c r="Z180" s="1134">
        <f t="shared" ca="1" si="51"/>
        <v>102823297.38205981</v>
      </c>
      <c r="AA180" s="1132">
        <f t="shared" ca="1" si="52"/>
        <v>0.17995758371060627</v>
      </c>
      <c r="AB180" s="1105"/>
    </row>
    <row r="181" spans="1:28">
      <c r="A181" s="1144">
        <f>Calendar!J173</f>
        <v>50187</v>
      </c>
      <c r="C181" s="1104"/>
      <c r="D181" s="1125">
        <f t="shared" ca="1" si="38"/>
        <v>51195</v>
      </c>
      <c r="E181" s="1126">
        <f t="shared" ca="1" si="39"/>
        <v>51222</v>
      </c>
      <c r="F181" s="1127">
        <f t="shared" ca="1" si="40"/>
        <v>5202</v>
      </c>
      <c r="G181" s="1128">
        <f ca="1">IF(F181&lt;&gt;"",COUNTIF($F$11:F181,"&gt;0"),"")</f>
        <v>171</v>
      </c>
      <c r="H181" s="1129">
        <v>1.6378965258124826E-2</v>
      </c>
      <c r="I181" s="1073"/>
      <c r="J181" s="1130">
        <f t="shared" ca="1" si="41"/>
        <v>2056465947.6411932</v>
      </c>
      <c r="K181" s="1131">
        <f t="shared" ca="1" si="42"/>
        <v>33682784.310931846</v>
      </c>
      <c r="L181" s="1130">
        <f t="shared" ca="1" si="43"/>
        <v>0</v>
      </c>
      <c r="M181" s="1130">
        <f t="shared" ca="1" si="44"/>
        <v>0</v>
      </c>
      <c r="N181" s="1130">
        <f t="shared" ca="1" si="53"/>
        <v>2022783163.3302612</v>
      </c>
      <c r="O181" s="1073"/>
      <c r="P181" s="1130">
        <f t="shared" ca="1" si="45"/>
        <v>33682784.310931921</v>
      </c>
      <c r="Q181" s="1130">
        <f t="shared" ca="1" si="46"/>
        <v>1921644005.163748</v>
      </c>
      <c r="R181" s="1130">
        <f t="shared" ca="1" si="54"/>
        <v>1953642650.2591333</v>
      </c>
      <c r="S181" s="1130">
        <f t="shared" ca="1" si="55"/>
        <v>31998645.095385313</v>
      </c>
      <c r="T181" s="1130">
        <f t="shared" ca="1" si="47"/>
        <v>1921644005.163748</v>
      </c>
      <c r="U181" s="1132">
        <f t="shared" ca="1" si="48"/>
        <v>0.16546197661250198</v>
      </c>
      <c r="V181" s="1133">
        <f t="shared" ca="1" si="49"/>
        <v>5.0000000000000044E-2</v>
      </c>
      <c r="X181" s="1134">
        <f t="shared" ca="1" si="56"/>
        <v>102823297.38205981</v>
      </c>
      <c r="Y181" s="1134">
        <f t="shared" ca="1" si="50"/>
        <v>1684139.215546608</v>
      </c>
      <c r="Z181" s="1134">
        <f t="shared" ca="1" si="51"/>
        <v>101139158.1665132</v>
      </c>
      <c r="AA181" s="1132">
        <f t="shared" ca="1" si="52"/>
        <v>0.17703735775148038</v>
      </c>
      <c r="AB181" s="1105"/>
    </row>
    <row r="182" spans="1:28">
      <c r="A182" s="1144">
        <f>Calendar!J174</f>
        <v>50220</v>
      </c>
      <c r="C182" s="1104"/>
      <c r="D182" s="1125">
        <f t="shared" ca="1" si="38"/>
        <v>51226</v>
      </c>
      <c r="E182" s="1126">
        <f t="shared" ca="1" si="39"/>
        <v>51253</v>
      </c>
      <c r="F182" s="1127">
        <f t="shared" ca="1" si="40"/>
        <v>5233</v>
      </c>
      <c r="G182" s="1128">
        <f ca="1">IF(F182&lt;&gt;"",COUNTIF($F$11:F182,"&gt;0"),"")</f>
        <v>172</v>
      </c>
      <c r="H182" s="1129">
        <v>1.649593965294251E-2</v>
      </c>
      <c r="I182" s="1073"/>
      <c r="J182" s="1130">
        <f t="shared" ca="1" si="41"/>
        <v>2022783163.3302612</v>
      </c>
      <c r="K182" s="1131">
        <f t="shared" ca="1" si="42"/>
        <v>33367708.993284144</v>
      </c>
      <c r="L182" s="1130">
        <f t="shared" ca="1" si="43"/>
        <v>0</v>
      </c>
      <c r="M182" s="1130">
        <f t="shared" ca="1" si="44"/>
        <v>0</v>
      </c>
      <c r="N182" s="1130">
        <f t="shared" ca="1" si="53"/>
        <v>1989415454.336977</v>
      </c>
      <c r="O182" s="1073"/>
      <c r="P182" s="1130">
        <f t="shared" ca="1" si="45"/>
        <v>33367708.993284225</v>
      </c>
      <c r="Q182" s="1130">
        <f t="shared" ca="1" si="46"/>
        <v>1889944681.6201282</v>
      </c>
      <c r="R182" s="1130">
        <f t="shared" ca="1" si="54"/>
        <v>1921644005.163748</v>
      </c>
      <c r="S182" s="1130">
        <f t="shared" ca="1" si="55"/>
        <v>31699323.543619871</v>
      </c>
      <c r="T182" s="1130">
        <f t="shared" ca="1" si="47"/>
        <v>1889944681.6201282</v>
      </c>
      <c r="U182" s="1132">
        <f t="shared" ca="1" si="48"/>
        <v>0.16275188064602514</v>
      </c>
      <c r="V182" s="1133">
        <f t="shared" ca="1" si="49"/>
        <v>5.0000000000000044E-2</v>
      </c>
      <c r="X182" s="1134">
        <f t="shared" ca="1" si="56"/>
        <v>101139158.1665132</v>
      </c>
      <c r="Y182" s="1134">
        <f t="shared" ca="1" si="50"/>
        <v>1668385.4496643543</v>
      </c>
      <c r="Z182" s="1134">
        <f t="shared" ca="1" si="51"/>
        <v>99470772.71684885</v>
      </c>
      <c r="AA182" s="1132">
        <f t="shared" ca="1" si="52"/>
        <v>0.17413766901947866</v>
      </c>
      <c r="AB182" s="1105"/>
    </row>
    <row r="183" spans="1:28">
      <c r="A183" s="1144">
        <f>Calendar!J175</f>
        <v>50248</v>
      </c>
      <c r="C183" s="1104"/>
      <c r="D183" s="1125">
        <f t="shared" ca="1" si="38"/>
        <v>51256</v>
      </c>
      <c r="E183" s="1126">
        <f t="shared" ca="1" si="39"/>
        <v>51284</v>
      </c>
      <c r="F183" s="1127">
        <f t="shared" ca="1" si="40"/>
        <v>5264</v>
      </c>
      <c r="G183" s="1128">
        <f ca="1">IF(F183&lt;&gt;"",COUNTIF($F$11:F183,"&gt;0"),"")</f>
        <v>173</v>
      </c>
      <c r="H183" s="1129">
        <v>1.6625995194031577E-2</v>
      </c>
      <c r="I183" s="1073"/>
      <c r="J183" s="1130">
        <f t="shared" ca="1" si="41"/>
        <v>1989415454.336977</v>
      </c>
      <c r="K183" s="1131">
        <f t="shared" ca="1" si="42"/>
        <v>33076011.782738727</v>
      </c>
      <c r="L183" s="1130">
        <f t="shared" ca="1" si="43"/>
        <v>0</v>
      </c>
      <c r="M183" s="1130">
        <f t="shared" ca="1" si="44"/>
        <v>0</v>
      </c>
      <c r="N183" s="1130">
        <f t="shared" ca="1" si="53"/>
        <v>1956339442.5542383</v>
      </c>
      <c r="O183" s="1073"/>
      <c r="P183" s="1130">
        <f t="shared" ca="1" si="45"/>
        <v>33076011.782738686</v>
      </c>
      <c r="Q183" s="1130">
        <f t="shared" ca="1" si="46"/>
        <v>1858522470.4265263</v>
      </c>
      <c r="R183" s="1130">
        <f t="shared" ca="1" si="54"/>
        <v>1889944681.6201282</v>
      </c>
      <c r="S183" s="1130">
        <f t="shared" ca="1" si="55"/>
        <v>31422211.193601847</v>
      </c>
      <c r="T183" s="1130">
        <f t="shared" ca="1" si="47"/>
        <v>1858522470.4265263</v>
      </c>
      <c r="U183" s="1132">
        <f t="shared" ca="1" si="48"/>
        <v>0.16006713544448542</v>
      </c>
      <c r="V183" s="1133">
        <f t="shared" ca="1" si="49"/>
        <v>5.0000000000000044E-2</v>
      </c>
      <c r="X183" s="1134">
        <f t="shared" ca="1" si="56"/>
        <v>99470772.71684885</v>
      </c>
      <c r="Y183" s="1134">
        <f t="shared" ca="1" si="50"/>
        <v>1653800.5891368389</v>
      </c>
      <c r="Z183" s="1134">
        <f t="shared" ca="1" si="51"/>
        <v>97816972.127712011</v>
      </c>
      <c r="AA183" s="1132">
        <f t="shared" ca="1" si="52"/>
        <v>0.17126510454002902</v>
      </c>
      <c r="AB183" s="1105"/>
    </row>
    <row r="184" spans="1:28">
      <c r="A184" s="1144">
        <f>Calendar!J176</f>
        <v>50279</v>
      </c>
      <c r="C184" s="1104"/>
      <c r="D184" s="1125">
        <f t="shared" ca="1" si="38"/>
        <v>51287</v>
      </c>
      <c r="E184" s="1126">
        <f t="shared" ca="1" si="39"/>
        <v>51314</v>
      </c>
      <c r="F184" s="1127">
        <f t="shared" ca="1" si="40"/>
        <v>5294</v>
      </c>
      <c r="G184" s="1128">
        <f ca="1">IF(F184&lt;&gt;"",COUNTIF($F$11:F184,"&gt;0"),"")</f>
        <v>174</v>
      </c>
      <c r="H184" s="1129">
        <v>1.6770003583705364E-2</v>
      </c>
      <c r="I184" s="1073"/>
      <c r="J184" s="1130">
        <f t="shared" ca="1" si="41"/>
        <v>1956339442.5542383</v>
      </c>
      <c r="K184" s="1131">
        <f t="shared" ca="1" si="42"/>
        <v>32807819.462578729</v>
      </c>
      <c r="L184" s="1130">
        <f t="shared" ca="1" si="43"/>
        <v>0</v>
      </c>
      <c r="M184" s="1130">
        <f t="shared" ca="1" si="44"/>
        <v>0</v>
      </c>
      <c r="N184" s="1130">
        <f t="shared" ca="1" si="53"/>
        <v>1923531623.0916595</v>
      </c>
      <c r="O184" s="1073"/>
      <c r="P184" s="1130">
        <f t="shared" ca="1" si="45"/>
        <v>32807819.462578773</v>
      </c>
      <c r="Q184" s="1130">
        <f t="shared" ca="1" si="46"/>
        <v>1827355041.9370766</v>
      </c>
      <c r="R184" s="1130">
        <f t="shared" ca="1" si="54"/>
        <v>1858522470.4265263</v>
      </c>
      <c r="S184" s="1130">
        <f t="shared" ca="1" si="55"/>
        <v>31167428.489449739</v>
      </c>
      <c r="T184" s="1130">
        <f t="shared" ca="1" si="47"/>
        <v>1827355041.9370766</v>
      </c>
      <c r="U184" s="1132">
        <f t="shared" ca="1" si="48"/>
        <v>0.15740586001986298</v>
      </c>
      <c r="V184" s="1133">
        <f t="shared" ca="1" si="49"/>
        <v>5.0000000000000044E-2</v>
      </c>
      <c r="X184" s="1134">
        <f t="shared" ca="1" si="56"/>
        <v>97816972.127712011</v>
      </c>
      <c r="Y184" s="1134">
        <f t="shared" ca="1" si="50"/>
        <v>1640390.973129034</v>
      </c>
      <c r="Z184" s="1134">
        <f t="shared" ca="1" si="51"/>
        <v>96176581.154582977</v>
      </c>
      <c r="AA184" s="1132">
        <f t="shared" ca="1" si="52"/>
        <v>0.16841765173504133</v>
      </c>
      <c r="AB184" s="1105"/>
    </row>
    <row r="185" spans="1:28">
      <c r="A185" s="1144">
        <f>Calendar!J177</f>
        <v>50311</v>
      </c>
      <c r="C185" s="1104"/>
      <c r="D185" s="1125">
        <f t="shared" ca="1" si="38"/>
        <v>51317</v>
      </c>
      <c r="E185" s="1126">
        <f t="shared" ca="1" si="39"/>
        <v>51344</v>
      </c>
      <c r="F185" s="1127">
        <f t="shared" ca="1" si="40"/>
        <v>5324</v>
      </c>
      <c r="G185" s="1128">
        <f ca="1">IF(F185&lt;&gt;"",COUNTIF($F$11:F185,"&gt;0"),"")</f>
        <v>175</v>
      </c>
      <c r="H185" s="1129">
        <v>1.6885742730233598E-2</v>
      </c>
      <c r="I185" s="1073"/>
      <c r="J185" s="1130">
        <f t="shared" ca="1" si="41"/>
        <v>1923531623.0916595</v>
      </c>
      <c r="K185" s="1131">
        <f t="shared" ca="1" si="42"/>
        <v>32480260.120994423</v>
      </c>
      <c r="L185" s="1130">
        <f t="shared" ca="1" si="43"/>
        <v>0</v>
      </c>
      <c r="M185" s="1130">
        <f t="shared" ca="1" si="44"/>
        <v>0</v>
      </c>
      <c r="N185" s="1130">
        <f t="shared" ca="1" si="53"/>
        <v>1891051362.9706652</v>
      </c>
      <c r="O185" s="1073"/>
      <c r="P185" s="1130">
        <f t="shared" ca="1" si="45"/>
        <v>32480260.120994329</v>
      </c>
      <c r="Q185" s="1130">
        <f t="shared" ca="1" si="46"/>
        <v>1796498794.8221319</v>
      </c>
      <c r="R185" s="1130">
        <f t="shared" ca="1" si="54"/>
        <v>1827355041.9370766</v>
      </c>
      <c r="S185" s="1130">
        <f t="shared" ca="1" si="55"/>
        <v>30856247.114944696</v>
      </c>
      <c r="T185" s="1130">
        <f t="shared" ca="1" si="47"/>
        <v>1796498794.8221319</v>
      </c>
      <c r="U185" s="1132">
        <f t="shared" ca="1" si="48"/>
        <v>0.15476616318323366</v>
      </c>
      <c r="V185" s="1133">
        <f t="shared" ca="1" si="49"/>
        <v>5.0000000000000044E-2</v>
      </c>
      <c r="X185" s="1134">
        <f t="shared" ca="1" si="56"/>
        <v>96176581.154582977</v>
      </c>
      <c r="Y185" s="1134">
        <f t="shared" ca="1" si="50"/>
        <v>1624013.006049633</v>
      </c>
      <c r="Z185" s="1134">
        <f t="shared" ca="1" si="51"/>
        <v>94552568.148533344</v>
      </c>
      <c r="AA185" s="1132">
        <f t="shared" ca="1" si="52"/>
        <v>0.16559328711188528</v>
      </c>
      <c r="AB185" s="1105"/>
    </row>
    <row r="186" spans="1:28">
      <c r="A186" s="1144">
        <f>Calendar!J178</f>
        <v>50340</v>
      </c>
      <c r="C186" s="1104"/>
      <c r="D186" s="1125">
        <f t="shared" ca="1" si="38"/>
        <v>51348</v>
      </c>
      <c r="E186" s="1126">
        <f t="shared" ca="1" si="39"/>
        <v>51375</v>
      </c>
      <c r="F186" s="1127">
        <f t="shared" ca="1" si="40"/>
        <v>5355</v>
      </c>
      <c r="G186" s="1128">
        <f ca="1">IF(F186&lt;&gt;"",COUNTIF($F$11:F186,"&gt;0"),"")</f>
        <v>176</v>
      </c>
      <c r="H186" s="1129">
        <v>1.6997256534494937E-2</v>
      </c>
      <c r="I186" s="1073"/>
      <c r="J186" s="1130">
        <f t="shared" ca="1" si="41"/>
        <v>1891051362.9706652</v>
      </c>
      <c r="K186" s="1131">
        <f t="shared" ca="1" si="42"/>
        <v>32142685.136318695</v>
      </c>
      <c r="L186" s="1130">
        <f t="shared" ca="1" si="43"/>
        <v>0</v>
      </c>
      <c r="M186" s="1130">
        <f t="shared" ca="1" si="44"/>
        <v>0</v>
      </c>
      <c r="N186" s="1130">
        <f t="shared" ca="1" si="53"/>
        <v>1858908677.8343465</v>
      </c>
      <c r="O186" s="1073"/>
      <c r="P186" s="1130">
        <f t="shared" ca="1" si="45"/>
        <v>32142685.136318684</v>
      </c>
      <c r="Q186" s="1130">
        <f t="shared" ca="1" si="46"/>
        <v>1765963243.9426291</v>
      </c>
      <c r="R186" s="1130">
        <f t="shared" ca="1" si="54"/>
        <v>1796498794.8221319</v>
      </c>
      <c r="S186" s="1130">
        <f t="shared" ca="1" si="55"/>
        <v>30535550.879502773</v>
      </c>
      <c r="T186" s="1130">
        <f t="shared" ca="1" si="47"/>
        <v>1765963243.9426291</v>
      </c>
      <c r="U186" s="1132">
        <f t="shared" ca="1" si="48"/>
        <v>0.15215282156837623</v>
      </c>
      <c r="V186" s="1133">
        <f t="shared" ca="1" si="49"/>
        <v>5.0000000000000044E-2</v>
      </c>
      <c r="X186" s="1134">
        <f t="shared" ca="1" si="56"/>
        <v>94552568.148533344</v>
      </c>
      <c r="Y186" s="1134">
        <f t="shared" ca="1" si="50"/>
        <v>1607134.2568159103</v>
      </c>
      <c r="Z186" s="1134">
        <f t="shared" ca="1" si="51"/>
        <v>92945433.891717434</v>
      </c>
      <c r="AA186" s="1132">
        <f t="shared" ca="1" si="52"/>
        <v>0.16279712146786043</v>
      </c>
      <c r="AB186" s="1105"/>
    </row>
    <row r="187" spans="1:28">
      <c r="A187" s="1144">
        <f>Calendar!J179</f>
        <v>50371</v>
      </c>
      <c r="C187" s="1104"/>
      <c r="D187" s="1125">
        <f t="shared" ca="1" si="38"/>
        <v>51379</v>
      </c>
      <c r="E187" s="1126">
        <f t="shared" ca="1" si="39"/>
        <v>51406</v>
      </c>
      <c r="F187" s="1127">
        <f t="shared" ca="1" si="40"/>
        <v>5386</v>
      </c>
      <c r="G187" s="1128">
        <f ca="1">IF(F187&lt;&gt;"",COUNTIF($F$11:F187,"&gt;0"),"")</f>
        <v>177</v>
      </c>
      <c r="H187" s="1129">
        <v>1.7130972692743759E-2</v>
      </c>
      <c r="I187" s="1073"/>
      <c r="J187" s="1130">
        <f t="shared" ca="1" si="41"/>
        <v>1858908677.8343465</v>
      </c>
      <c r="K187" s="1131">
        <f t="shared" ca="1" si="42"/>
        <v>31844913.798284598</v>
      </c>
      <c r="L187" s="1130">
        <f t="shared" ca="1" si="43"/>
        <v>0</v>
      </c>
      <c r="M187" s="1130">
        <f t="shared" ca="1" si="44"/>
        <v>0</v>
      </c>
      <c r="N187" s="1130">
        <f t="shared" ca="1" si="53"/>
        <v>1827063764.036062</v>
      </c>
      <c r="O187" s="1073"/>
      <c r="P187" s="1130">
        <f t="shared" ca="1" si="45"/>
        <v>31844913.798284531</v>
      </c>
      <c r="Q187" s="1130">
        <f t="shared" ca="1" si="46"/>
        <v>1735710575.8342588</v>
      </c>
      <c r="R187" s="1130">
        <f t="shared" ca="1" si="54"/>
        <v>1765963243.9426291</v>
      </c>
      <c r="S187" s="1130">
        <f t="shared" ca="1" si="55"/>
        <v>30252668.108370304</v>
      </c>
      <c r="T187" s="1130">
        <f t="shared" ca="1" si="47"/>
        <v>1735710575.8342588</v>
      </c>
      <c r="U187" s="1132">
        <f t="shared" ca="1" si="48"/>
        <v>0.14956664102773132</v>
      </c>
      <c r="V187" s="1133">
        <f t="shared" ca="1" si="49"/>
        <v>5.0000000000000044E-2</v>
      </c>
      <c r="X187" s="1134">
        <f t="shared" ca="1" si="56"/>
        <v>92945433.891717434</v>
      </c>
      <c r="Y187" s="1134">
        <f t="shared" ca="1" si="50"/>
        <v>1592245.6899142265</v>
      </c>
      <c r="Z187" s="1134">
        <f t="shared" ca="1" si="51"/>
        <v>91353188.201803207</v>
      </c>
      <c r="AA187" s="1132">
        <f t="shared" ca="1" si="52"/>
        <v>0.16003001703119393</v>
      </c>
      <c r="AB187" s="1105"/>
    </row>
    <row r="188" spans="1:28">
      <c r="A188" s="1144">
        <f>Calendar!J180</f>
        <v>50402</v>
      </c>
      <c r="C188" s="1104"/>
      <c r="D188" s="1125">
        <f t="shared" ca="1" si="38"/>
        <v>51409</v>
      </c>
      <c r="E188" s="1126">
        <f t="shared" ca="1" si="39"/>
        <v>51438</v>
      </c>
      <c r="F188" s="1127">
        <f t="shared" ca="1" si="40"/>
        <v>5418</v>
      </c>
      <c r="G188" s="1128">
        <f ca="1">IF(F188&lt;&gt;"",COUNTIF($F$11:F188,"&gt;0"),"")</f>
        <v>178</v>
      </c>
      <c r="H188" s="1129">
        <v>1.7226374147011319E-2</v>
      </c>
      <c r="I188" s="1073"/>
      <c r="J188" s="1130">
        <f t="shared" ca="1" si="41"/>
        <v>1827063764.036062</v>
      </c>
      <c r="K188" s="1131">
        <f t="shared" ca="1" si="42"/>
        <v>31473683.989732008</v>
      </c>
      <c r="L188" s="1130">
        <f t="shared" ca="1" si="43"/>
        <v>0</v>
      </c>
      <c r="M188" s="1130">
        <f t="shared" ca="1" si="44"/>
        <v>0</v>
      </c>
      <c r="N188" s="1130">
        <f t="shared" ca="1" si="53"/>
        <v>1795590080.04633</v>
      </c>
      <c r="O188" s="1073"/>
      <c r="P188" s="1130">
        <f t="shared" ca="1" si="45"/>
        <v>31473683.989732027</v>
      </c>
      <c r="Q188" s="1130">
        <f t="shared" ca="1" si="46"/>
        <v>1705810576.0440135</v>
      </c>
      <c r="R188" s="1130">
        <f t="shared" ca="1" si="54"/>
        <v>1735710575.8342588</v>
      </c>
      <c r="S188" s="1130">
        <f t="shared" ca="1" si="55"/>
        <v>29899999.790245295</v>
      </c>
      <c r="T188" s="1130">
        <f t="shared" ca="1" si="47"/>
        <v>1705810576.0440135</v>
      </c>
      <c r="U188" s="1132">
        <f t="shared" ca="1" si="48"/>
        <v>0.14700441898453984</v>
      </c>
      <c r="V188" s="1133">
        <f t="shared" ca="1" si="49"/>
        <v>4.9999999999999933E-2</v>
      </c>
      <c r="X188" s="1134">
        <f t="shared" ca="1" si="56"/>
        <v>91353188.201803207</v>
      </c>
      <c r="Y188" s="1134">
        <f t="shared" ca="1" si="50"/>
        <v>1573684.1994867325</v>
      </c>
      <c r="Z188" s="1134">
        <f t="shared" ca="1" si="51"/>
        <v>89779504.002316475</v>
      </c>
      <c r="AA188" s="1132">
        <f t="shared" ca="1" si="52"/>
        <v>0.15728854717941324</v>
      </c>
      <c r="AB188" s="1105"/>
    </row>
    <row r="189" spans="1:28">
      <c r="A189" s="1144">
        <f>Calendar!J181</f>
        <v>50432</v>
      </c>
      <c r="C189" s="1104"/>
      <c r="D189" s="1125">
        <f t="shared" ca="1" si="38"/>
        <v>51440</v>
      </c>
      <c r="E189" s="1126">
        <f t="shared" ca="1" si="39"/>
        <v>51467</v>
      </c>
      <c r="F189" s="1127">
        <f t="shared" ca="1" si="40"/>
        <v>5447</v>
      </c>
      <c r="G189" s="1128">
        <f ca="1">IF(F189&lt;&gt;"",COUNTIF($F$11:F189,"&gt;0"),"")</f>
        <v>179</v>
      </c>
      <c r="H189" s="1129">
        <v>1.7300299089173389E-2</v>
      </c>
      <c r="I189" s="1073"/>
      <c r="J189" s="1130">
        <f t="shared" ca="1" si="41"/>
        <v>1795590080.04633</v>
      </c>
      <c r="K189" s="1131">
        <f t="shared" ca="1" si="42"/>
        <v>31064245.426354297</v>
      </c>
      <c r="L189" s="1130">
        <f t="shared" ca="1" si="43"/>
        <v>0</v>
      </c>
      <c r="M189" s="1130">
        <f t="shared" ca="1" si="44"/>
        <v>0</v>
      </c>
      <c r="N189" s="1130">
        <f t="shared" ca="1" si="53"/>
        <v>1764525834.6199756</v>
      </c>
      <c r="O189" s="1073"/>
      <c r="P189" s="1130">
        <f t="shared" ca="1" si="45"/>
        <v>31064245.426354408</v>
      </c>
      <c r="Q189" s="1130">
        <f t="shared" ca="1" si="46"/>
        <v>1676299542.8889768</v>
      </c>
      <c r="R189" s="1130">
        <f t="shared" ca="1" si="54"/>
        <v>1705810576.0440135</v>
      </c>
      <c r="S189" s="1130">
        <f t="shared" ca="1" si="55"/>
        <v>29511033.155036688</v>
      </c>
      <c r="T189" s="1130">
        <f t="shared" ca="1" si="47"/>
        <v>1676299542.8889768</v>
      </c>
      <c r="U189" s="1132">
        <f t="shared" ca="1" si="48"/>
        <v>0.14447206586184816</v>
      </c>
      <c r="V189" s="1133">
        <f t="shared" ca="1" si="49"/>
        <v>4.9999999999999933E-2</v>
      </c>
      <c r="X189" s="1134">
        <f t="shared" ca="1" si="56"/>
        <v>89779504.002316475</v>
      </c>
      <c r="Y189" s="1134">
        <f t="shared" ca="1" si="50"/>
        <v>1553212.2713177204</v>
      </c>
      <c r="Z189" s="1134">
        <f t="shared" ca="1" si="51"/>
        <v>88226291.730998755</v>
      </c>
      <c r="AA189" s="1132">
        <f t="shared" ca="1" si="52"/>
        <v>0.1545790358166606</v>
      </c>
      <c r="AB189" s="1105"/>
    </row>
    <row r="190" spans="1:28">
      <c r="A190" s="1144">
        <f>Calendar!J182</f>
        <v>50462</v>
      </c>
      <c r="C190" s="1104"/>
      <c r="D190" s="1125">
        <f t="shared" ca="1" si="38"/>
        <v>51470</v>
      </c>
      <c r="E190" s="1126">
        <f t="shared" ca="1" si="39"/>
        <v>51497</v>
      </c>
      <c r="F190" s="1127">
        <f t="shared" ca="1" si="40"/>
        <v>5477</v>
      </c>
      <c r="G190" s="1128">
        <f ca="1">IF(F190&lt;&gt;"",COUNTIF($F$11:F190,"&gt;0"),"")</f>
        <v>180</v>
      </c>
      <c r="H190" s="1129">
        <v>1.7421261075670755E-2</v>
      </c>
      <c r="I190" s="1073"/>
      <c r="J190" s="1130">
        <f t="shared" ca="1" si="41"/>
        <v>1764525834.6199756</v>
      </c>
      <c r="K190" s="1131">
        <f t="shared" ca="1" si="42"/>
        <v>30740265.239680432</v>
      </c>
      <c r="L190" s="1130">
        <f t="shared" ca="1" si="43"/>
        <v>0</v>
      </c>
      <c r="M190" s="1130">
        <f t="shared" ca="1" si="44"/>
        <v>0</v>
      </c>
      <c r="N190" s="1130">
        <f t="shared" ca="1" si="53"/>
        <v>1733785569.380295</v>
      </c>
      <c r="O190" s="1073"/>
      <c r="P190" s="1130">
        <f t="shared" ca="1" si="45"/>
        <v>30740265.239680529</v>
      </c>
      <c r="Q190" s="1130">
        <f t="shared" ca="1" si="46"/>
        <v>1647096290.9112802</v>
      </c>
      <c r="R190" s="1130">
        <f t="shared" ca="1" si="54"/>
        <v>1676299542.8889768</v>
      </c>
      <c r="S190" s="1130">
        <f t="shared" ca="1" si="55"/>
        <v>29203251.977696657</v>
      </c>
      <c r="T190" s="1130">
        <f t="shared" ca="1" si="47"/>
        <v>1647096290.9112802</v>
      </c>
      <c r="U190" s="1132">
        <f t="shared" ca="1" si="48"/>
        <v>0.1419726559124074</v>
      </c>
      <c r="V190" s="1133">
        <f t="shared" ca="1" si="49"/>
        <v>5.0000000000000044E-2</v>
      </c>
      <c r="X190" s="1134">
        <f t="shared" ca="1" si="56"/>
        <v>88226291.730998755</v>
      </c>
      <c r="Y190" s="1134">
        <f t="shared" ca="1" si="50"/>
        <v>1537013.2619838715</v>
      </c>
      <c r="Z190" s="1134">
        <f t="shared" ca="1" si="51"/>
        <v>86689278.469014883</v>
      </c>
      <c r="AA190" s="1132">
        <f t="shared" ca="1" si="52"/>
        <v>0.15190477226411631</v>
      </c>
      <c r="AB190" s="1105"/>
    </row>
    <row r="191" spans="1:28">
      <c r="A191" s="1144">
        <f>Calendar!J183</f>
        <v>50493</v>
      </c>
      <c r="C191" s="1104"/>
      <c r="D191" s="1125">
        <f t="shared" ca="1" si="38"/>
        <v>51501</v>
      </c>
      <c r="E191" s="1126">
        <f t="shared" ca="1" si="39"/>
        <v>51529</v>
      </c>
      <c r="F191" s="1127">
        <f t="shared" ca="1" si="40"/>
        <v>5509</v>
      </c>
      <c r="G191" s="1128">
        <f ca="1">IF(F191&lt;&gt;"",COUNTIF($F$11:F191,"&gt;0"),"")</f>
        <v>181</v>
      </c>
      <c r="H191" s="1129">
        <v>1.7534292494479728E-2</v>
      </c>
      <c r="I191" s="1073"/>
      <c r="J191" s="1130">
        <f t="shared" ca="1" si="41"/>
        <v>1733785569.380295</v>
      </c>
      <c r="K191" s="1131">
        <f t="shared" ca="1" si="42"/>
        <v>30400703.296222169</v>
      </c>
      <c r="L191" s="1130">
        <f t="shared" ca="1" si="43"/>
        <v>0</v>
      </c>
      <c r="M191" s="1130">
        <f t="shared" ca="1" si="44"/>
        <v>0</v>
      </c>
      <c r="N191" s="1130">
        <f t="shared" ca="1" si="53"/>
        <v>1703384866.0840728</v>
      </c>
      <c r="O191" s="1073"/>
      <c r="P191" s="1130">
        <f t="shared" ca="1" si="45"/>
        <v>30400703.29622221</v>
      </c>
      <c r="Q191" s="1130">
        <f t="shared" ca="1" si="46"/>
        <v>1618215622.7798691</v>
      </c>
      <c r="R191" s="1130">
        <f t="shared" ca="1" si="54"/>
        <v>1647096290.9112802</v>
      </c>
      <c r="S191" s="1130">
        <f t="shared" ca="1" si="55"/>
        <v>28880668.131411076</v>
      </c>
      <c r="T191" s="1130">
        <f t="shared" ca="1" si="47"/>
        <v>1618215622.7798691</v>
      </c>
      <c r="U191" s="1132">
        <f t="shared" ca="1" si="48"/>
        <v>0.13949931320815098</v>
      </c>
      <c r="V191" s="1133">
        <f t="shared" ca="1" si="49"/>
        <v>5.0000000000000044E-2</v>
      </c>
      <c r="X191" s="1134">
        <f t="shared" ca="1" si="56"/>
        <v>86689278.469014883</v>
      </c>
      <c r="Y191" s="1134">
        <f t="shared" ca="1" si="50"/>
        <v>1520035.1648111343</v>
      </c>
      <c r="Z191" s="1134">
        <f t="shared" ca="1" si="51"/>
        <v>85169243.304203749</v>
      </c>
      <c r="AA191" s="1132">
        <f t="shared" ca="1" si="52"/>
        <v>0.1492583995678631</v>
      </c>
      <c r="AB191" s="1105"/>
    </row>
    <row r="192" spans="1:28">
      <c r="A192" s="1144">
        <f>Calendar!J184</f>
        <v>50522</v>
      </c>
      <c r="C192" s="1104"/>
      <c r="D192" s="1125">
        <f t="shared" ca="1" si="38"/>
        <v>51532</v>
      </c>
      <c r="E192" s="1126">
        <f t="shared" ca="1" si="39"/>
        <v>51559</v>
      </c>
      <c r="F192" s="1127">
        <f t="shared" ca="1" si="40"/>
        <v>5539</v>
      </c>
      <c r="G192" s="1128">
        <f ca="1">IF(F192&lt;&gt;"",COUNTIF($F$11:F192,"&gt;0"),"")</f>
        <v>182</v>
      </c>
      <c r="H192" s="1129">
        <v>1.7676261966314354E-2</v>
      </c>
      <c r="I192" s="1073"/>
      <c r="J192" s="1130">
        <f t="shared" ca="1" si="41"/>
        <v>1703384866.0840728</v>
      </c>
      <c r="K192" s="1131">
        <f t="shared" ca="1" si="42"/>
        <v>30109477.122357365</v>
      </c>
      <c r="L192" s="1130">
        <f t="shared" ca="1" si="43"/>
        <v>0</v>
      </c>
      <c r="M192" s="1130">
        <f t="shared" ca="1" si="44"/>
        <v>0</v>
      </c>
      <c r="N192" s="1130">
        <f t="shared" ca="1" si="53"/>
        <v>1673275388.9617155</v>
      </c>
      <c r="O192" s="1073"/>
      <c r="P192" s="1130">
        <f t="shared" ca="1" si="45"/>
        <v>30109477.122357368</v>
      </c>
      <c r="Q192" s="1130">
        <f t="shared" ca="1" si="46"/>
        <v>1589611619.5136297</v>
      </c>
      <c r="R192" s="1130">
        <f t="shared" ca="1" si="54"/>
        <v>1618215622.7798691</v>
      </c>
      <c r="S192" s="1130">
        <f t="shared" ca="1" si="55"/>
        <v>28604003.266239405</v>
      </c>
      <c r="T192" s="1130">
        <f t="shared" ca="1" si="47"/>
        <v>1589611619.5136297</v>
      </c>
      <c r="U192" s="1132">
        <f t="shared" ca="1" si="48"/>
        <v>0.13705329144758022</v>
      </c>
      <c r="V192" s="1133">
        <f t="shared" ca="1" si="49"/>
        <v>5.0000000000000044E-2</v>
      </c>
      <c r="X192" s="1134">
        <f t="shared" ca="1" si="56"/>
        <v>85169243.304203749</v>
      </c>
      <c r="Y192" s="1134">
        <f t="shared" ca="1" si="50"/>
        <v>1505473.8561179638</v>
      </c>
      <c r="Z192" s="1134">
        <f t="shared" ca="1" si="51"/>
        <v>83663769.448085785</v>
      </c>
      <c r="AA192" s="1132">
        <f t="shared" ca="1" si="52"/>
        <v>0.14664125913258222</v>
      </c>
      <c r="AB192" s="1105"/>
    </row>
    <row r="193" spans="1:28">
      <c r="A193" s="1144">
        <f>Calendar!J185</f>
        <v>50552</v>
      </c>
      <c r="C193" s="1104"/>
      <c r="D193" s="1125">
        <f t="shared" ca="1" si="38"/>
        <v>51560</v>
      </c>
      <c r="E193" s="1126">
        <f t="shared" ca="1" si="39"/>
        <v>51587</v>
      </c>
      <c r="F193" s="1127">
        <f t="shared" ca="1" si="40"/>
        <v>5567</v>
      </c>
      <c r="G193" s="1128">
        <f ca="1">IF(F193&lt;&gt;"",COUNTIF($F$11:F193,"&gt;0"),"")</f>
        <v>183</v>
      </c>
      <c r="H193" s="1129">
        <v>1.7802590891272663E-2</v>
      </c>
      <c r="I193" s="1073"/>
      <c r="J193" s="1130">
        <f t="shared" ca="1" si="41"/>
        <v>1673275388.9617155</v>
      </c>
      <c r="K193" s="1131">
        <f t="shared" ca="1" si="42"/>
        <v>29788637.198120557</v>
      </c>
      <c r="L193" s="1130">
        <f t="shared" ca="1" si="43"/>
        <v>0</v>
      </c>
      <c r="M193" s="1130">
        <f t="shared" ca="1" si="44"/>
        <v>0</v>
      </c>
      <c r="N193" s="1130">
        <f t="shared" ca="1" si="53"/>
        <v>1643486751.7635949</v>
      </c>
      <c r="O193" s="1073"/>
      <c r="P193" s="1130">
        <f t="shared" ca="1" si="45"/>
        <v>29788637.198120594</v>
      </c>
      <c r="Q193" s="1130">
        <f t="shared" ca="1" si="46"/>
        <v>1561312414.175415</v>
      </c>
      <c r="R193" s="1130">
        <f t="shared" ca="1" si="54"/>
        <v>1589611619.5136297</v>
      </c>
      <c r="S193" s="1130">
        <f t="shared" ca="1" si="55"/>
        <v>28299205.338214636</v>
      </c>
      <c r="T193" s="1130">
        <f t="shared" ca="1" si="47"/>
        <v>1561312414.175415</v>
      </c>
      <c r="U193" s="1132">
        <f t="shared" ca="1" si="48"/>
        <v>0.13463070156460716</v>
      </c>
      <c r="V193" s="1133">
        <f t="shared" ca="1" si="49"/>
        <v>5.0000000000000044E-2</v>
      </c>
      <c r="X193" s="1134">
        <f t="shared" ca="1" si="56"/>
        <v>83663769.448085785</v>
      </c>
      <c r="Y193" s="1134">
        <f t="shared" ca="1" si="50"/>
        <v>1489431.8599059582</v>
      </c>
      <c r="Z193" s="1134">
        <f t="shared" ca="1" si="51"/>
        <v>82174337.588179827</v>
      </c>
      <c r="AA193" s="1132">
        <f t="shared" ca="1" si="52"/>
        <v>0.14404918982108433</v>
      </c>
      <c r="AB193" s="1105"/>
    </row>
    <row r="194" spans="1:28">
      <c r="A194" s="1144">
        <f>Calendar!J186</f>
        <v>50584</v>
      </c>
      <c r="C194" s="1104"/>
      <c r="D194" s="1125">
        <f t="shared" ca="1" si="38"/>
        <v>51591</v>
      </c>
      <c r="E194" s="1126">
        <f t="shared" ca="1" si="39"/>
        <v>51620</v>
      </c>
      <c r="F194" s="1127">
        <f t="shared" ca="1" si="40"/>
        <v>5600</v>
      </c>
      <c r="G194" s="1128">
        <f ca="1">IF(F194&lt;&gt;"",COUNTIF($F$11:F194,"&gt;0"),"")</f>
        <v>184</v>
      </c>
      <c r="H194" s="1129">
        <v>1.7940583529051871E-2</v>
      </c>
      <c r="I194" s="1073"/>
      <c r="J194" s="1130">
        <f t="shared" ca="1" si="41"/>
        <v>1643486751.7635949</v>
      </c>
      <c r="K194" s="1131">
        <f t="shared" ca="1" si="42"/>
        <v>29485111.348904911</v>
      </c>
      <c r="L194" s="1130">
        <f t="shared" ca="1" si="43"/>
        <v>0</v>
      </c>
      <c r="M194" s="1130">
        <f t="shared" ca="1" si="44"/>
        <v>0</v>
      </c>
      <c r="N194" s="1130">
        <f t="shared" ca="1" si="53"/>
        <v>1614001640.41469</v>
      </c>
      <c r="O194" s="1073"/>
      <c r="P194" s="1130">
        <f t="shared" ca="1" si="45"/>
        <v>29485111.348904848</v>
      </c>
      <c r="Q194" s="1130">
        <f t="shared" ca="1" si="46"/>
        <v>1533301558.3939555</v>
      </c>
      <c r="R194" s="1130">
        <f t="shared" ca="1" si="54"/>
        <v>1561312414.175415</v>
      </c>
      <c r="S194" s="1130">
        <f t="shared" ca="1" si="55"/>
        <v>28010855.78145957</v>
      </c>
      <c r="T194" s="1130">
        <f t="shared" ca="1" si="47"/>
        <v>1533301558.3939555</v>
      </c>
      <c r="U194" s="1132">
        <f t="shared" ca="1" si="48"/>
        <v>0.13223392626324743</v>
      </c>
      <c r="V194" s="1133">
        <f t="shared" ca="1" si="49"/>
        <v>5.0000000000000044E-2</v>
      </c>
      <c r="X194" s="1134">
        <f t="shared" ca="1" si="56"/>
        <v>82174337.588179827</v>
      </c>
      <c r="Y194" s="1134">
        <f t="shared" ca="1" si="50"/>
        <v>1474255.5674452782</v>
      </c>
      <c r="Z194" s="1134">
        <f t="shared" ca="1" si="51"/>
        <v>80700082.020734549</v>
      </c>
      <c r="AA194" s="1132">
        <f t="shared" ca="1" si="52"/>
        <v>0.14148474102648043</v>
      </c>
      <c r="AB194" s="1105"/>
    </row>
    <row r="195" spans="1:28">
      <c r="A195" s="1144">
        <f>Calendar!J187</f>
        <v>50613</v>
      </c>
      <c r="C195" s="1104"/>
      <c r="D195" s="1125">
        <f t="shared" ca="1" si="38"/>
        <v>51621</v>
      </c>
      <c r="E195" s="1126">
        <f t="shared" ca="1" si="39"/>
        <v>51648</v>
      </c>
      <c r="F195" s="1127">
        <f t="shared" ca="1" si="40"/>
        <v>5628</v>
      </c>
      <c r="G195" s="1128">
        <f ca="1">IF(F195&lt;&gt;"",COUNTIF($F$11:F195,"&gt;0"),"")</f>
        <v>185</v>
      </c>
      <c r="H195" s="1129">
        <v>1.8092906505045664E-2</v>
      </c>
      <c r="I195" s="1073"/>
      <c r="J195" s="1130">
        <f t="shared" ca="1" si="41"/>
        <v>1614001640.41469</v>
      </c>
      <c r="K195" s="1131">
        <f t="shared" ca="1" si="42"/>
        <v>29201980.779013317</v>
      </c>
      <c r="L195" s="1130">
        <f t="shared" ca="1" si="43"/>
        <v>0</v>
      </c>
      <c r="M195" s="1130">
        <f t="shared" ca="1" si="44"/>
        <v>0</v>
      </c>
      <c r="N195" s="1130">
        <f t="shared" ca="1" si="53"/>
        <v>1584799659.6356766</v>
      </c>
      <c r="O195" s="1073"/>
      <c r="P195" s="1130">
        <f t="shared" ca="1" si="45"/>
        <v>29201980.779013395</v>
      </c>
      <c r="Q195" s="1130">
        <f t="shared" ca="1" si="46"/>
        <v>1505559676.6538928</v>
      </c>
      <c r="R195" s="1130">
        <f t="shared" ca="1" si="54"/>
        <v>1533301558.3939555</v>
      </c>
      <c r="S195" s="1130">
        <f t="shared" ca="1" si="55"/>
        <v>27741881.740062714</v>
      </c>
      <c r="T195" s="1130">
        <f t="shared" ca="1" si="47"/>
        <v>1505559676.6538928</v>
      </c>
      <c r="U195" s="1132">
        <f t="shared" ca="1" si="48"/>
        <v>0.12986157246374716</v>
      </c>
      <c r="V195" s="1133">
        <f t="shared" ca="1" si="49"/>
        <v>5.0000000000000044E-2</v>
      </c>
      <c r="X195" s="1134">
        <f t="shared" ca="1" si="56"/>
        <v>80700082.020734549</v>
      </c>
      <c r="Y195" s="1134">
        <f t="shared" ca="1" si="50"/>
        <v>1460099.0389506817</v>
      </c>
      <c r="Z195" s="1134">
        <f t="shared" ca="1" si="51"/>
        <v>79239982.981783867</v>
      </c>
      <c r="AA195" s="1132">
        <f t="shared" ca="1" si="52"/>
        <v>0.13894642221200851</v>
      </c>
      <c r="AB195" s="1105"/>
    </row>
    <row r="196" spans="1:28">
      <c r="A196" s="1144">
        <f>Calendar!J188</f>
        <v>50644</v>
      </c>
      <c r="C196" s="1104"/>
      <c r="D196" s="1125">
        <f t="shared" ca="1" si="38"/>
        <v>51652</v>
      </c>
      <c r="E196" s="1126">
        <f t="shared" ca="1" si="39"/>
        <v>51679</v>
      </c>
      <c r="F196" s="1127">
        <f t="shared" ca="1" si="40"/>
        <v>5659</v>
      </c>
      <c r="G196" s="1128">
        <f ca="1">IF(F196&lt;&gt;"",COUNTIF($F$11:F196,"&gt;0"),"")</f>
        <v>186</v>
      </c>
      <c r="H196" s="1129">
        <v>1.8259235685001249E-2</v>
      </c>
      <c r="I196" s="1073"/>
      <c r="J196" s="1130">
        <f t="shared" ca="1" si="41"/>
        <v>1584799659.6356766</v>
      </c>
      <c r="K196" s="1131">
        <f t="shared" ca="1" si="42"/>
        <v>28937230.498797581</v>
      </c>
      <c r="L196" s="1130">
        <f t="shared" ca="1" si="43"/>
        <v>0</v>
      </c>
      <c r="M196" s="1130">
        <f t="shared" ca="1" si="44"/>
        <v>0</v>
      </c>
      <c r="N196" s="1130">
        <f t="shared" ca="1" si="53"/>
        <v>1555862429.136879</v>
      </c>
      <c r="O196" s="1073"/>
      <c r="P196" s="1130">
        <f t="shared" ca="1" si="45"/>
        <v>28937230.498797655</v>
      </c>
      <c r="Q196" s="1130">
        <f t="shared" ca="1" si="46"/>
        <v>1478069307.6800349</v>
      </c>
      <c r="R196" s="1130">
        <f t="shared" ca="1" si="54"/>
        <v>1505559676.6538928</v>
      </c>
      <c r="S196" s="1130">
        <f t="shared" ca="1" si="55"/>
        <v>27490368.97385788</v>
      </c>
      <c r="T196" s="1130">
        <f t="shared" ca="1" si="47"/>
        <v>1478069307.6800349</v>
      </c>
      <c r="U196" s="1132">
        <f t="shared" ca="1" si="48"/>
        <v>0.12751199917456235</v>
      </c>
      <c r="V196" s="1133">
        <f t="shared" ca="1" si="49"/>
        <v>5.0000000000000044E-2</v>
      </c>
      <c r="X196" s="1134">
        <f t="shared" ca="1" si="56"/>
        <v>79239982.981783867</v>
      </c>
      <c r="Y196" s="1134">
        <f t="shared" ca="1" si="50"/>
        <v>1446861.5249397755</v>
      </c>
      <c r="Z196" s="1134">
        <f t="shared" ca="1" si="51"/>
        <v>77793121.456844091</v>
      </c>
      <c r="AA196" s="1132">
        <f t="shared" ca="1" si="52"/>
        <v>0.13643247758571603</v>
      </c>
      <c r="AB196" s="1105"/>
    </row>
    <row r="197" spans="1:28">
      <c r="A197" s="1144">
        <f>Calendar!J189</f>
        <v>50675</v>
      </c>
      <c r="C197" s="1104"/>
      <c r="D197" s="1125">
        <f t="shared" ca="1" si="38"/>
        <v>51682</v>
      </c>
      <c r="E197" s="1126">
        <f t="shared" ca="1" si="39"/>
        <v>51711</v>
      </c>
      <c r="F197" s="1127">
        <f t="shared" ca="1" si="40"/>
        <v>5691</v>
      </c>
      <c r="G197" s="1128">
        <f ca="1">IF(F197&lt;&gt;"",COUNTIF($F$11:F197,"&gt;0"),"")</f>
        <v>187</v>
      </c>
      <c r="H197" s="1129">
        <v>1.8405462194940533E-2</v>
      </c>
      <c r="I197" s="1073"/>
      <c r="J197" s="1130">
        <f t="shared" ca="1" si="41"/>
        <v>1555862429.136879</v>
      </c>
      <c r="K197" s="1131">
        <f t="shared" ca="1" si="42"/>
        <v>28636367.120007172</v>
      </c>
      <c r="L197" s="1130">
        <f t="shared" ca="1" si="43"/>
        <v>0</v>
      </c>
      <c r="M197" s="1130">
        <f t="shared" ca="1" si="44"/>
        <v>0</v>
      </c>
      <c r="N197" s="1130">
        <f t="shared" ca="1" si="53"/>
        <v>1527226062.0168717</v>
      </c>
      <c r="O197" s="1073"/>
      <c r="P197" s="1130">
        <f t="shared" ca="1" si="45"/>
        <v>28636367.120007277</v>
      </c>
      <c r="Q197" s="1130">
        <f t="shared" ca="1" si="46"/>
        <v>1450864758.916028</v>
      </c>
      <c r="R197" s="1130">
        <f t="shared" ca="1" si="54"/>
        <v>1478069307.6800349</v>
      </c>
      <c r="S197" s="1130">
        <f t="shared" ca="1" si="55"/>
        <v>27204548.764006853</v>
      </c>
      <c r="T197" s="1130">
        <f t="shared" ca="1" si="47"/>
        <v>1450864758.916028</v>
      </c>
      <c r="U197" s="1132">
        <f t="shared" ca="1" si="48"/>
        <v>0.12518372752896834</v>
      </c>
      <c r="V197" s="1133">
        <f t="shared" ca="1" si="49"/>
        <v>5.0000000000000044E-2</v>
      </c>
      <c r="X197" s="1134">
        <f t="shared" ca="1" si="56"/>
        <v>77793121.456844091</v>
      </c>
      <c r="Y197" s="1134">
        <f t="shared" ca="1" si="50"/>
        <v>1431818.3560004234</v>
      </c>
      <c r="Z197" s="1134">
        <f t="shared" ca="1" si="51"/>
        <v>76361303.100843668</v>
      </c>
      <c r="AA197" s="1132">
        <f t="shared" ca="1" si="52"/>
        <v>0.13394132482238996</v>
      </c>
      <c r="AB197" s="1105"/>
    </row>
    <row r="198" spans="1:28">
      <c r="A198" s="1144">
        <f>Calendar!J190</f>
        <v>50705</v>
      </c>
      <c r="C198" s="1104"/>
      <c r="D198" s="1125">
        <f t="shared" ca="1" si="38"/>
        <v>51713</v>
      </c>
      <c r="E198" s="1126">
        <f t="shared" ca="1" si="39"/>
        <v>51740</v>
      </c>
      <c r="F198" s="1127">
        <f t="shared" ca="1" si="40"/>
        <v>5720</v>
      </c>
      <c r="G198" s="1128">
        <f ca="1">IF(F198&lt;&gt;"",COUNTIF($F$11:F198,"&gt;0"),"")</f>
        <v>188</v>
      </c>
      <c r="H198" s="1129">
        <v>1.8569758844308379E-2</v>
      </c>
      <c r="I198" s="1073"/>
      <c r="J198" s="1130">
        <f t="shared" ca="1" si="41"/>
        <v>1527226062.0168717</v>
      </c>
      <c r="K198" s="1131">
        <f t="shared" ca="1" si="42"/>
        <v>28360219.67239606</v>
      </c>
      <c r="L198" s="1130">
        <f t="shared" ca="1" si="43"/>
        <v>0</v>
      </c>
      <c r="M198" s="1130">
        <f t="shared" ca="1" si="44"/>
        <v>0</v>
      </c>
      <c r="N198" s="1130">
        <f t="shared" ca="1" si="53"/>
        <v>1498865842.3444757</v>
      </c>
      <c r="O198" s="1073"/>
      <c r="P198" s="1130">
        <f t="shared" ca="1" si="45"/>
        <v>28360219.672395945</v>
      </c>
      <c r="Q198" s="1130">
        <f t="shared" ca="1" si="46"/>
        <v>1423922550.227252</v>
      </c>
      <c r="R198" s="1130">
        <f t="shared" ca="1" si="54"/>
        <v>1450864758.916028</v>
      </c>
      <c r="S198" s="1130">
        <f t="shared" ca="1" si="55"/>
        <v>26942208.688776016</v>
      </c>
      <c r="T198" s="1130">
        <f t="shared" ca="1" si="47"/>
        <v>1423922550.227252</v>
      </c>
      <c r="U198" s="1132">
        <f t="shared" ca="1" si="48"/>
        <v>0.12287966316451217</v>
      </c>
      <c r="V198" s="1133">
        <f t="shared" ca="1" si="49"/>
        <v>4.9999999999999933E-2</v>
      </c>
      <c r="X198" s="1134">
        <f t="shared" ca="1" si="56"/>
        <v>76361303.100843668</v>
      </c>
      <c r="Y198" s="1134">
        <f t="shared" ca="1" si="50"/>
        <v>1418010.9836199284</v>
      </c>
      <c r="Z198" s="1134">
        <f t="shared" ca="1" si="51"/>
        <v>74943292.11722374</v>
      </c>
      <c r="AA198" s="1132">
        <f t="shared" ca="1" si="52"/>
        <v>0.13147607283203111</v>
      </c>
      <c r="AB198" s="1105"/>
    </row>
    <row r="199" spans="1:28">
      <c r="A199" s="1144">
        <f>Calendar!J191</f>
        <v>50738</v>
      </c>
      <c r="C199" s="1104"/>
      <c r="D199" s="1125">
        <f t="shared" ca="1" si="38"/>
        <v>51744</v>
      </c>
      <c r="E199" s="1126">
        <f t="shared" ca="1" si="39"/>
        <v>51771</v>
      </c>
      <c r="F199" s="1127">
        <f t="shared" ca="1" si="40"/>
        <v>5751</v>
      </c>
      <c r="G199" s="1128">
        <f ca="1">IF(F199&lt;&gt;"",COUNTIF($F$11:F199,"&gt;0"),"")</f>
        <v>189</v>
      </c>
      <c r="H199" s="1129">
        <v>1.8810495123137577E-2</v>
      </c>
      <c r="I199" s="1073"/>
      <c r="J199" s="1130">
        <f t="shared" ca="1" si="41"/>
        <v>1498865842.3444757</v>
      </c>
      <c r="K199" s="1131">
        <f t="shared" ca="1" si="42"/>
        <v>28194408.617658257</v>
      </c>
      <c r="L199" s="1130">
        <f t="shared" ca="1" si="43"/>
        <v>0</v>
      </c>
      <c r="M199" s="1130">
        <f t="shared" ca="1" si="44"/>
        <v>0</v>
      </c>
      <c r="N199" s="1130">
        <f t="shared" ca="1" si="53"/>
        <v>1470671433.7268176</v>
      </c>
      <c r="O199" s="1073"/>
      <c r="P199" s="1130">
        <f t="shared" ca="1" si="45"/>
        <v>28194408.617658138</v>
      </c>
      <c r="Q199" s="1130">
        <f t="shared" ca="1" si="46"/>
        <v>1397137862.0404766</v>
      </c>
      <c r="R199" s="1130">
        <f t="shared" ca="1" si="54"/>
        <v>1423922550.227252</v>
      </c>
      <c r="S199" s="1130">
        <f t="shared" ca="1" si="55"/>
        <v>26784688.186775446</v>
      </c>
      <c r="T199" s="1130">
        <f t="shared" ca="1" si="47"/>
        <v>1397137862.0404766</v>
      </c>
      <c r="U199" s="1132">
        <f t="shared" ca="1" si="48"/>
        <v>0.12059781745267735</v>
      </c>
      <c r="V199" s="1133">
        <f t="shared" ca="1" si="49"/>
        <v>5.0000000000000155E-2</v>
      </c>
      <c r="X199" s="1134">
        <f t="shared" ca="1" si="56"/>
        <v>74943292.11722374</v>
      </c>
      <c r="Y199" s="1134">
        <f t="shared" ca="1" si="50"/>
        <v>1409720.4308826923</v>
      </c>
      <c r="Z199" s="1134">
        <f t="shared" ca="1" si="51"/>
        <v>73533571.686341047</v>
      </c>
      <c r="AA199" s="1132">
        <f t="shared" ca="1" si="52"/>
        <v>0.12903459386574334</v>
      </c>
      <c r="AB199" s="1105"/>
    </row>
    <row r="200" spans="1:28">
      <c r="A200" s="1144">
        <f>Calendar!J192</f>
        <v>50766</v>
      </c>
      <c r="C200" s="1104"/>
      <c r="D200" s="1125">
        <f t="shared" ca="1" si="38"/>
        <v>51774</v>
      </c>
      <c r="E200" s="1126">
        <f t="shared" ca="1" si="39"/>
        <v>51802</v>
      </c>
      <c r="F200" s="1127">
        <f t="shared" ca="1" si="40"/>
        <v>5782</v>
      </c>
      <c r="G200" s="1128">
        <f ca="1">IF(F200&lt;&gt;"",COUNTIF($F$11:F200,"&gt;0"),"")</f>
        <v>190</v>
      </c>
      <c r="H200" s="1129">
        <v>1.9010539009928829E-2</v>
      </c>
      <c r="I200" s="1073"/>
      <c r="J200" s="1130">
        <f t="shared" ca="1" si="41"/>
        <v>1470671433.7268176</v>
      </c>
      <c r="K200" s="1131">
        <f t="shared" ca="1" si="42"/>
        <v>27958256.661651626</v>
      </c>
      <c r="L200" s="1130">
        <f t="shared" ca="1" si="43"/>
        <v>0</v>
      </c>
      <c r="M200" s="1130">
        <f t="shared" ca="1" si="44"/>
        <v>0</v>
      </c>
      <c r="N200" s="1130">
        <f t="shared" ca="1" si="53"/>
        <v>1442713177.065166</v>
      </c>
      <c r="O200" s="1073"/>
      <c r="P200" s="1130">
        <f t="shared" ca="1" si="45"/>
        <v>27958256.661651611</v>
      </c>
      <c r="Q200" s="1130">
        <f t="shared" ca="1" si="46"/>
        <v>1370577518.2119076</v>
      </c>
      <c r="R200" s="1130">
        <f t="shared" ca="1" si="54"/>
        <v>1397137862.0404766</v>
      </c>
      <c r="S200" s="1130">
        <f t="shared" ca="1" si="55"/>
        <v>26560343.828568935</v>
      </c>
      <c r="T200" s="1130">
        <f t="shared" ca="1" si="47"/>
        <v>1370577518.2119076</v>
      </c>
      <c r="U200" s="1132">
        <f t="shared" ca="1" si="48"/>
        <v>0.11832931279562271</v>
      </c>
      <c r="V200" s="1133">
        <f t="shared" ca="1" si="49"/>
        <v>5.0000000000000044E-2</v>
      </c>
      <c r="X200" s="1134">
        <f t="shared" ca="1" si="56"/>
        <v>73533571.686341047</v>
      </c>
      <c r="Y200" s="1134">
        <f t="shared" ca="1" si="50"/>
        <v>1397912.8330826759</v>
      </c>
      <c r="Z200" s="1134">
        <f t="shared" ca="1" si="51"/>
        <v>72135658.853258371</v>
      </c>
      <c r="AA200" s="1132">
        <f t="shared" ca="1" si="52"/>
        <v>0.12660738926711612</v>
      </c>
      <c r="AB200" s="1105"/>
    </row>
    <row r="201" spans="1:28">
      <c r="A201" s="1144">
        <f>Calendar!J193</f>
        <v>50797</v>
      </c>
      <c r="C201" s="1104"/>
      <c r="D201" s="1125">
        <f t="shared" ca="1" si="38"/>
        <v>51805</v>
      </c>
      <c r="E201" s="1126">
        <f t="shared" ca="1" si="39"/>
        <v>51832</v>
      </c>
      <c r="F201" s="1127">
        <f t="shared" ca="1" si="40"/>
        <v>5812</v>
      </c>
      <c r="G201" s="1128">
        <f ca="1">IF(F201&lt;&gt;"",COUNTIF($F$11:F201,"&gt;0"),"")</f>
        <v>191</v>
      </c>
      <c r="H201" s="1129">
        <v>1.9235363671771803E-2</v>
      </c>
      <c r="I201" s="1073"/>
      <c r="J201" s="1130">
        <f t="shared" ca="1" si="41"/>
        <v>1442713177.065166</v>
      </c>
      <c r="K201" s="1131">
        <f t="shared" ca="1" si="42"/>
        <v>27751112.634905774</v>
      </c>
      <c r="L201" s="1130">
        <f t="shared" ca="1" si="43"/>
        <v>0</v>
      </c>
      <c r="M201" s="1130">
        <f t="shared" ca="1" si="44"/>
        <v>0</v>
      </c>
      <c r="N201" s="1130">
        <f t="shared" ca="1" si="53"/>
        <v>1414962064.4302602</v>
      </c>
      <c r="O201" s="1073"/>
      <c r="P201" s="1130">
        <f t="shared" ca="1" si="45"/>
        <v>27751112.634905815</v>
      </c>
      <c r="Q201" s="1130">
        <f t="shared" ca="1" si="46"/>
        <v>1344213961.2087471</v>
      </c>
      <c r="R201" s="1130">
        <f t="shared" ca="1" si="54"/>
        <v>1370577518.2119076</v>
      </c>
      <c r="S201" s="1130">
        <f t="shared" ca="1" si="55"/>
        <v>26363557.003160477</v>
      </c>
      <c r="T201" s="1130">
        <f t="shared" ca="1" si="47"/>
        <v>1344213961.2087471</v>
      </c>
      <c r="U201" s="1132">
        <f t="shared" ca="1" si="48"/>
        <v>0.11607980877870347</v>
      </c>
      <c r="V201" s="1133">
        <f t="shared" ca="1" si="49"/>
        <v>5.0000000000000044E-2</v>
      </c>
      <c r="X201" s="1134">
        <f t="shared" ca="1" si="56"/>
        <v>72135658.853258371</v>
      </c>
      <c r="Y201" s="1134">
        <f t="shared" ca="1" si="50"/>
        <v>1387555.6317453384</v>
      </c>
      <c r="Z201" s="1134">
        <f t="shared" ca="1" si="51"/>
        <v>70748103.221513033</v>
      </c>
      <c r="AA201" s="1132">
        <f t="shared" ca="1" si="52"/>
        <v>0.12420051455450822</v>
      </c>
      <c r="AB201" s="1105"/>
    </row>
    <row r="202" spans="1:28">
      <c r="A202" s="1144">
        <f>Calendar!J194</f>
        <v>50829</v>
      </c>
      <c r="C202" s="1104"/>
      <c r="D202" s="1125">
        <f t="shared" ca="1" si="38"/>
        <v>51835</v>
      </c>
      <c r="E202" s="1126">
        <f t="shared" ca="1" si="39"/>
        <v>51862</v>
      </c>
      <c r="F202" s="1127">
        <f t="shared" ca="1" si="40"/>
        <v>5842</v>
      </c>
      <c r="G202" s="1128">
        <f ca="1">IF(F202&lt;&gt;"",COUNTIF($F$11:F202,"&gt;0"),"")</f>
        <v>192</v>
      </c>
      <c r="H202" s="1129">
        <v>1.9459064867633255E-2</v>
      </c>
      <c r="I202" s="1073"/>
      <c r="J202" s="1130">
        <f t="shared" ca="1" si="41"/>
        <v>1414962064.4302602</v>
      </c>
      <c r="K202" s="1131">
        <f t="shared" ca="1" si="42"/>
        <v>27533838.596988697</v>
      </c>
      <c r="L202" s="1130">
        <f t="shared" ca="1" si="43"/>
        <v>0</v>
      </c>
      <c r="M202" s="1130">
        <f t="shared" ca="1" si="44"/>
        <v>0</v>
      </c>
      <c r="N202" s="1130">
        <f t="shared" ca="1" si="53"/>
        <v>1387428225.8332715</v>
      </c>
      <c r="O202" s="1073"/>
      <c r="P202" s="1130">
        <f t="shared" ca="1" si="45"/>
        <v>27533838.596988678</v>
      </c>
      <c r="Q202" s="1130">
        <f t="shared" ca="1" si="46"/>
        <v>1318056814.5416079</v>
      </c>
      <c r="R202" s="1130">
        <f t="shared" ca="1" si="54"/>
        <v>1344213961.2087471</v>
      </c>
      <c r="S202" s="1130">
        <f t="shared" ca="1" si="55"/>
        <v>26157146.667139292</v>
      </c>
      <c r="T202" s="1130">
        <f t="shared" ca="1" si="47"/>
        <v>1318056814.5416079</v>
      </c>
      <c r="U202" s="1132">
        <f t="shared" ca="1" si="48"/>
        <v>0.11384697144189539</v>
      </c>
      <c r="V202" s="1133">
        <f t="shared" ca="1" si="49"/>
        <v>5.0000000000000044E-2</v>
      </c>
      <c r="X202" s="1134">
        <f t="shared" ca="1" si="56"/>
        <v>70748103.221513033</v>
      </c>
      <c r="Y202" s="1134">
        <f t="shared" ca="1" si="50"/>
        <v>1376691.9298493862</v>
      </c>
      <c r="Z202" s="1134">
        <f t="shared" ca="1" si="51"/>
        <v>69371411.291663647</v>
      </c>
      <c r="AA202" s="1132">
        <f t="shared" ca="1" si="52"/>
        <v>0.12181147248883098</v>
      </c>
      <c r="AB202" s="1105"/>
    </row>
    <row r="203" spans="1:28">
      <c r="A203" s="1144">
        <f>Calendar!J195</f>
        <v>50857</v>
      </c>
      <c r="C203" s="1104"/>
      <c r="D203" s="1125">
        <f t="shared" ca="1" si="38"/>
        <v>51866</v>
      </c>
      <c r="E203" s="1126">
        <f t="shared" ca="1" si="39"/>
        <v>51893</v>
      </c>
      <c r="F203" s="1127">
        <f t="shared" ca="1" si="40"/>
        <v>5873</v>
      </c>
      <c r="G203" s="1128">
        <f ca="1">IF(F203&lt;&gt;"",COUNTIF($F$11:F203,"&gt;0"),"")</f>
        <v>193</v>
      </c>
      <c r="H203" s="1129">
        <v>1.9647369940321537E-2</v>
      </c>
      <c r="I203" s="1073"/>
      <c r="J203" s="1130">
        <f t="shared" ca="1" si="41"/>
        <v>1387428225.8332715</v>
      </c>
      <c r="K203" s="1131">
        <f t="shared" ca="1" si="42"/>
        <v>27259315.618590258</v>
      </c>
      <c r="L203" s="1130">
        <f t="shared" ca="1" si="43"/>
        <v>0</v>
      </c>
      <c r="M203" s="1130">
        <f t="shared" ca="1" si="44"/>
        <v>0</v>
      </c>
      <c r="N203" s="1130">
        <f t="shared" ca="1" si="53"/>
        <v>1360168910.2146811</v>
      </c>
      <c r="O203" s="1073"/>
      <c r="P203" s="1130">
        <f t="shared" ca="1" si="45"/>
        <v>27259315.618590355</v>
      </c>
      <c r="Q203" s="1130">
        <f t="shared" ca="1" si="46"/>
        <v>1292160464.7039471</v>
      </c>
      <c r="R203" s="1130">
        <f t="shared" ca="1" si="54"/>
        <v>1318056814.5416079</v>
      </c>
      <c r="S203" s="1130">
        <f t="shared" ca="1" si="55"/>
        <v>25896349.837660789</v>
      </c>
      <c r="T203" s="1130">
        <f t="shared" ca="1" si="47"/>
        <v>1292160464.7039471</v>
      </c>
      <c r="U203" s="1132">
        <f t="shared" ca="1" si="48"/>
        <v>0.11163161583962394</v>
      </c>
      <c r="V203" s="1133">
        <f t="shared" ca="1" si="49"/>
        <v>5.0000000000000044E-2</v>
      </c>
      <c r="X203" s="1134">
        <f t="shared" ca="1" si="56"/>
        <v>69371411.291663647</v>
      </c>
      <c r="Y203" s="1134">
        <f t="shared" ca="1" si="50"/>
        <v>1362965.7809295654</v>
      </c>
      <c r="Z203" s="1134">
        <f t="shared" ca="1" si="51"/>
        <v>68008445.510734081</v>
      </c>
      <c r="AA203" s="1132">
        <f t="shared" ca="1" si="52"/>
        <v>0.11944113514404898</v>
      </c>
      <c r="AB203" s="1105"/>
    </row>
    <row r="204" spans="1:28">
      <c r="A204" s="1144">
        <f>Calendar!J196</f>
        <v>50887</v>
      </c>
      <c r="C204" s="1104"/>
      <c r="D204" s="1125">
        <f t="shared" ref="D204:D267" ca="1" si="57">IF(E204&lt;&gt;"",EOMONTH(E204,-1),"")</f>
        <v>51897</v>
      </c>
      <c r="E204" s="1126">
        <f t="shared" ref="E204:E267" ca="1" si="58">IF(INDIRECT("A"&amp;(IFERROR(MATCH(E203,A:A),999)+1))&gt;0,INDIRECT("A"&amp;(IFERROR(MATCH(E203,A:A),999)+1)),"")</f>
        <v>51924</v>
      </c>
      <c r="F204" s="1127">
        <f t="shared" ref="F204:F267" ca="1" si="59">IF(E204&lt;&gt;"",E204-$A$31,"")</f>
        <v>5904</v>
      </c>
      <c r="G204" s="1128">
        <f ca="1">IF(F204&lt;&gt;"",COUNTIF($F$11:F204,"&gt;0"),"")</f>
        <v>194</v>
      </c>
      <c r="H204" s="1129">
        <v>1.9890863133051145E-2</v>
      </c>
      <c r="I204" s="1073"/>
      <c r="J204" s="1130">
        <f t="shared" ref="J204:J267" ca="1" si="60">IF(G204=1,$A$7,N203)</f>
        <v>1360168910.2146811</v>
      </c>
      <c r="K204" s="1131">
        <f t="shared" ref="K204:K267" ca="1" si="61">H204*J204</f>
        <v>27054933.630911555</v>
      </c>
      <c r="L204" s="1130">
        <f t="shared" ref="L204:L267" ca="1" si="62">IF(E204&lt;&gt;"",(1-(1-$A$25)^(1/12))*(J204-K204),"")</f>
        <v>0</v>
      </c>
      <c r="M204" s="1130">
        <f t="shared" ref="M204:M267" ca="1" si="63">IF(J204-K204-L204&lt;$A$27*$A$5,J204-K204-L204,0)</f>
        <v>0</v>
      </c>
      <c r="N204" s="1130">
        <f t="shared" ca="1" si="53"/>
        <v>1333113976.5837696</v>
      </c>
      <c r="O204" s="1073"/>
      <c r="P204" s="1130">
        <f t="shared" ref="P204:P267" ca="1" si="64">IF(G204&lt;&gt; "", R204+X204-N204, "")</f>
        <v>27054933.630911589</v>
      </c>
      <c r="Q204" s="1130">
        <f t="shared" ref="Q204:Q267" ca="1" si="65">IF(E204&lt;&gt;"", N204*(1-$A$15), "")</f>
        <v>1266458277.754581</v>
      </c>
      <c r="R204" s="1130">
        <f t="shared" ca="1" si="54"/>
        <v>1292160464.7039471</v>
      </c>
      <c r="S204" s="1130">
        <f t="shared" ca="1" si="55"/>
        <v>25702186.949366093</v>
      </c>
      <c r="T204" s="1130">
        <f t="shared" ref="T204:T267" ca="1" si="66">IF(E204&lt;&gt;"", R204-S204, "")</f>
        <v>1266458277.754581</v>
      </c>
      <c r="U204" s="1132">
        <f t="shared" ref="U204:U267" ca="1" si="67">IF(E204&lt;&gt;"", R204/$A$11, "")</f>
        <v>0.10943834818618699</v>
      </c>
      <c r="V204" s="1133">
        <f t="shared" ref="V204:V267" ca="1" si="68">IF(E204&lt;&gt;"", IFERROR(1-T204/N204, "n.a."), "")</f>
        <v>5.0000000000000044E-2</v>
      </c>
      <c r="X204" s="1134">
        <f t="shared" ca="1" si="56"/>
        <v>68008445.510734081</v>
      </c>
      <c r="Y204" s="1134">
        <f t="shared" ref="Y204:Y267" ca="1" si="69">IF(E204&lt;&gt;"", P204-S204, "")</f>
        <v>1352746.681545496</v>
      </c>
      <c r="Z204" s="1134">
        <f t="shared" ref="Z204:Z267" ca="1" si="70">IF(E204&lt;&gt;"", X204-Y204, "")</f>
        <v>66655698.829188585</v>
      </c>
      <c r="AA204" s="1132">
        <f t="shared" ref="AA204:AA267" ca="1" si="71">IF(E204&lt;&gt;"", X204/$A$19, "")</f>
        <v>0.11709443097578182</v>
      </c>
      <c r="AB204" s="1105"/>
    </row>
    <row r="205" spans="1:28">
      <c r="A205" s="1144">
        <f>Calendar!J197</f>
        <v>50917</v>
      </c>
      <c r="C205" s="1104"/>
      <c r="D205" s="1125">
        <f t="shared" ca="1" si="57"/>
        <v>51925</v>
      </c>
      <c r="E205" s="1126">
        <f t="shared" ca="1" si="58"/>
        <v>51952</v>
      </c>
      <c r="F205" s="1127">
        <f t="shared" ca="1" si="59"/>
        <v>5932</v>
      </c>
      <c r="G205" s="1128">
        <f ca="1">IF(F205&lt;&gt;"",COUNTIF($F$11:F205,"&gt;0"),"")</f>
        <v>195</v>
      </c>
      <c r="H205" s="1129">
        <v>2.0101924204233134E-2</v>
      </c>
      <c r="I205" s="1073"/>
      <c r="J205" s="1130">
        <f t="shared" ca="1" si="60"/>
        <v>1333113976.5837696</v>
      </c>
      <c r="K205" s="1131">
        <f t="shared" ca="1" si="61"/>
        <v>26798156.112890761</v>
      </c>
      <c r="L205" s="1130">
        <f t="shared" ca="1" si="62"/>
        <v>0</v>
      </c>
      <c r="M205" s="1130">
        <f t="shared" ca="1" si="63"/>
        <v>0</v>
      </c>
      <c r="N205" s="1130">
        <f t="shared" ref="N205:N268" ca="1" si="72">IF(E205&lt;&gt;"",J205-K205-L205-M205,"")</f>
        <v>1306315820.4708788</v>
      </c>
      <c r="O205" s="1073"/>
      <c r="P205" s="1130">
        <f t="shared" ca="1" si="64"/>
        <v>26798156.11289072</v>
      </c>
      <c r="Q205" s="1130">
        <f t="shared" ca="1" si="65"/>
        <v>1241000029.4473348</v>
      </c>
      <c r="R205" s="1130">
        <f t="shared" ref="R205:R268" ca="1" si="73">IF(E205&lt;&gt;"", T204, "")</f>
        <v>1266458277.754581</v>
      </c>
      <c r="S205" s="1130">
        <f t="shared" ref="S205:S268" ca="1" si="74">IF(E205&lt;&gt;"", MIN(P205,MAX(R205-Q205,0)), "")</f>
        <v>25458248.307246208</v>
      </c>
      <c r="T205" s="1130">
        <f t="shared" ca="1" si="66"/>
        <v>1241000029.4473348</v>
      </c>
      <c r="U205" s="1132">
        <f t="shared" ca="1" si="67"/>
        <v>0.10726152498090834</v>
      </c>
      <c r="V205" s="1133">
        <f t="shared" ca="1" si="68"/>
        <v>5.0000000000000155E-2</v>
      </c>
      <c r="X205" s="1134">
        <f t="shared" ref="X205:X268" ca="1" si="75">IF(E205&lt;&gt;"", Z204, "")</f>
        <v>66655698.829188585</v>
      </c>
      <c r="Y205" s="1134">
        <f t="shared" ca="1" si="69"/>
        <v>1339907.8056445122</v>
      </c>
      <c r="Z205" s="1134">
        <f t="shared" ca="1" si="70"/>
        <v>65315791.023544073</v>
      </c>
      <c r="AA205" s="1132">
        <f t="shared" ca="1" si="71"/>
        <v>0.11476532167560018</v>
      </c>
      <c r="AB205" s="1105"/>
    </row>
    <row r="206" spans="1:28">
      <c r="A206" s="1144">
        <f>Calendar!J198</f>
        <v>50948</v>
      </c>
      <c r="C206" s="1104"/>
      <c r="D206" s="1125">
        <f t="shared" ca="1" si="57"/>
        <v>51956</v>
      </c>
      <c r="E206" s="1126">
        <f t="shared" ca="1" si="58"/>
        <v>51984</v>
      </c>
      <c r="F206" s="1127">
        <f t="shared" ca="1" si="59"/>
        <v>5964</v>
      </c>
      <c r="G206" s="1128">
        <f ca="1">IF(F206&lt;&gt;"",COUNTIF($F$11:F206,"&gt;0"),"")</f>
        <v>196</v>
      </c>
      <c r="H206" s="1129">
        <v>2.0313465247822134E-2</v>
      </c>
      <c r="I206" s="1073"/>
      <c r="J206" s="1130">
        <f t="shared" ca="1" si="60"/>
        <v>1306315820.4708788</v>
      </c>
      <c r="K206" s="1131">
        <f t="shared" ca="1" si="61"/>
        <v>26535801.021815456</v>
      </c>
      <c r="L206" s="1130">
        <f t="shared" ca="1" si="62"/>
        <v>0</v>
      </c>
      <c r="M206" s="1130">
        <f t="shared" ca="1" si="63"/>
        <v>0</v>
      </c>
      <c r="N206" s="1130">
        <f t="shared" ca="1" si="72"/>
        <v>1279780019.4490633</v>
      </c>
      <c r="O206" s="1073"/>
      <c r="P206" s="1130">
        <f t="shared" ca="1" si="64"/>
        <v>26535801.021815538</v>
      </c>
      <c r="Q206" s="1130">
        <f t="shared" ca="1" si="65"/>
        <v>1215791018.4766102</v>
      </c>
      <c r="R206" s="1130">
        <f t="shared" ca="1" si="73"/>
        <v>1241000029.4473348</v>
      </c>
      <c r="S206" s="1130">
        <f t="shared" ca="1" si="74"/>
        <v>25209010.970724583</v>
      </c>
      <c r="T206" s="1130">
        <f t="shared" ca="1" si="66"/>
        <v>1215791018.4766102</v>
      </c>
      <c r="U206" s="1132">
        <f t="shared" ca="1" si="67"/>
        <v>0.10510536193571167</v>
      </c>
      <c r="V206" s="1133">
        <f t="shared" ca="1" si="68"/>
        <v>4.9999999999999933E-2</v>
      </c>
      <c r="X206" s="1134">
        <f t="shared" ca="1" si="75"/>
        <v>65315791.023544073</v>
      </c>
      <c r="Y206" s="1134">
        <f t="shared" ca="1" si="69"/>
        <v>1326790.0510909557</v>
      </c>
      <c r="Z206" s="1134">
        <f t="shared" ca="1" si="70"/>
        <v>63989000.972453117</v>
      </c>
      <c r="AA206" s="1132">
        <f t="shared" ca="1" si="71"/>
        <v>0.11245831787800288</v>
      </c>
      <c r="AB206" s="1105"/>
    </row>
    <row r="207" spans="1:28">
      <c r="A207" s="1144">
        <f>Calendar!J199</f>
        <v>50978</v>
      </c>
      <c r="C207" s="1104"/>
      <c r="D207" s="1125">
        <f t="shared" ca="1" si="57"/>
        <v>51986</v>
      </c>
      <c r="E207" s="1126">
        <f t="shared" ca="1" si="58"/>
        <v>52013</v>
      </c>
      <c r="F207" s="1127">
        <f t="shared" ca="1" si="59"/>
        <v>5993</v>
      </c>
      <c r="G207" s="1128">
        <f ca="1">IF(F207&lt;&gt;"",COUNTIF($F$11:F207,"&gt;0"),"")</f>
        <v>197</v>
      </c>
      <c r="H207" s="1129">
        <v>2.0517428346694375E-2</v>
      </c>
      <c r="I207" s="1073"/>
      <c r="J207" s="1130">
        <f t="shared" ca="1" si="60"/>
        <v>1279780019.4490633</v>
      </c>
      <c r="K207" s="1131">
        <f t="shared" ca="1" si="61"/>
        <v>26257794.848577291</v>
      </c>
      <c r="L207" s="1130">
        <f t="shared" ca="1" si="62"/>
        <v>0</v>
      </c>
      <c r="M207" s="1130">
        <f t="shared" ca="1" si="63"/>
        <v>0</v>
      </c>
      <c r="N207" s="1130">
        <f t="shared" ca="1" si="72"/>
        <v>1253522224.600486</v>
      </c>
      <c r="O207" s="1073"/>
      <c r="P207" s="1130">
        <f t="shared" ca="1" si="64"/>
        <v>26257794.848577261</v>
      </c>
      <c r="Q207" s="1130">
        <f t="shared" ca="1" si="65"/>
        <v>1190846113.3704617</v>
      </c>
      <c r="R207" s="1130">
        <f t="shared" ca="1" si="73"/>
        <v>1215791018.4766102</v>
      </c>
      <c r="S207" s="1130">
        <f t="shared" ca="1" si="74"/>
        <v>24944905.106148481</v>
      </c>
      <c r="T207" s="1130">
        <f t="shared" ca="1" si="66"/>
        <v>1190846113.3704617</v>
      </c>
      <c r="U207" s="1132">
        <f t="shared" ca="1" si="67"/>
        <v>0.10297030781867082</v>
      </c>
      <c r="V207" s="1133">
        <f t="shared" ca="1" si="68"/>
        <v>5.0000000000000044E-2</v>
      </c>
      <c r="X207" s="1134">
        <f t="shared" ca="1" si="75"/>
        <v>63989000.972453117</v>
      </c>
      <c r="Y207" s="1134">
        <f t="shared" ca="1" si="69"/>
        <v>1312889.7424287796</v>
      </c>
      <c r="Z207" s="1134">
        <f t="shared" ca="1" si="70"/>
        <v>62676111.230024338</v>
      </c>
      <c r="AA207" s="1132">
        <f t="shared" ca="1" si="71"/>
        <v>0.11017389974595923</v>
      </c>
      <c r="AB207" s="1105"/>
    </row>
    <row r="208" spans="1:28">
      <c r="A208" s="1144">
        <f>Calendar!J200</f>
        <v>51011</v>
      </c>
      <c r="C208" s="1104"/>
      <c r="D208" s="1125">
        <f t="shared" ca="1" si="57"/>
        <v>52017</v>
      </c>
      <c r="E208" s="1126">
        <f t="shared" ca="1" si="58"/>
        <v>52044</v>
      </c>
      <c r="F208" s="1127">
        <f t="shared" ca="1" si="59"/>
        <v>6024</v>
      </c>
      <c r="G208" s="1128">
        <f ca="1">IF(F208&lt;&gt;"",COUNTIF($F$11:F208,"&gt;0"),"")</f>
        <v>198</v>
      </c>
      <c r="H208" s="1129">
        <v>2.0771912268192902E-2</v>
      </c>
      <c r="I208" s="1073"/>
      <c r="J208" s="1130">
        <f t="shared" ca="1" si="60"/>
        <v>1253522224.600486</v>
      </c>
      <c r="K208" s="1131">
        <f t="shared" ca="1" si="61"/>
        <v>26038053.675631296</v>
      </c>
      <c r="L208" s="1130">
        <f t="shared" ca="1" si="62"/>
        <v>0</v>
      </c>
      <c r="M208" s="1130">
        <f t="shared" ca="1" si="63"/>
        <v>0</v>
      </c>
      <c r="N208" s="1130">
        <f t="shared" ca="1" si="72"/>
        <v>1227484170.9248548</v>
      </c>
      <c r="O208" s="1073"/>
      <c r="P208" s="1130">
        <f t="shared" ca="1" si="64"/>
        <v>26038053.675631285</v>
      </c>
      <c r="Q208" s="1130">
        <f t="shared" ca="1" si="65"/>
        <v>1166109962.378612</v>
      </c>
      <c r="R208" s="1130">
        <f t="shared" ca="1" si="73"/>
        <v>1190846113.3704617</v>
      </c>
      <c r="S208" s="1130">
        <f t="shared" ca="1" si="74"/>
        <v>24736150.991849661</v>
      </c>
      <c r="T208" s="1130">
        <f t="shared" ca="1" si="66"/>
        <v>1166109962.378612</v>
      </c>
      <c r="U208" s="1132">
        <f t="shared" ca="1" si="67"/>
        <v>0.10085762190616418</v>
      </c>
      <c r="V208" s="1133">
        <f t="shared" ca="1" si="68"/>
        <v>4.9999999999999933E-2</v>
      </c>
      <c r="X208" s="1134">
        <f t="shared" ca="1" si="75"/>
        <v>62676111.230024338</v>
      </c>
      <c r="Y208" s="1134">
        <f t="shared" ca="1" si="69"/>
        <v>1301902.6837816238</v>
      </c>
      <c r="Z208" s="1134">
        <f t="shared" ca="1" si="70"/>
        <v>61374208.546242714</v>
      </c>
      <c r="AA208" s="1132">
        <f t="shared" ca="1" si="71"/>
        <v>0.10791341465224576</v>
      </c>
      <c r="AB208" s="1105"/>
    </row>
    <row r="209" spans="1:28">
      <c r="A209" s="1144">
        <f>Calendar!J201</f>
        <v>51040</v>
      </c>
      <c r="C209" s="1104"/>
      <c r="D209" s="1125">
        <f t="shared" ca="1" si="57"/>
        <v>52047</v>
      </c>
      <c r="E209" s="1126">
        <f t="shared" ca="1" si="58"/>
        <v>52075</v>
      </c>
      <c r="F209" s="1127">
        <f t="shared" ca="1" si="59"/>
        <v>6055</v>
      </c>
      <c r="G209" s="1128">
        <f ca="1">IF(F209&lt;&gt;"",COUNTIF($F$11:F209,"&gt;0"),"")</f>
        <v>199</v>
      </c>
      <c r="H209" s="1129">
        <v>2.0971550729519801E-2</v>
      </c>
      <c r="I209" s="1073"/>
      <c r="J209" s="1130">
        <f t="shared" ca="1" si="60"/>
        <v>1227484170.9248548</v>
      </c>
      <c r="K209" s="1131">
        <f t="shared" ca="1" si="61"/>
        <v>25742246.560233146</v>
      </c>
      <c r="L209" s="1130">
        <f t="shared" ca="1" si="62"/>
        <v>0</v>
      </c>
      <c r="M209" s="1130">
        <f t="shared" ca="1" si="63"/>
        <v>0</v>
      </c>
      <c r="N209" s="1130">
        <f t="shared" ca="1" si="72"/>
        <v>1201741924.3646216</v>
      </c>
      <c r="O209" s="1073"/>
      <c r="P209" s="1130">
        <f t="shared" ca="1" si="64"/>
        <v>25742246.560233116</v>
      </c>
      <c r="Q209" s="1130">
        <f t="shared" ca="1" si="65"/>
        <v>1141654828.1463904</v>
      </c>
      <c r="R209" s="1130">
        <f t="shared" ca="1" si="73"/>
        <v>1166109962.378612</v>
      </c>
      <c r="S209" s="1130">
        <f t="shared" ca="1" si="74"/>
        <v>24455134.232221603</v>
      </c>
      <c r="T209" s="1130">
        <f t="shared" ca="1" si="66"/>
        <v>1141654828.1463904</v>
      </c>
      <c r="U209" s="1132">
        <f t="shared" ca="1" si="67"/>
        <v>9.8762616232350775E-2</v>
      </c>
      <c r="V209" s="1133">
        <f t="shared" ca="1" si="68"/>
        <v>5.0000000000000044E-2</v>
      </c>
      <c r="X209" s="1134">
        <f t="shared" ca="1" si="75"/>
        <v>61374208.546242714</v>
      </c>
      <c r="Y209" s="1134">
        <f t="shared" ca="1" si="69"/>
        <v>1287112.3280115128</v>
      </c>
      <c r="Z209" s="1134">
        <f t="shared" ca="1" si="70"/>
        <v>60087096.218231201</v>
      </c>
      <c r="AA209" s="1132">
        <f t="shared" ca="1" si="71"/>
        <v>0.10567184667052809</v>
      </c>
      <c r="AB209" s="1105"/>
    </row>
    <row r="210" spans="1:28">
      <c r="A210" s="1144">
        <f>Calendar!J202</f>
        <v>51070</v>
      </c>
      <c r="C210" s="1104"/>
      <c r="D210" s="1125">
        <f t="shared" ca="1" si="57"/>
        <v>52078</v>
      </c>
      <c r="E210" s="1126">
        <f t="shared" ca="1" si="58"/>
        <v>52105</v>
      </c>
      <c r="F210" s="1127">
        <f t="shared" ca="1" si="59"/>
        <v>6085</v>
      </c>
      <c r="G210" s="1128">
        <f ca="1">IF(F210&lt;&gt;"",COUNTIF($F$11:F210,"&gt;0"),"")</f>
        <v>200</v>
      </c>
      <c r="H210" s="1129">
        <v>2.1135487560700862E-2</v>
      </c>
      <c r="I210" s="1073"/>
      <c r="J210" s="1130">
        <f t="shared" ca="1" si="60"/>
        <v>1201741924.3646216</v>
      </c>
      <c r="K210" s="1131">
        <f t="shared" ca="1" si="61"/>
        <v>25399401.493581176</v>
      </c>
      <c r="L210" s="1130">
        <f t="shared" ca="1" si="62"/>
        <v>0</v>
      </c>
      <c r="M210" s="1130">
        <f t="shared" ca="1" si="63"/>
        <v>0</v>
      </c>
      <c r="N210" s="1130">
        <f t="shared" ca="1" si="72"/>
        <v>1176342522.8710403</v>
      </c>
      <c r="O210" s="1073"/>
      <c r="P210" s="1130">
        <f t="shared" ca="1" si="64"/>
        <v>25399401.493581295</v>
      </c>
      <c r="Q210" s="1130">
        <f t="shared" ca="1" si="65"/>
        <v>1117525396.7274883</v>
      </c>
      <c r="R210" s="1130">
        <f t="shared" ca="1" si="73"/>
        <v>1141654828.1463904</v>
      </c>
      <c r="S210" s="1130">
        <f t="shared" ca="1" si="74"/>
        <v>24129431.418902159</v>
      </c>
      <c r="T210" s="1130">
        <f t="shared" ca="1" si="66"/>
        <v>1117525396.7274883</v>
      </c>
      <c r="U210" s="1132">
        <f t="shared" ca="1" si="67"/>
        <v>9.669141101585392E-2</v>
      </c>
      <c r="V210" s="1133">
        <f t="shared" ca="1" si="68"/>
        <v>5.0000000000000044E-2</v>
      </c>
      <c r="X210" s="1134">
        <f t="shared" ca="1" si="75"/>
        <v>60087096.218231201</v>
      </c>
      <c r="Y210" s="1134">
        <f t="shared" ca="1" si="69"/>
        <v>1269970.0746791363</v>
      </c>
      <c r="Z210" s="1134">
        <f t="shared" ca="1" si="70"/>
        <v>58817126.143552065</v>
      </c>
      <c r="AA210" s="1132">
        <f t="shared" ca="1" si="71"/>
        <v>0.10345574417739532</v>
      </c>
      <c r="AB210" s="1105"/>
    </row>
    <row r="211" spans="1:28">
      <c r="A211" s="1144">
        <f>Calendar!J203</f>
        <v>51102</v>
      </c>
      <c r="C211" s="1104"/>
      <c r="D211" s="1125">
        <f t="shared" ca="1" si="57"/>
        <v>52109</v>
      </c>
      <c r="E211" s="1126">
        <f t="shared" ca="1" si="58"/>
        <v>52138</v>
      </c>
      <c r="F211" s="1127">
        <f t="shared" ca="1" si="59"/>
        <v>6118</v>
      </c>
      <c r="G211" s="1128">
        <f ca="1">IF(F211&lt;&gt;"",COUNTIF($F$11:F211,"&gt;0"),"")</f>
        <v>201</v>
      </c>
      <c r="H211" s="1129">
        <v>2.13718414344252E-2</v>
      </c>
      <c r="I211" s="1073"/>
      <c r="J211" s="1130">
        <f t="shared" ca="1" si="60"/>
        <v>1176342522.8710403</v>
      </c>
      <c r="K211" s="1131">
        <f t="shared" ca="1" si="61"/>
        <v>25140605.871371575</v>
      </c>
      <c r="L211" s="1130">
        <f t="shared" ca="1" si="62"/>
        <v>0</v>
      </c>
      <c r="M211" s="1130">
        <f t="shared" ca="1" si="63"/>
        <v>0</v>
      </c>
      <c r="N211" s="1130">
        <f t="shared" ca="1" si="72"/>
        <v>1151201916.9996688</v>
      </c>
      <c r="O211" s="1073"/>
      <c r="P211" s="1130">
        <f t="shared" ca="1" si="64"/>
        <v>25140605.871371508</v>
      </c>
      <c r="Q211" s="1130">
        <f t="shared" ca="1" si="65"/>
        <v>1093641821.1496854</v>
      </c>
      <c r="R211" s="1130">
        <f t="shared" ca="1" si="73"/>
        <v>1117525396.7274883</v>
      </c>
      <c r="S211" s="1130">
        <f t="shared" ca="1" si="74"/>
        <v>23883575.577802896</v>
      </c>
      <c r="T211" s="1130">
        <f t="shared" ca="1" si="66"/>
        <v>1093641821.1496854</v>
      </c>
      <c r="U211" s="1132">
        <f t="shared" ca="1" si="67"/>
        <v>9.464779090110173E-2</v>
      </c>
      <c r="V211" s="1133">
        <f t="shared" ca="1" si="68"/>
        <v>5.0000000000000044E-2</v>
      </c>
      <c r="X211" s="1134">
        <f t="shared" ca="1" si="75"/>
        <v>58817126.143552065</v>
      </c>
      <c r="Y211" s="1134">
        <f t="shared" ca="1" si="69"/>
        <v>1257030.2935686111</v>
      </c>
      <c r="Z211" s="1134">
        <f t="shared" ca="1" si="70"/>
        <v>57560095.849983454</v>
      </c>
      <c r="AA211" s="1132">
        <f t="shared" ca="1" si="71"/>
        <v>0.10126915658325079</v>
      </c>
      <c r="AB211" s="1105"/>
    </row>
    <row r="212" spans="1:28">
      <c r="A212" s="1144">
        <f>Calendar!J204</f>
        <v>51131</v>
      </c>
      <c r="C212" s="1104"/>
      <c r="D212" s="1125">
        <f t="shared" ca="1" si="57"/>
        <v>52139</v>
      </c>
      <c r="E212" s="1126">
        <f t="shared" ca="1" si="58"/>
        <v>52166</v>
      </c>
      <c r="F212" s="1127">
        <f t="shared" ca="1" si="59"/>
        <v>6146</v>
      </c>
      <c r="G212" s="1128">
        <f ca="1">IF(F212&lt;&gt;"",COUNTIF($F$11:F212,"&gt;0"),"")</f>
        <v>202</v>
      </c>
      <c r="H212" s="1129">
        <v>2.1598666612051797E-2</v>
      </c>
      <c r="I212" s="1073"/>
      <c r="J212" s="1130">
        <f t="shared" ca="1" si="60"/>
        <v>1151201916.9996688</v>
      </c>
      <c r="K212" s="1131">
        <f t="shared" ca="1" si="61"/>
        <v>24864426.40843077</v>
      </c>
      <c r="L212" s="1130">
        <f t="shared" ca="1" si="62"/>
        <v>0</v>
      </c>
      <c r="M212" s="1130">
        <f t="shared" ca="1" si="63"/>
        <v>0</v>
      </c>
      <c r="N212" s="1130">
        <f t="shared" ca="1" si="72"/>
        <v>1126337490.591238</v>
      </c>
      <c r="O212" s="1073"/>
      <c r="P212" s="1130">
        <f t="shared" ca="1" si="64"/>
        <v>24864426.408430815</v>
      </c>
      <c r="Q212" s="1130">
        <f t="shared" ca="1" si="65"/>
        <v>1070020616.061676</v>
      </c>
      <c r="R212" s="1130">
        <f t="shared" ca="1" si="73"/>
        <v>1093641821.1496854</v>
      </c>
      <c r="S212" s="1130">
        <f t="shared" ca="1" si="74"/>
        <v>23621205.088009357</v>
      </c>
      <c r="T212" s="1130">
        <f t="shared" ca="1" si="66"/>
        <v>1070020616.061676</v>
      </c>
      <c r="U212" s="1132">
        <f t="shared" ca="1" si="67"/>
        <v>9.2624993321844748E-2</v>
      </c>
      <c r="V212" s="1133">
        <f t="shared" ca="1" si="68"/>
        <v>5.0000000000000044E-2</v>
      </c>
      <c r="X212" s="1134">
        <f t="shared" ca="1" si="75"/>
        <v>57560095.849983454</v>
      </c>
      <c r="Y212" s="1134">
        <f t="shared" ca="1" si="69"/>
        <v>1243221.3204214573</v>
      </c>
      <c r="Z212" s="1134">
        <f t="shared" ca="1" si="70"/>
        <v>56316874.529561996</v>
      </c>
      <c r="AA212" s="1132">
        <f t="shared" ca="1" si="71"/>
        <v>9.9104848226555534E-2</v>
      </c>
      <c r="AB212" s="1105"/>
    </row>
    <row r="213" spans="1:28">
      <c r="A213" s="1144">
        <f>Calendar!J205</f>
        <v>51162</v>
      </c>
      <c r="C213" s="1104"/>
      <c r="D213" s="1125">
        <f t="shared" ca="1" si="57"/>
        <v>52170</v>
      </c>
      <c r="E213" s="1126">
        <f t="shared" ca="1" si="58"/>
        <v>52197</v>
      </c>
      <c r="F213" s="1127">
        <f t="shared" ca="1" si="59"/>
        <v>6177</v>
      </c>
      <c r="G213" s="1128">
        <f ca="1">IF(F213&lt;&gt;"",COUNTIF($F$11:F213,"&gt;0"),"")</f>
        <v>203</v>
      </c>
      <c r="H213" s="1129">
        <v>2.1810724528929695E-2</v>
      </c>
      <c r="I213" s="1073"/>
      <c r="J213" s="1130">
        <f t="shared" ca="1" si="60"/>
        <v>1126337490.591238</v>
      </c>
      <c r="K213" s="1131">
        <f t="shared" ca="1" si="61"/>
        <v>24566236.733891435</v>
      </c>
      <c r="L213" s="1130">
        <f t="shared" ca="1" si="62"/>
        <v>0</v>
      </c>
      <c r="M213" s="1130">
        <f t="shared" ca="1" si="63"/>
        <v>0</v>
      </c>
      <c r="N213" s="1130">
        <f t="shared" ca="1" si="72"/>
        <v>1101771253.8573465</v>
      </c>
      <c r="O213" s="1073"/>
      <c r="P213" s="1130">
        <f t="shared" ca="1" si="64"/>
        <v>24566236.733891487</v>
      </c>
      <c r="Q213" s="1130">
        <f t="shared" ca="1" si="65"/>
        <v>1046682691.1644791</v>
      </c>
      <c r="R213" s="1130">
        <f t="shared" ca="1" si="73"/>
        <v>1070020616.061676</v>
      </c>
      <c r="S213" s="1130">
        <f t="shared" ca="1" si="74"/>
        <v>23337924.897196889</v>
      </c>
      <c r="T213" s="1130">
        <f t="shared" ca="1" si="66"/>
        <v>1046682691.1644791</v>
      </c>
      <c r="U213" s="1132">
        <f t="shared" ca="1" si="67"/>
        <v>9.0624416971142693E-2</v>
      </c>
      <c r="V213" s="1133">
        <f t="shared" ca="1" si="68"/>
        <v>5.0000000000000044E-2</v>
      </c>
      <c r="X213" s="1134">
        <f t="shared" ca="1" si="75"/>
        <v>56316874.529561996</v>
      </c>
      <c r="Y213" s="1134">
        <f t="shared" ca="1" si="69"/>
        <v>1228311.8366945982</v>
      </c>
      <c r="Z213" s="1134">
        <f t="shared" ca="1" si="70"/>
        <v>55088562.692867398</v>
      </c>
      <c r="AA213" s="1132">
        <f t="shared" ca="1" si="71"/>
        <v>9.6964315650072311E-2</v>
      </c>
      <c r="AB213" s="1105"/>
    </row>
    <row r="214" spans="1:28">
      <c r="A214" s="1144">
        <f>Calendar!J206</f>
        <v>51193</v>
      </c>
      <c r="C214" s="1104"/>
      <c r="D214" s="1125">
        <f t="shared" ca="1" si="57"/>
        <v>52200</v>
      </c>
      <c r="E214" s="1126">
        <f t="shared" ca="1" si="58"/>
        <v>52229</v>
      </c>
      <c r="F214" s="1127">
        <f t="shared" ca="1" si="59"/>
        <v>6209</v>
      </c>
      <c r="G214" s="1128">
        <f ca="1">IF(F214&lt;&gt;"",COUNTIF($F$11:F214,"&gt;0"),"")</f>
        <v>204</v>
      </c>
      <c r="H214" s="1129">
        <v>2.2092659437701043E-2</v>
      </c>
      <c r="I214" s="1073"/>
      <c r="J214" s="1130">
        <f t="shared" ca="1" si="60"/>
        <v>1101771253.8573465</v>
      </c>
      <c r="K214" s="1131">
        <f t="shared" ca="1" si="61"/>
        <v>24341057.089719217</v>
      </c>
      <c r="L214" s="1130">
        <f t="shared" ca="1" si="62"/>
        <v>0</v>
      </c>
      <c r="M214" s="1130">
        <f t="shared" ca="1" si="63"/>
        <v>0</v>
      </c>
      <c r="N214" s="1130">
        <f t="shared" ca="1" si="72"/>
        <v>1077430196.7676272</v>
      </c>
      <c r="O214" s="1073"/>
      <c r="P214" s="1130">
        <f t="shared" ca="1" si="64"/>
        <v>24341057.089719296</v>
      </c>
      <c r="Q214" s="1130">
        <f t="shared" ca="1" si="65"/>
        <v>1023558686.9292458</v>
      </c>
      <c r="R214" s="1130">
        <f t="shared" ca="1" si="73"/>
        <v>1046682691.1644791</v>
      </c>
      <c r="S214" s="1130">
        <f t="shared" ca="1" si="74"/>
        <v>23124004.235233307</v>
      </c>
      <c r="T214" s="1130">
        <f t="shared" ca="1" si="66"/>
        <v>1023558686.9292458</v>
      </c>
      <c r="U214" s="1132">
        <f t="shared" ca="1" si="67"/>
        <v>8.8647832776990232E-2</v>
      </c>
      <c r="V214" s="1133">
        <f t="shared" ca="1" si="68"/>
        <v>5.0000000000000044E-2</v>
      </c>
      <c r="X214" s="1134">
        <f t="shared" ca="1" si="75"/>
        <v>55088562.692867398</v>
      </c>
      <c r="Y214" s="1134">
        <f t="shared" ca="1" si="69"/>
        <v>1217052.8544859886</v>
      </c>
      <c r="Z214" s="1134">
        <f t="shared" ca="1" si="70"/>
        <v>53871509.83838141</v>
      </c>
      <c r="AA214" s="1132">
        <f t="shared" ca="1" si="71"/>
        <v>9.4849453672292347E-2</v>
      </c>
      <c r="AB214" s="1105"/>
    </row>
    <row r="215" spans="1:28">
      <c r="A215" s="1144">
        <f>Calendar!J207</f>
        <v>51222</v>
      </c>
      <c r="C215" s="1104"/>
      <c r="D215" s="1125">
        <f t="shared" ca="1" si="57"/>
        <v>52231</v>
      </c>
      <c r="E215" s="1126">
        <f t="shared" ca="1" si="58"/>
        <v>52258</v>
      </c>
      <c r="F215" s="1127">
        <f t="shared" ca="1" si="59"/>
        <v>6238</v>
      </c>
      <c r="G215" s="1128">
        <f ca="1">IF(F215&lt;&gt;"",COUNTIF($F$11:F215,"&gt;0"),"")</f>
        <v>205</v>
      </c>
      <c r="H215" s="1129">
        <v>2.2389980617248905E-2</v>
      </c>
      <c r="I215" s="1073"/>
      <c r="J215" s="1130">
        <f t="shared" ca="1" si="60"/>
        <v>1077430196.7676272</v>
      </c>
      <c r="K215" s="1131">
        <f t="shared" ca="1" si="61"/>
        <v>24123641.222065847</v>
      </c>
      <c r="L215" s="1130">
        <f t="shared" ca="1" si="62"/>
        <v>0</v>
      </c>
      <c r="M215" s="1130">
        <f t="shared" ca="1" si="63"/>
        <v>0</v>
      </c>
      <c r="N215" s="1130">
        <f t="shared" ca="1" si="72"/>
        <v>1053306555.5455614</v>
      </c>
      <c r="O215" s="1073"/>
      <c r="P215" s="1130">
        <f t="shared" ca="1" si="64"/>
        <v>24123641.222065806</v>
      </c>
      <c r="Q215" s="1130">
        <f t="shared" ca="1" si="65"/>
        <v>1000641227.7682834</v>
      </c>
      <c r="R215" s="1130">
        <f t="shared" ca="1" si="73"/>
        <v>1023558686.9292458</v>
      </c>
      <c r="S215" s="1130">
        <f t="shared" ca="1" si="74"/>
        <v>22917459.160962462</v>
      </c>
      <c r="T215" s="1130">
        <f t="shared" ca="1" si="66"/>
        <v>1000641227.7682834</v>
      </c>
      <c r="U215" s="1132">
        <f t="shared" ca="1" si="67"/>
        <v>8.6689366397557921E-2</v>
      </c>
      <c r="V215" s="1133">
        <f t="shared" ca="1" si="68"/>
        <v>5.0000000000000044E-2</v>
      </c>
      <c r="X215" s="1134">
        <f t="shared" ca="1" si="75"/>
        <v>53871509.83838141</v>
      </c>
      <c r="Y215" s="1134">
        <f t="shared" ca="1" si="69"/>
        <v>1206182.061103344</v>
      </c>
      <c r="Z215" s="1134">
        <f t="shared" ca="1" si="70"/>
        <v>52665327.777278066</v>
      </c>
      <c r="AA215" s="1132">
        <f t="shared" ca="1" si="71"/>
        <v>9.2753976994458351E-2</v>
      </c>
      <c r="AB215" s="1105"/>
    </row>
    <row r="216" spans="1:28">
      <c r="A216" s="1144">
        <f>Calendar!J208</f>
        <v>51253</v>
      </c>
      <c r="C216" s="1104"/>
      <c r="D216" s="1125">
        <f t="shared" ca="1" si="57"/>
        <v>52262</v>
      </c>
      <c r="E216" s="1126">
        <f t="shared" ca="1" si="58"/>
        <v>52289</v>
      </c>
      <c r="F216" s="1127">
        <f t="shared" ca="1" si="59"/>
        <v>6269</v>
      </c>
      <c r="G216" s="1128">
        <f ca="1">IF(F216&lt;&gt;"",COUNTIF($F$11:F216,"&gt;0"),"")</f>
        <v>206</v>
      </c>
      <c r="H216" s="1129">
        <v>2.270543887829456E-2</v>
      </c>
      <c r="I216" s="1073"/>
      <c r="J216" s="1130">
        <f t="shared" ca="1" si="60"/>
        <v>1053306555.5455614</v>
      </c>
      <c r="K216" s="1131">
        <f t="shared" ca="1" si="61"/>
        <v>23915787.617046718</v>
      </c>
      <c r="L216" s="1130">
        <f t="shared" ca="1" si="62"/>
        <v>0</v>
      </c>
      <c r="M216" s="1130">
        <f t="shared" ca="1" si="63"/>
        <v>0</v>
      </c>
      <c r="N216" s="1130">
        <f t="shared" ca="1" si="72"/>
        <v>1029390767.9285147</v>
      </c>
      <c r="O216" s="1073"/>
      <c r="P216" s="1130">
        <f t="shared" ca="1" si="64"/>
        <v>23915787.617046714</v>
      </c>
      <c r="Q216" s="1130">
        <f t="shared" ca="1" si="65"/>
        <v>977921229.53208899</v>
      </c>
      <c r="R216" s="1130">
        <f t="shared" ca="1" si="73"/>
        <v>1000641227.7682834</v>
      </c>
      <c r="S216" s="1130">
        <f t="shared" ca="1" si="74"/>
        <v>22719998.236194372</v>
      </c>
      <c r="T216" s="1130">
        <f t="shared" ca="1" si="66"/>
        <v>977921229.53208899</v>
      </c>
      <c r="U216" s="1132">
        <f t="shared" ca="1" si="67"/>
        <v>8.474839316419501E-2</v>
      </c>
      <c r="V216" s="1133">
        <f t="shared" ca="1" si="68"/>
        <v>4.9999999999999933E-2</v>
      </c>
      <c r="X216" s="1134">
        <f t="shared" ca="1" si="75"/>
        <v>52665327.777278066</v>
      </c>
      <c r="Y216" s="1134">
        <f t="shared" ca="1" si="69"/>
        <v>1195789.3808523417</v>
      </c>
      <c r="Z216" s="1134">
        <f t="shared" ca="1" si="70"/>
        <v>51469538.396425724</v>
      </c>
      <c r="AA216" s="1132">
        <f t="shared" ca="1" si="71"/>
        <v>9.0677217247379593E-2</v>
      </c>
      <c r="AB216" s="1105"/>
    </row>
    <row r="217" spans="1:28">
      <c r="A217" s="1144">
        <f>Calendar!J209</f>
        <v>51284</v>
      </c>
      <c r="C217" s="1104"/>
      <c r="D217" s="1125">
        <f t="shared" ca="1" si="57"/>
        <v>52290</v>
      </c>
      <c r="E217" s="1126">
        <f t="shared" ca="1" si="58"/>
        <v>52317</v>
      </c>
      <c r="F217" s="1127">
        <f t="shared" ca="1" si="59"/>
        <v>6297</v>
      </c>
      <c r="G217" s="1128">
        <f ca="1">IF(F217&lt;&gt;"",COUNTIF($F$11:F217,"&gt;0"),"")</f>
        <v>207</v>
      </c>
      <c r="H217" s="1129">
        <v>2.2953454632339589E-2</v>
      </c>
      <c r="I217" s="1073"/>
      <c r="J217" s="1130">
        <f t="shared" ca="1" si="60"/>
        <v>1029390767.9285147</v>
      </c>
      <c r="K217" s="1131">
        <f t="shared" ca="1" si="61"/>
        <v>23628074.290596373</v>
      </c>
      <c r="L217" s="1130">
        <f t="shared" ca="1" si="62"/>
        <v>0</v>
      </c>
      <c r="M217" s="1130">
        <f t="shared" ca="1" si="63"/>
        <v>0</v>
      </c>
      <c r="N217" s="1130">
        <f t="shared" ca="1" si="72"/>
        <v>1005762693.6379184</v>
      </c>
      <c r="O217" s="1073"/>
      <c r="P217" s="1130">
        <f t="shared" ca="1" si="64"/>
        <v>23628074.290596366</v>
      </c>
      <c r="Q217" s="1130">
        <f t="shared" ca="1" si="65"/>
        <v>955474558.95602238</v>
      </c>
      <c r="R217" s="1130">
        <f t="shared" ca="1" si="73"/>
        <v>977921229.53208899</v>
      </c>
      <c r="S217" s="1130">
        <f t="shared" ca="1" si="74"/>
        <v>22446670.576066613</v>
      </c>
      <c r="T217" s="1130">
        <f t="shared" ca="1" si="66"/>
        <v>955474558.95602238</v>
      </c>
      <c r="U217" s="1132">
        <f t="shared" ca="1" si="67"/>
        <v>8.2824143703171704E-2</v>
      </c>
      <c r="V217" s="1133">
        <f t="shared" ca="1" si="68"/>
        <v>5.0000000000000044E-2</v>
      </c>
      <c r="X217" s="1134">
        <f t="shared" ca="1" si="75"/>
        <v>51469538.396425724</v>
      </c>
      <c r="Y217" s="1134">
        <f t="shared" ca="1" si="69"/>
        <v>1181403.7145297527</v>
      </c>
      <c r="Z217" s="1134">
        <f t="shared" ca="1" si="70"/>
        <v>50288134.681895971</v>
      </c>
      <c r="AA217" s="1132">
        <f t="shared" ca="1" si="71"/>
        <v>8.8618351233515372E-2</v>
      </c>
      <c r="AB217" s="1105"/>
    </row>
    <row r="218" spans="1:28">
      <c r="A218" s="1144">
        <f>Calendar!J210</f>
        <v>51314</v>
      </c>
      <c r="C218" s="1104"/>
      <c r="D218" s="1125">
        <f t="shared" ca="1" si="57"/>
        <v>52321</v>
      </c>
      <c r="E218" s="1126">
        <f t="shared" ca="1" si="58"/>
        <v>52348</v>
      </c>
      <c r="F218" s="1127">
        <f t="shared" ca="1" si="59"/>
        <v>6328</v>
      </c>
      <c r="G218" s="1128">
        <f ca="1">IF(F218&lt;&gt;"",COUNTIF($F$11:F218,"&gt;0"),"")</f>
        <v>208</v>
      </c>
      <c r="H218" s="1129">
        <v>2.3203851521724973E-2</v>
      </c>
      <c r="I218" s="1073"/>
      <c r="J218" s="1130">
        <f t="shared" ca="1" si="60"/>
        <v>1005762693.6379184</v>
      </c>
      <c r="K218" s="1131">
        <f t="shared" ca="1" si="61"/>
        <v>23337568.20926442</v>
      </c>
      <c r="L218" s="1130">
        <f t="shared" ca="1" si="62"/>
        <v>0</v>
      </c>
      <c r="M218" s="1130">
        <f t="shared" ca="1" si="63"/>
        <v>0</v>
      </c>
      <c r="N218" s="1130">
        <f t="shared" ca="1" si="72"/>
        <v>982425125.42865396</v>
      </c>
      <c r="O218" s="1073"/>
      <c r="P218" s="1130">
        <f t="shared" ca="1" si="64"/>
        <v>23337568.209264398</v>
      </c>
      <c r="Q218" s="1130">
        <f t="shared" ca="1" si="65"/>
        <v>933303869.1572212</v>
      </c>
      <c r="R218" s="1130">
        <f t="shared" ca="1" si="73"/>
        <v>955474558.95602238</v>
      </c>
      <c r="S218" s="1130">
        <f t="shared" ca="1" si="74"/>
        <v>22170689.798801184</v>
      </c>
      <c r="T218" s="1130">
        <f t="shared" ca="1" si="66"/>
        <v>933303869.1572212</v>
      </c>
      <c r="U218" s="1132">
        <f t="shared" ca="1" si="67"/>
        <v>8.0923043478218576E-2</v>
      </c>
      <c r="V218" s="1133">
        <f t="shared" ca="1" si="68"/>
        <v>5.0000000000000044E-2</v>
      </c>
      <c r="X218" s="1134">
        <f t="shared" ca="1" si="75"/>
        <v>50288134.681895971</v>
      </c>
      <c r="Y218" s="1134">
        <f t="shared" ca="1" si="69"/>
        <v>1166878.4104632139</v>
      </c>
      <c r="Z218" s="1134">
        <f t="shared" ca="1" si="70"/>
        <v>49121256.271432757</v>
      </c>
      <c r="AA218" s="1132">
        <f t="shared" ca="1" si="71"/>
        <v>8.6584253928884247E-2</v>
      </c>
      <c r="AB218" s="1105"/>
    </row>
    <row r="219" spans="1:28">
      <c r="A219" s="1144">
        <f>Calendar!J211</f>
        <v>51344</v>
      </c>
      <c r="C219" s="1104"/>
      <c r="D219" s="1125">
        <f t="shared" ca="1" si="57"/>
        <v>52351</v>
      </c>
      <c r="E219" s="1126">
        <f t="shared" ca="1" si="58"/>
        <v>52378</v>
      </c>
      <c r="F219" s="1127">
        <f t="shared" ca="1" si="59"/>
        <v>6358</v>
      </c>
      <c r="G219" s="1128">
        <f ca="1">IF(F219&lt;&gt;"",COUNTIF($F$11:F219,"&gt;0"),"")</f>
        <v>209</v>
      </c>
      <c r="H219" s="1129">
        <v>2.3485895322030388E-2</v>
      </c>
      <c r="I219" s="1073"/>
      <c r="J219" s="1130">
        <f t="shared" ca="1" si="60"/>
        <v>982425125.42865396</v>
      </c>
      <c r="K219" s="1131">
        <f t="shared" ca="1" si="61"/>
        <v>23073133.65754994</v>
      </c>
      <c r="L219" s="1130">
        <f t="shared" ca="1" si="62"/>
        <v>0</v>
      </c>
      <c r="M219" s="1130">
        <f t="shared" ca="1" si="63"/>
        <v>0</v>
      </c>
      <c r="N219" s="1130">
        <f t="shared" ca="1" si="72"/>
        <v>959351991.77110398</v>
      </c>
      <c r="O219" s="1073"/>
      <c r="P219" s="1130">
        <f t="shared" ca="1" si="64"/>
        <v>23073133.657549977</v>
      </c>
      <c r="Q219" s="1130">
        <f t="shared" ca="1" si="65"/>
        <v>911384392.18254876</v>
      </c>
      <c r="R219" s="1130">
        <f t="shared" ca="1" si="73"/>
        <v>933303869.1572212</v>
      </c>
      <c r="S219" s="1130">
        <f t="shared" ca="1" si="74"/>
        <v>21919476.974672437</v>
      </c>
      <c r="T219" s="1130">
        <f t="shared" ca="1" si="66"/>
        <v>911384392.18254876</v>
      </c>
      <c r="U219" s="1132">
        <f t="shared" ca="1" si="67"/>
        <v>7.9045317192663903E-2</v>
      </c>
      <c r="V219" s="1133">
        <f t="shared" ca="1" si="68"/>
        <v>5.0000000000000044E-2</v>
      </c>
      <c r="X219" s="1134">
        <f t="shared" ca="1" si="75"/>
        <v>49121256.271432757</v>
      </c>
      <c r="Y219" s="1134">
        <f t="shared" ca="1" si="69"/>
        <v>1153656.6828775406</v>
      </c>
      <c r="Z219" s="1134">
        <f t="shared" ca="1" si="70"/>
        <v>47967599.588555217</v>
      </c>
      <c r="AA219" s="1132">
        <f t="shared" ca="1" si="71"/>
        <v>8.4575165756599097E-2</v>
      </c>
      <c r="AB219" s="1105"/>
    </row>
    <row r="220" spans="1:28">
      <c r="A220" s="1144">
        <f>Calendar!J212</f>
        <v>51375</v>
      </c>
      <c r="C220" s="1104"/>
      <c r="D220" s="1125">
        <f t="shared" ca="1" si="57"/>
        <v>52382</v>
      </c>
      <c r="E220" s="1126">
        <f t="shared" ca="1" si="58"/>
        <v>52411</v>
      </c>
      <c r="F220" s="1127">
        <f t="shared" ca="1" si="59"/>
        <v>6391</v>
      </c>
      <c r="G220" s="1128">
        <f ca="1">IF(F220&lt;&gt;"",COUNTIF($F$11:F220,"&gt;0"),"")</f>
        <v>210</v>
      </c>
      <c r="H220" s="1129">
        <v>2.3744053897673978E-2</v>
      </c>
      <c r="I220" s="1073"/>
      <c r="J220" s="1130">
        <f t="shared" ca="1" si="60"/>
        <v>959351991.77110398</v>
      </c>
      <c r="K220" s="1131">
        <f t="shared" ca="1" si="61"/>
        <v>22778905.399453975</v>
      </c>
      <c r="L220" s="1130">
        <f t="shared" ca="1" si="62"/>
        <v>0</v>
      </c>
      <c r="M220" s="1130">
        <f t="shared" ca="1" si="63"/>
        <v>0</v>
      </c>
      <c r="N220" s="1130">
        <f t="shared" ca="1" si="72"/>
        <v>936573086.37164998</v>
      </c>
      <c r="O220" s="1073"/>
      <c r="P220" s="1130">
        <f t="shared" ca="1" si="64"/>
        <v>22778905.399453998</v>
      </c>
      <c r="Q220" s="1130">
        <f t="shared" ca="1" si="65"/>
        <v>889744432.05306745</v>
      </c>
      <c r="R220" s="1130">
        <f t="shared" ca="1" si="73"/>
        <v>911384392.18254876</v>
      </c>
      <c r="S220" s="1130">
        <f t="shared" ca="1" si="74"/>
        <v>21639960.129481316</v>
      </c>
      <c r="T220" s="1130">
        <f t="shared" ca="1" si="66"/>
        <v>889744432.05306745</v>
      </c>
      <c r="U220" s="1132">
        <f t="shared" ca="1" si="67"/>
        <v>7.7188867147380311E-2</v>
      </c>
      <c r="V220" s="1133">
        <f t="shared" ca="1" si="68"/>
        <v>5.0000000000000044E-2</v>
      </c>
      <c r="X220" s="1134">
        <f t="shared" ca="1" si="75"/>
        <v>47967599.588555217</v>
      </c>
      <c r="Y220" s="1134">
        <f t="shared" ca="1" si="69"/>
        <v>1138945.269972682</v>
      </c>
      <c r="Z220" s="1134">
        <f t="shared" ca="1" si="70"/>
        <v>46828654.318582535</v>
      </c>
      <c r="AA220" s="1132">
        <f t="shared" ca="1" si="71"/>
        <v>8.2588842266796178E-2</v>
      </c>
      <c r="AB220" s="1105"/>
    </row>
    <row r="221" spans="1:28">
      <c r="A221" s="1144">
        <f>Calendar!J213</f>
        <v>51406</v>
      </c>
      <c r="C221" s="1104"/>
      <c r="D221" s="1125">
        <f t="shared" ca="1" si="57"/>
        <v>52412</v>
      </c>
      <c r="E221" s="1126">
        <f t="shared" ca="1" si="58"/>
        <v>52439</v>
      </c>
      <c r="F221" s="1127">
        <f t="shared" ca="1" si="59"/>
        <v>6419</v>
      </c>
      <c r="G221" s="1128">
        <f ca="1">IF(F221&lt;&gt;"",COUNTIF($F$11:F221,"&gt;0"),"")</f>
        <v>211</v>
      </c>
      <c r="H221" s="1129">
        <v>2.3943072521831265E-2</v>
      </c>
      <c r="I221" s="1073"/>
      <c r="J221" s="1130">
        <f t="shared" ca="1" si="60"/>
        <v>936573086.37164998</v>
      </c>
      <c r="K221" s="1131">
        <f t="shared" ca="1" si="61"/>
        <v>22424437.328991752</v>
      </c>
      <c r="L221" s="1130">
        <f t="shared" ca="1" si="62"/>
        <v>0</v>
      </c>
      <c r="M221" s="1130">
        <f t="shared" ca="1" si="63"/>
        <v>0</v>
      </c>
      <c r="N221" s="1130">
        <f t="shared" ca="1" si="72"/>
        <v>914148649.04265821</v>
      </c>
      <c r="O221" s="1073"/>
      <c r="P221" s="1130">
        <f t="shared" ca="1" si="64"/>
        <v>22424437.328991771</v>
      </c>
      <c r="Q221" s="1130">
        <f t="shared" ca="1" si="65"/>
        <v>868441216.59052527</v>
      </c>
      <c r="R221" s="1130">
        <f t="shared" ca="1" si="73"/>
        <v>889744432.05306745</v>
      </c>
      <c r="S221" s="1130">
        <f t="shared" ca="1" si="74"/>
        <v>21303215.462542176</v>
      </c>
      <c r="T221" s="1130">
        <f t="shared" ca="1" si="66"/>
        <v>868441216.59052527</v>
      </c>
      <c r="U221" s="1132">
        <f t="shared" ca="1" si="67"/>
        <v>7.5356090525532507E-2</v>
      </c>
      <c r="V221" s="1133">
        <f t="shared" ca="1" si="68"/>
        <v>5.0000000000000044E-2</v>
      </c>
      <c r="X221" s="1134">
        <f t="shared" ca="1" si="75"/>
        <v>46828654.318582535</v>
      </c>
      <c r="Y221" s="1134">
        <f t="shared" ca="1" si="69"/>
        <v>1121221.8664495945</v>
      </c>
      <c r="Z221" s="1134">
        <f t="shared" ca="1" si="70"/>
        <v>45707432.45213294</v>
      </c>
      <c r="AA221" s="1132">
        <f t="shared" ca="1" si="71"/>
        <v>8.0627848344666894E-2</v>
      </c>
      <c r="AB221" s="1105"/>
    </row>
    <row r="222" spans="1:28">
      <c r="A222" s="1144">
        <f>Calendar!J214</f>
        <v>51438</v>
      </c>
      <c r="C222" s="1104"/>
      <c r="D222" s="1125">
        <f t="shared" ca="1" si="57"/>
        <v>52443</v>
      </c>
      <c r="E222" s="1126">
        <f t="shared" ca="1" si="58"/>
        <v>52470</v>
      </c>
      <c r="F222" s="1127">
        <f t="shared" ca="1" si="59"/>
        <v>6450</v>
      </c>
      <c r="G222" s="1128">
        <f ca="1">IF(F222&lt;&gt;"",COUNTIF($F$11:F222,"&gt;0"),"")</f>
        <v>212</v>
      </c>
      <c r="H222" s="1129">
        <v>2.4097161214815345E-2</v>
      </c>
      <c r="I222" s="1073"/>
      <c r="J222" s="1130">
        <f t="shared" ca="1" si="60"/>
        <v>914148649.04265821</v>
      </c>
      <c r="K222" s="1131">
        <f t="shared" ca="1" si="61"/>
        <v>22028387.370286588</v>
      </c>
      <c r="L222" s="1130">
        <f t="shared" ca="1" si="62"/>
        <v>0</v>
      </c>
      <c r="M222" s="1130">
        <f t="shared" ca="1" si="63"/>
        <v>0</v>
      </c>
      <c r="N222" s="1130">
        <f t="shared" ca="1" si="72"/>
        <v>892120261.67237163</v>
      </c>
      <c r="O222" s="1073"/>
      <c r="P222" s="1130">
        <f t="shared" ca="1" si="64"/>
        <v>22028387.370286584</v>
      </c>
      <c r="Q222" s="1130">
        <f t="shared" ca="1" si="65"/>
        <v>847514248.58875299</v>
      </c>
      <c r="R222" s="1130">
        <f t="shared" ca="1" si="73"/>
        <v>868441216.59052527</v>
      </c>
      <c r="S222" s="1130">
        <f t="shared" ca="1" si="74"/>
        <v>20926968.001772285</v>
      </c>
      <c r="T222" s="1130">
        <f t="shared" ca="1" si="66"/>
        <v>847514248.58875299</v>
      </c>
      <c r="U222" s="1132">
        <f t="shared" ca="1" si="67"/>
        <v>7.3551834185118001E-2</v>
      </c>
      <c r="V222" s="1133">
        <f t="shared" ca="1" si="68"/>
        <v>5.0000000000000044E-2</v>
      </c>
      <c r="X222" s="1134">
        <f t="shared" ca="1" si="75"/>
        <v>45707432.45213294</v>
      </c>
      <c r="Y222" s="1134">
        <f t="shared" ca="1" si="69"/>
        <v>1101419.3685142994</v>
      </c>
      <c r="Z222" s="1134">
        <f t="shared" ca="1" si="70"/>
        <v>44606013.083618641</v>
      </c>
      <c r="AA222" s="1132">
        <f t="shared" ca="1" si="71"/>
        <v>7.8697369924471322E-2</v>
      </c>
      <c r="AB222" s="1105"/>
    </row>
    <row r="223" spans="1:28">
      <c r="A223" s="1144">
        <f>Calendar!J215</f>
        <v>51467</v>
      </c>
      <c r="C223" s="1104"/>
      <c r="D223" s="1125">
        <f t="shared" ca="1" si="57"/>
        <v>52474</v>
      </c>
      <c r="E223" s="1126">
        <f t="shared" ca="1" si="58"/>
        <v>52502</v>
      </c>
      <c r="F223" s="1127">
        <f t="shared" ca="1" si="59"/>
        <v>6482</v>
      </c>
      <c r="G223" s="1128">
        <f ca="1">IF(F223&lt;&gt;"",COUNTIF($F$11:F223,"&gt;0"),"")</f>
        <v>213</v>
      </c>
      <c r="H223" s="1129">
        <v>2.4344877704547116E-2</v>
      </c>
      <c r="I223" s="1073"/>
      <c r="J223" s="1130">
        <f t="shared" ca="1" si="60"/>
        <v>892120261.67237163</v>
      </c>
      <c r="K223" s="1131">
        <f t="shared" ca="1" si="61"/>
        <v>21718558.668162458</v>
      </c>
      <c r="L223" s="1130">
        <f t="shared" ca="1" si="62"/>
        <v>0</v>
      </c>
      <c r="M223" s="1130">
        <f t="shared" ca="1" si="63"/>
        <v>0</v>
      </c>
      <c r="N223" s="1130">
        <f t="shared" ca="1" si="72"/>
        <v>870401703.00420916</v>
      </c>
      <c r="O223" s="1073"/>
      <c r="P223" s="1130">
        <f t="shared" ca="1" si="64"/>
        <v>21718558.668162465</v>
      </c>
      <c r="Q223" s="1130">
        <f t="shared" ca="1" si="65"/>
        <v>826881617.85399866</v>
      </c>
      <c r="R223" s="1130">
        <f t="shared" ca="1" si="73"/>
        <v>847514248.58875299</v>
      </c>
      <c r="S223" s="1130">
        <f t="shared" ca="1" si="74"/>
        <v>20632630.734754324</v>
      </c>
      <c r="T223" s="1130">
        <f t="shared" ca="1" si="66"/>
        <v>826881617.85399866</v>
      </c>
      <c r="U223" s="1132">
        <f t="shared" ca="1" si="67"/>
        <v>7.1779443779113841E-2</v>
      </c>
      <c r="V223" s="1133">
        <f t="shared" ca="1" si="68"/>
        <v>5.0000000000000044E-2</v>
      </c>
      <c r="X223" s="1134">
        <f t="shared" ca="1" si="75"/>
        <v>44606013.083618641</v>
      </c>
      <c r="Y223" s="1134">
        <f t="shared" ca="1" si="69"/>
        <v>1085927.9334081411</v>
      </c>
      <c r="Z223" s="1134">
        <f t="shared" ca="1" si="70"/>
        <v>43520085.1502105</v>
      </c>
      <c r="AA223" s="1132">
        <f t="shared" ca="1" si="71"/>
        <v>7.6800986714219421E-2</v>
      </c>
      <c r="AB223" s="1105"/>
    </row>
    <row r="224" spans="1:28">
      <c r="A224" s="1144">
        <f>Calendar!J216</f>
        <v>51497</v>
      </c>
      <c r="C224" s="1104"/>
      <c r="D224" s="1125">
        <f t="shared" ca="1" si="57"/>
        <v>52504</v>
      </c>
      <c r="E224" s="1126">
        <f t="shared" ca="1" si="58"/>
        <v>52531</v>
      </c>
      <c r="F224" s="1127">
        <f t="shared" ca="1" si="59"/>
        <v>6511</v>
      </c>
      <c r="G224" s="1128">
        <f ca="1">IF(F224&lt;&gt;"",COUNTIF($F$11:F224,"&gt;0"),"")</f>
        <v>214</v>
      </c>
      <c r="H224" s="1129">
        <v>2.4467993562860439E-2</v>
      </c>
      <c r="I224" s="1073"/>
      <c r="J224" s="1130">
        <f t="shared" ca="1" si="60"/>
        <v>870401703.00420916</v>
      </c>
      <c r="K224" s="1131">
        <f t="shared" ca="1" si="61"/>
        <v>21296983.266209755</v>
      </c>
      <c r="L224" s="1130">
        <f t="shared" ca="1" si="62"/>
        <v>0</v>
      </c>
      <c r="M224" s="1130">
        <f t="shared" ca="1" si="63"/>
        <v>0</v>
      </c>
      <c r="N224" s="1130">
        <f t="shared" ca="1" si="72"/>
        <v>849104719.73799944</v>
      </c>
      <c r="O224" s="1073"/>
      <c r="P224" s="1130">
        <f t="shared" ca="1" si="64"/>
        <v>21296983.266209722</v>
      </c>
      <c r="Q224" s="1130">
        <f t="shared" ca="1" si="65"/>
        <v>806649483.75109947</v>
      </c>
      <c r="R224" s="1130">
        <f t="shared" ca="1" si="73"/>
        <v>826881617.85399866</v>
      </c>
      <c r="S224" s="1130">
        <f t="shared" ca="1" si="74"/>
        <v>20232134.102899194</v>
      </c>
      <c r="T224" s="1130">
        <f t="shared" ca="1" si="66"/>
        <v>806649483.75109947</v>
      </c>
      <c r="U224" s="1132">
        <f t="shared" ca="1" si="67"/>
        <v>7.0031981998610909E-2</v>
      </c>
      <c r="V224" s="1133">
        <f t="shared" ca="1" si="68"/>
        <v>5.0000000000000044E-2</v>
      </c>
      <c r="X224" s="1134">
        <f t="shared" ca="1" si="75"/>
        <v>43520085.1502105</v>
      </c>
      <c r="Y224" s="1134">
        <f t="shared" ca="1" si="69"/>
        <v>1064849.1633105278</v>
      </c>
      <c r="Z224" s="1134">
        <f t="shared" ca="1" si="70"/>
        <v>42455235.986899972</v>
      </c>
      <c r="AA224" s="1132">
        <f t="shared" ca="1" si="71"/>
        <v>7.4931276085073176E-2</v>
      </c>
      <c r="AB224" s="1105"/>
    </row>
    <row r="225" spans="1:28">
      <c r="A225" s="1144">
        <f>Calendar!J217</f>
        <v>51529</v>
      </c>
      <c r="C225" s="1104"/>
      <c r="D225" s="1125">
        <f t="shared" ca="1" si="57"/>
        <v>52535</v>
      </c>
      <c r="E225" s="1126">
        <f t="shared" ca="1" si="58"/>
        <v>52562</v>
      </c>
      <c r="F225" s="1127">
        <f t="shared" ca="1" si="59"/>
        <v>6542</v>
      </c>
      <c r="G225" s="1128">
        <f ca="1">IF(F225&lt;&gt;"",COUNTIF($F$11:F225,"&gt;0"),"")</f>
        <v>215</v>
      </c>
      <c r="H225" s="1129">
        <v>2.4572216241888677E-2</v>
      </c>
      <c r="I225" s="1073"/>
      <c r="J225" s="1130">
        <f t="shared" ca="1" si="60"/>
        <v>849104719.73799944</v>
      </c>
      <c r="K225" s="1131">
        <f t="shared" ca="1" si="61"/>
        <v>20864384.785410404</v>
      </c>
      <c r="L225" s="1130">
        <f t="shared" ca="1" si="62"/>
        <v>0</v>
      </c>
      <c r="M225" s="1130">
        <f t="shared" ca="1" si="63"/>
        <v>0</v>
      </c>
      <c r="N225" s="1130">
        <f t="shared" ca="1" si="72"/>
        <v>828240334.95258904</v>
      </c>
      <c r="O225" s="1073"/>
      <c r="P225" s="1130">
        <f t="shared" ca="1" si="64"/>
        <v>20864384.785410404</v>
      </c>
      <c r="Q225" s="1130">
        <f t="shared" ca="1" si="65"/>
        <v>786828318.20495951</v>
      </c>
      <c r="R225" s="1130">
        <f t="shared" ca="1" si="73"/>
        <v>806649483.75109947</v>
      </c>
      <c r="S225" s="1130">
        <f t="shared" ca="1" si="74"/>
        <v>19821165.546139956</v>
      </c>
      <c r="T225" s="1130">
        <f t="shared" ca="1" si="66"/>
        <v>786828318.20495951</v>
      </c>
      <c r="U225" s="1132">
        <f t="shared" ca="1" si="67"/>
        <v>6.831843991387454E-2</v>
      </c>
      <c r="V225" s="1133">
        <f t="shared" ca="1" si="68"/>
        <v>5.0000000000000044E-2</v>
      </c>
      <c r="X225" s="1134">
        <f t="shared" ca="1" si="75"/>
        <v>42455235.986899972</v>
      </c>
      <c r="Y225" s="1134">
        <f t="shared" ca="1" si="69"/>
        <v>1043219.2392704487</v>
      </c>
      <c r="Z225" s="1134">
        <f t="shared" ca="1" si="70"/>
        <v>41412016.747629523</v>
      </c>
      <c r="AA225" s="1132">
        <f t="shared" ca="1" si="71"/>
        <v>7.3097858104166621E-2</v>
      </c>
      <c r="AB225" s="1105"/>
    </row>
    <row r="226" spans="1:28">
      <c r="A226" s="1144">
        <f>Calendar!J218</f>
        <v>51559</v>
      </c>
      <c r="C226" s="1104"/>
      <c r="D226" s="1125">
        <f t="shared" ca="1" si="57"/>
        <v>52565</v>
      </c>
      <c r="E226" s="1126">
        <f t="shared" ca="1" si="58"/>
        <v>52593</v>
      </c>
      <c r="F226" s="1127">
        <f t="shared" ca="1" si="59"/>
        <v>6573</v>
      </c>
      <c r="G226" s="1128">
        <f ca="1">IF(F226&lt;&gt;"",COUNTIF($F$11:F226,"&gt;0"),"")</f>
        <v>216</v>
      </c>
      <c r="H226" s="1129">
        <v>2.4696919442793848E-2</v>
      </c>
      <c r="I226" s="1073"/>
      <c r="J226" s="1130">
        <f t="shared" ca="1" si="60"/>
        <v>828240334.95258904</v>
      </c>
      <c r="K226" s="1131">
        <f t="shared" ca="1" si="61"/>
        <v>20454984.831596684</v>
      </c>
      <c r="L226" s="1130">
        <f t="shared" ca="1" si="62"/>
        <v>0</v>
      </c>
      <c r="M226" s="1130">
        <f t="shared" ca="1" si="63"/>
        <v>0</v>
      </c>
      <c r="N226" s="1130">
        <f t="shared" ca="1" si="72"/>
        <v>807785350.1209923</v>
      </c>
      <c r="O226" s="1073"/>
      <c r="P226" s="1130">
        <f t="shared" ca="1" si="64"/>
        <v>20454984.831596732</v>
      </c>
      <c r="Q226" s="1130">
        <f t="shared" ca="1" si="65"/>
        <v>767396082.61494267</v>
      </c>
      <c r="R226" s="1130">
        <f t="shared" ca="1" si="73"/>
        <v>786828318.20495951</v>
      </c>
      <c r="S226" s="1130">
        <f t="shared" ca="1" si="74"/>
        <v>19432235.590016842</v>
      </c>
      <c r="T226" s="1130">
        <f t="shared" ca="1" si="66"/>
        <v>767396082.61494267</v>
      </c>
      <c r="U226" s="1132">
        <f t="shared" ca="1" si="67"/>
        <v>6.6639704435002334E-2</v>
      </c>
      <c r="V226" s="1133">
        <f t="shared" ca="1" si="68"/>
        <v>5.0000000000000044E-2</v>
      </c>
      <c r="X226" s="1134">
        <f t="shared" ca="1" si="75"/>
        <v>41412016.747629523</v>
      </c>
      <c r="Y226" s="1134">
        <f t="shared" ca="1" si="69"/>
        <v>1022749.2415798903</v>
      </c>
      <c r="Z226" s="1134">
        <f t="shared" ca="1" si="70"/>
        <v>40389267.506049633</v>
      </c>
      <c r="AA226" s="1132">
        <f t="shared" ca="1" si="71"/>
        <v>7.1301681728012267E-2</v>
      </c>
      <c r="AB226" s="1105"/>
    </row>
    <row r="227" spans="1:28">
      <c r="A227" s="1144">
        <f>Calendar!J219</f>
        <v>51587</v>
      </c>
      <c r="C227" s="1104"/>
      <c r="D227" s="1125">
        <f t="shared" ca="1" si="57"/>
        <v>52596</v>
      </c>
      <c r="E227" s="1126">
        <f t="shared" ca="1" si="58"/>
        <v>52623</v>
      </c>
      <c r="F227" s="1127">
        <f t="shared" ca="1" si="59"/>
        <v>6603</v>
      </c>
      <c r="G227" s="1128">
        <f ca="1">IF(F227&lt;&gt;"",COUNTIF($F$11:F227,"&gt;0"),"")</f>
        <v>217</v>
      </c>
      <c r="H227" s="1129">
        <v>2.4867699424687036E-2</v>
      </c>
      <c r="I227" s="1073"/>
      <c r="J227" s="1130">
        <f t="shared" ca="1" si="60"/>
        <v>807785350.1209923</v>
      </c>
      <c r="K227" s="1131">
        <f t="shared" ca="1" si="61"/>
        <v>20087763.286474414</v>
      </c>
      <c r="L227" s="1130">
        <f t="shared" ca="1" si="62"/>
        <v>0</v>
      </c>
      <c r="M227" s="1130">
        <f t="shared" ca="1" si="63"/>
        <v>0</v>
      </c>
      <c r="N227" s="1130">
        <f t="shared" ca="1" si="72"/>
        <v>787697586.83451784</v>
      </c>
      <c r="O227" s="1073"/>
      <c r="P227" s="1130">
        <f t="shared" ca="1" si="64"/>
        <v>20087763.286474466</v>
      </c>
      <c r="Q227" s="1130">
        <f t="shared" ca="1" si="65"/>
        <v>748312707.49279189</v>
      </c>
      <c r="R227" s="1130">
        <f t="shared" ca="1" si="73"/>
        <v>767396082.61494267</v>
      </c>
      <c r="S227" s="1130">
        <f t="shared" ca="1" si="74"/>
        <v>19083375.122150779</v>
      </c>
      <c r="T227" s="1130">
        <f t="shared" ca="1" si="66"/>
        <v>748312707.49279189</v>
      </c>
      <c r="U227" s="1132">
        <f t="shared" ca="1" si="67"/>
        <v>6.4993909022879492E-2</v>
      </c>
      <c r="V227" s="1133">
        <f t="shared" ca="1" si="68"/>
        <v>5.0000000000000044E-2</v>
      </c>
      <c r="X227" s="1134">
        <f t="shared" ca="1" si="75"/>
        <v>40389267.506049633</v>
      </c>
      <c r="Y227" s="1134">
        <f t="shared" ca="1" si="69"/>
        <v>1004388.1643236876</v>
      </c>
      <c r="Z227" s="1134">
        <f t="shared" ca="1" si="70"/>
        <v>39384879.341725945</v>
      </c>
      <c r="AA227" s="1132">
        <f t="shared" ca="1" si="71"/>
        <v>6.9540749838239727E-2</v>
      </c>
      <c r="AB227" s="1105"/>
    </row>
    <row r="228" spans="1:28">
      <c r="A228" s="1144">
        <f>Calendar!J220</f>
        <v>51620</v>
      </c>
      <c r="C228" s="1104"/>
      <c r="D228" s="1125">
        <f t="shared" ca="1" si="57"/>
        <v>52627</v>
      </c>
      <c r="E228" s="1126">
        <f t="shared" ca="1" si="58"/>
        <v>52656</v>
      </c>
      <c r="F228" s="1127">
        <f t="shared" ca="1" si="59"/>
        <v>6636</v>
      </c>
      <c r="G228" s="1128">
        <f ca="1">IF(F228&lt;&gt;"",COUNTIF($F$11:F228,"&gt;0"),"")</f>
        <v>218</v>
      </c>
      <c r="H228" s="1129">
        <v>2.5035405110877876E-2</v>
      </c>
      <c r="I228" s="1073"/>
      <c r="J228" s="1130">
        <f t="shared" ca="1" si="60"/>
        <v>787697586.83451784</v>
      </c>
      <c r="K228" s="1131">
        <f t="shared" ca="1" si="61"/>
        <v>19720328.191263057</v>
      </c>
      <c r="L228" s="1130">
        <f t="shared" ca="1" si="62"/>
        <v>0</v>
      </c>
      <c r="M228" s="1130">
        <f t="shared" ca="1" si="63"/>
        <v>0</v>
      </c>
      <c r="N228" s="1130">
        <f t="shared" ca="1" si="72"/>
        <v>767977258.64325476</v>
      </c>
      <c r="O228" s="1073"/>
      <c r="P228" s="1130">
        <f t="shared" ca="1" si="64"/>
        <v>19720328.19126308</v>
      </c>
      <c r="Q228" s="1130">
        <f t="shared" ca="1" si="65"/>
        <v>729578395.711092</v>
      </c>
      <c r="R228" s="1130">
        <f t="shared" ca="1" si="73"/>
        <v>748312707.49279189</v>
      </c>
      <c r="S228" s="1130">
        <f t="shared" ca="1" si="74"/>
        <v>18734311.781699896</v>
      </c>
      <c r="T228" s="1130">
        <f t="shared" ca="1" si="66"/>
        <v>729578395.711092</v>
      </c>
      <c r="U228" s="1132">
        <f t="shared" ca="1" si="67"/>
        <v>6.3377660028863053E-2</v>
      </c>
      <c r="V228" s="1133">
        <f t="shared" ca="1" si="68"/>
        <v>5.0000000000000044E-2</v>
      </c>
      <c r="X228" s="1134">
        <f t="shared" ca="1" si="75"/>
        <v>39384879.341725945</v>
      </c>
      <c r="Y228" s="1134">
        <f t="shared" ca="1" si="69"/>
        <v>986016.40956318378</v>
      </c>
      <c r="Z228" s="1134">
        <f t="shared" ca="1" si="70"/>
        <v>38398862.932162762</v>
      </c>
      <c r="AA228" s="1132">
        <f t="shared" ca="1" si="71"/>
        <v>6.7811431373495087E-2</v>
      </c>
      <c r="AB228" s="1105"/>
    </row>
    <row r="229" spans="1:28">
      <c r="A229" s="1144">
        <f>Calendar!J221</f>
        <v>51648</v>
      </c>
      <c r="C229" s="1104"/>
      <c r="D229" s="1125">
        <f t="shared" ca="1" si="57"/>
        <v>52656</v>
      </c>
      <c r="E229" s="1126">
        <f t="shared" ca="1" si="58"/>
        <v>52684</v>
      </c>
      <c r="F229" s="1127">
        <f t="shared" ca="1" si="59"/>
        <v>6664</v>
      </c>
      <c r="G229" s="1128">
        <f ca="1">IF(F229&lt;&gt;"",COUNTIF($F$11:F229,"&gt;0"),"")</f>
        <v>219</v>
      </c>
      <c r="H229" s="1129">
        <v>2.5155582815976858E-2</v>
      </c>
      <c r="I229" s="1073"/>
      <c r="J229" s="1130">
        <f t="shared" ca="1" si="60"/>
        <v>767977258.64325476</v>
      </c>
      <c r="K229" s="1131">
        <f t="shared" ca="1" si="61"/>
        <v>19318915.530587275</v>
      </c>
      <c r="L229" s="1130">
        <f t="shared" ca="1" si="62"/>
        <v>0</v>
      </c>
      <c r="M229" s="1130">
        <f t="shared" ca="1" si="63"/>
        <v>0</v>
      </c>
      <c r="N229" s="1130">
        <f t="shared" ca="1" si="72"/>
        <v>748658343.11266744</v>
      </c>
      <c r="O229" s="1073"/>
      <c r="P229" s="1130">
        <f t="shared" ca="1" si="64"/>
        <v>19318915.530587316</v>
      </c>
      <c r="Q229" s="1130">
        <f t="shared" ca="1" si="65"/>
        <v>711225425.95703399</v>
      </c>
      <c r="R229" s="1130">
        <f t="shared" ca="1" si="73"/>
        <v>729578395.711092</v>
      </c>
      <c r="S229" s="1130">
        <f t="shared" ca="1" si="74"/>
        <v>18352969.754058003</v>
      </c>
      <c r="T229" s="1130">
        <f t="shared" ca="1" si="66"/>
        <v>711225425.95703399</v>
      </c>
      <c r="U229" s="1132">
        <f t="shared" ca="1" si="67"/>
        <v>6.1790974635060981E-2</v>
      </c>
      <c r="V229" s="1133">
        <f t="shared" ca="1" si="68"/>
        <v>5.0000000000000155E-2</v>
      </c>
      <c r="X229" s="1134">
        <f t="shared" ca="1" si="75"/>
        <v>38398862.932162762</v>
      </c>
      <c r="Y229" s="1134">
        <f t="shared" ca="1" si="69"/>
        <v>965945.77652931213</v>
      </c>
      <c r="Z229" s="1134">
        <f t="shared" ca="1" si="70"/>
        <v>37432917.15563345</v>
      </c>
      <c r="AA229" s="1132">
        <f t="shared" ca="1" si="71"/>
        <v>6.6113744717911094E-2</v>
      </c>
      <c r="AB229" s="1105"/>
    </row>
    <row r="230" spans="1:28">
      <c r="A230" s="1144">
        <f>Calendar!J222</f>
        <v>51679</v>
      </c>
      <c r="C230" s="1104"/>
      <c r="D230" s="1125">
        <f t="shared" ca="1" si="57"/>
        <v>52687</v>
      </c>
      <c r="E230" s="1126">
        <f t="shared" ca="1" si="58"/>
        <v>52714</v>
      </c>
      <c r="F230" s="1127">
        <f t="shared" ca="1" si="59"/>
        <v>6694</v>
      </c>
      <c r="G230" s="1128">
        <f ca="1">IF(F230&lt;&gt;"",COUNTIF($F$11:F230,"&gt;0"),"")</f>
        <v>220</v>
      </c>
      <c r="H230" s="1129">
        <v>2.5386577605328049E-2</v>
      </c>
      <c r="I230" s="1073"/>
      <c r="J230" s="1130">
        <f t="shared" ca="1" si="60"/>
        <v>748658343.11266744</v>
      </c>
      <c r="K230" s="1131">
        <f t="shared" ca="1" si="61"/>
        <v>19005873.127306044</v>
      </c>
      <c r="L230" s="1130">
        <f t="shared" ca="1" si="62"/>
        <v>0</v>
      </c>
      <c r="M230" s="1130">
        <f t="shared" ca="1" si="63"/>
        <v>0</v>
      </c>
      <c r="N230" s="1130">
        <f t="shared" ca="1" si="72"/>
        <v>729652469.98536134</v>
      </c>
      <c r="O230" s="1073"/>
      <c r="P230" s="1130">
        <f t="shared" ca="1" si="64"/>
        <v>19005873.127306104</v>
      </c>
      <c r="Q230" s="1130">
        <f t="shared" ca="1" si="65"/>
        <v>693169846.48609328</v>
      </c>
      <c r="R230" s="1130">
        <f t="shared" ca="1" si="73"/>
        <v>711225425.95703399</v>
      </c>
      <c r="S230" s="1130">
        <f t="shared" ca="1" si="74"/>
        <v>18055579.470940709</v>
      </c>
      <c r="T230" s="1130">
        <f t="shared" ca="1" si="66"/>
        <v>693169846.48609328</v>
      </c>
      <c r="U230" s="1132">
        <f t="shared" ca="1" si="67"/>
        <v>6.023658665534877E-2</v>
      </c>
      <c r="V230" s="1133">
        <f t="shared" ca="1" si="68"/>
        <v>4.9999999999999933E-2</v>
      </c>
      <c r="X230" s="1134">
        <f t="shared" ca="1" si="75"/>
        <v>37432917.15563345</v>
      </c>
      <c r="Y230" s="1134">
        <f t="shared" ca="1" si="69"/>
        <v>950293.65636539459</v>
      </c>
      <c r="Z230" s="1134">
        <f t="shared" ca="1" si="70"/>
        <v>36482623.499268055</v>
      </c>
      <c r="AA230" s="1132">
        <f t="shared" ca="1" si="71"/>
        <v>6.4450614937385423E-2</v>
      </c>
      <c r="AB230" s="1105"/>
    </row>
    <row r="231" spans="1:28">
      <c r="A231" s="1144">
        <f>Calendar!J223</f>
        <v>51711</v>
      </c>
      <c r="C231" s="1104"/>
      <c r="D231" s="1125">
        <f t="shared" ca="1" si="57"/>
        <v>52717</v>
      </c>
      <c r="E231" s="1126">
        <f t="shared" ca="1" si="58"/>
        <v>52744</v>
      </c>
      <c r="F231" s="1127">
        <f t="shared" ca="1" si="59"/>
        <v>6724</v>
      </c>
      <c r="G231" s="1128">
        <f ca="1">IF(F231&lt;&gt;"",COUNTIF($F$11:F231,"&gt;0"),"")</f>
        <v>221</v>
      </c>
      <c r="H231" s="1129">
        <v>2.5685759597010187E-2</v>
      </c>
      <c r="I231" s="1073"/>
      <c r="J231" s="1130">
        <f t="shared" ca="1" si="60"/>
        <v>729652469.98536134</v>
      </c>
      <c r="K231" s="1131">
        <f t="shared" ca="1" si="61"/>
        <v>18741677.933408681</v>
      </c>
      <c r="L231" s="1130">
        <f t="shared" ca="1" si="62"/>
        <v>0</v>
      </c>
      <c r="M231" s="1130">
        <f t="shared" ca="1" si="63"/>
        <v>0</v>
      </c>
      <c r="N231" s="1130">
        <f t="shared" ca="1" si="72"/>
        <v>710910792.0519526</v>
      </c>
      <c r="O231" s="1073"/>
      <c r="P231" s="1130">
        <f t="shared" ca="1" si="64"/>
        <v>18741677.933408737</v>
      </c>
      <c r="Q231" s="1130">
        <f t="shared" ca="1" si="65"/>
        <v>675365252.44935489</v>
      </c>
      <c r="R231" s="1130">
        <f t="shared" ca="1" si="73"/>
        <v>693169846.48609328</v>
      </c>
      <c r="S231" s="1130">
        <f t="shared" ca="1" si="74"/>
        <v>17804594.036738396</v>
      </c>
      <c r="T231" s="1130">
        <f t="shared" ca="1" si="66"/>
        <v>675365252.44935489</v>
      </c>
      <c r="U231" s="1132">
        <f t="shared" ca="1" si="67"/>
        <v>5.870738587354269E-2</v>
      </c>
      <c r="V231" s="1133">
        <f t="shared" ca="1" si="68"/>
        <v>5.0000000000000155E-2</v>
      </c>
      <c r="X231" s="1134">
        <f t="shared" ca="1" si="75"/>
        <v>36482623.499268055</v>
      </c>
      <c r="Y231" s="1134">
        <f t="shared" ca="1" si="69"/>
        <v>937083.89667034149</v>
      </c>
      <c r="Z231" s="1134">
        <f t="shared" ca="1" si="70"/>
        <v>35545539.602597713</v>
      </c>
      <c r="AA231" s="1132">
        <f t="shared" ca="1" si="71"/>
        <v>6.2814434399566216E-2</v>
      </c>
      <c r="AB231" s="1105"/>
    </row>
    <row r="232" spans="1:28">
      <c r="A232" s="1144">
        <f>Calendar!J224</f>
        <v>51740</v>
      </c>
      <c r="C232" s="1104"/>
      <c r="D232" s="1125">
        <f t="shared" ca="1" si="57"/>
        <v>52748</v>
      </c>
      <c r="E232" s="1126">
        <f t="shared" ca="1" si="58"/>
        <v>52775</v>
      </c>
      <c r="F232" s="1127">
        <f t="shared" ca="1" si="59"/>
        <v>6755</v>
      </c>
      <c r="G232" s="1128">
        <f ca="1">IF(F232&lt;&gt;"",COUNTIF($F$11:F232,"&gt;0"),"")</f>
        <v>222</v>
      </c>
      <c r="H232" s="1129">
        <v>2.5908731309482604E-2</v>
      </c>
      <c r="I232" s="1073"/>
      <c r="J232" s="1130">
        <f t="shared" ca="1" si="60"/>
        <v>710910792.0519526</v>
      </c>
      <c r="K232" s="1131">
        <f t="shared" ca="1" si="61"/>
        <v>18418796.696285501</v>
      </c>
      <c r="L232" s="1130">
        <f t="shared" ca="1" si="62"/>
        <v>0</v>
      </c>
      <c r="M232" s="1130">
        <f t="shared" ca="1" si="63"/>
        <v>0</v>
      </c>
      <c r="N232" s="1130">
        <f t="shared" ca="1" si="72"/>
        <v>692491995.35566711</v>
      </c>
      <c r="O232" s="1073"/>
      <c r="P232" s="1130">
        <f t="shared" ca="1" si="64"/>
        <v>18418796.696285486</v>
      </c>
      <c r="Q232" s="1130">
        <f t="shared" ca="1" si="65"/>
        <v>657867395.58788371</v>
      </c>
      <c r="R232" s="1130">
        <f t="shared" ca="1" si="73"/>
        <v>675365252.44935489</v>
      </c>
      <c r="S232" s="1130">
        <f t="shared" ca="1" si="74"/>
        <v>17497856.861471176</v>
      </c>
      <c r="T232" s="1130">
        <f t="shared" ca="1" si="66"/>
        <v>657867395.58788371</v>
      </c>
      <c r="U232" s="1132">
        <f t="shared" ca="1" si="67"/>
        <v>5.7199442073425949E-2</v>
      </c>
      <c r="V232" s="1133">
        <f t="shared" ca="1" si="68"/>
        <v>5.0000000000000044E-2</v>
      </c>
      <c r="X232" s="1134">
        <f t="shared" ca="1" si="75"/>
        <v>35545539.602597713</v>
      </c>
      <c r="Y232" s="1134">
        <f t="shared" ca="1" si="69"/>
        <v>920939.83481431007</v>
      </c>
      <c r="Z232" s="1134">
        <f t="shared" ca="1" si="70"/>
        <v>34624599.767783403</v>
      </c>
      <c r="AA232" s="1132">
        <f t="shared" ca="1" si="71"/>
        <v>6.1200997938356948E-2</v>
      </c>
      <c r="AB232" s="1105"/>
    </row>
    <row r="233" spans="1:28">
      <c r="A233" s="1144">
        <f>Calendar!J225</f>
        <v>51771</v>
      </c>
      <c r="C233" s="1104"/>
      <c r="D233" s="1125">
        <f t="shared" ca="1" si="57"/>
        <v>52778</v>
      </c>
      <c r="E233" s="1126">
        <f t="shared" ca="1" si="58"/>
        <v>52805</v>
      </c>
      <c r="F233" s="1127">
        <f t="shared" ca="1" si="59"/>
        <v>6785</v>
      </c>
      <c r="G233" s="1128">
        <f ca="1">IF(F233&lt;&gt;"",COUNTIF($F$11:F233,"&gt;0"),"")</f>
        <v>223</v>
      </c>
      <c r="H233" s="1129">
        <v>2.6021856587252722E-2</v>
      </c>
      <c r="I233" s="1073"/>
      <c r="J233" s="1130">
        <f t="shared" ca="1" si="60"/>
        <v>692491995.35566711</v>
      </c>
      <c r="K233" s="1131">
        <f t="shared" ca="1" si="61"/>
        <v>18019927.390965648</v>
      </c>
      <c r="L233" s="1130">
        <f t="shared" ca="1" si="62"/>
        <v>0</v>
      </c>
      <c r="M233" s="1130">
        <f t="shared" ca="1" si="63"/>
        <v>0</v>
      </c>
      <c r="N233" s="1130">
        <f t="shared" ca="1" si="72"/>
        <v>674472067.96470141</v>
      </c>
      <c r="O233" s="1073"/>
      <c r="P233" s="1130">
        <f t="shared" ca="1" si="64"/>
        <v>18019927.3909657</v>
      </c>
      <c r="Q233" s="1130">
        <f t="shared" ca="1" si="65"/>
        <v>640748464.56646633</v>
      </c>
      <c r="R233" s="1130">
        <f t="shared" ca="1" si="73"/>
        <v>657867395.58788371</v>
      </c>
      <c r="S233" s="1130">
        <f t="shared" ca="1" si="74"/>
        <v>17118931.021417379</v>
      </c>
      <c r="T233" s="1130">
        <f t="shared" ca="1" si="66"/>
        <v>640748464.56646633</v>
      </c>
      <c r="U233" s="1132">
        <f t="shared" ca="1" si="67"/>
        <v>5.5717477097693251E-2</v>
      </c>
      <c r="V233" s="1133">
        <f t="shared" ca="1" si="68"/>
        <v>5.0000000000000044E-2</v>
      </c>
      <c r="X233" s="1134">
        <f t="shared" ca="1" si="75"/>
        <v>34624599.767783403</v>
      </c>
      <c r="Y233" s="1134">
        <f t="shared" ca="1" si="69"/>
        <v>900996.36954832077</v>
      </c>
      <c r="Z233" s="1134">
        <f t="shared" ca="1" si="70"/>
        <v>33723603.398235083</v>
      </c>
      <c r="AA233" s="1132">
        <f t="shared" ca="1" si="71"/>
        <v>5.9615357726899798E-2</v>
      </c>
      <c r="AB233" s="1105"/>
    </row>
    <row r="234" spans="1:28">
      <c r="A234" s="1144">
        <f>Calendar!J226</f>
        <v>51802</v>
      </c>
      <c r="C234" s="1104"/>
      <c r="D234" s="1125">
        <f t="shared" ca="1" si="57"/>
        <v>52809</v>
      </c>
      <c r="E234" s="1126">
        <f t="shared" ca="1" si="58"/>
        <v>52838</v>
      </c>
      <c r="F234" s="1127">
        <f t="shared" ca="1" si="59"/>
        <v>6818</v>
      </c>
      <c r="G234" s="1128">
        <f ca="1">IF(F234&lt;&gt;"",COUNTIF($F$11:F234,"&gt;0"),"")</f>
        <v>224</v>
      </c>
      <c r="H234" s="1129">
        <v>2.6135460068687395E-2</v>
      </c>
      <c r="I234" s="1073"/>
      <c r="J234" s="1130">
        <f t="shared" ca="1" si="60"/>
        <v>674472067.96470141</v>
      </c>
      <c r="K234" s="1131">
        <f t="shared" ca="1" si="61"/>
        <v>17627637.799736466</v>
      </c>
      <c r="L234" s="1130">
        <f t="shared" ca="1" si="62"/>
        <v>0</v>
      </c>
      <c r="M234" s="1130">
        <f t="shared" ca="1" si="63"/>
        <v>0</v>
      </c>
      <c r="N234" s="1130">
        <f t="shared" ca="1" si="72"/>
        <v>656844430.16496491</v>
      </c>
      <c r="O234" s="1073"/>
      <c r="P234" s="1130">
        <f t="shared" ca="1" si="64"/>
        <v>17627637.7997365</v>
      </c>
      <c r="Q234" s="1130">
        <f t="shared" ca="1" si="65"/>
        <v>624002208.65671659</v>
      </c>
      <c r="R234" s="1130">
        <f t="shared" ca="1" si="73"/>
        <v>640748464.56646633</v>
      </c>
      <c r="S234" s="1130">
        <f t="shared" ca="1" si="74"/>
        <v>16746255.909749746</v>
      </c>
      <c r="T234" s="1130">
        <f t="shared" ca="1" si="66"/>
        <v>624002208.65671659</v>
      </c>
      <c r="U234" s="1132">
        <f t="shared" ca="1" si="67"/>
        <v>5.4267604899253537E-2</v>
      </c>
      <c r="V234" s="1133">
        <f t="shared" ca="1" si="68"/>
        <v>5.0000000000000155E-2</v>
      </c>
      <c r="X234" s="1134">
        <f t="shared" ca="1" si="75"/>
        <v>33723603.398235083</v>
      </c>
      <c r="Y234" s="1134">
        <f t="shared" ca="1" si="69"/>
        <v>881381.88998675346</v>
      </c>
      <c r="Z234" s="1134">
        <f t="shared" ca="1" si="70"/>
        <v>32842221.508248329</v>
      </c>
      <c r="AA234" s="1132">
        <f t="shared" ca="1" si="71"/>
        <v>5.8064055437732583E-2</v>
      </c>
      <c r="AB234" s="1105"/>
    </row>
    <row r="235" spans="1:28">
      <c r="A235" s="1144">
        <f>Calendar!J227</f>
        <v>51832</v>
      </c>
      <c r="C235" s="1104"/>
      <c r="D235" s="1125">
        <f t="shared" ca="1" si="57"/>
        <v>52840</v>
      </c>
      <c r="E235" s="1126">
        <f t="shared" ca="1" si="58"/>
        <v>52867</v>
      </c>
      <c r="F235" s="1127">
        <f t="shared" ca="1" si="59"/>
        <v>6847</v>
      </c>
      <c r="G235" s="1128">
        <f ca="1">IF(F235&lt;&gt;"",COUNTIF($F$11:F235,"&gt;0"),"")</f>
        <v>225</v>
      </c>
      <c r="H235" s="1129">
        <v>2.6334136746163302E-2</v>
      </c>
      <c r="I235" s="1073"/>
      <c r="J235" s="1130">
        <f t="shared" ca="1" si="60"/>
        <v>656844430.16496491</v>
      </c>
      <c r="K235" s="1131">
        <f t="shared" ca="1" si="61"/>
        <v>17297431.044919897</v>
      </c>
      <c r="L235" s="1130">
        <f t="shared" ca="1" si="62"/>
        <v>0</v>
      </c>
      <c r="M235" s="1130">
        <f t="shared" ca="1" si="63"/>
        <v>0</v>
      </c>
      <c r="N235" s="1130">
        <f t="shared" ca="1" si="72"/>
        <v>639546999.12004507</v>
      </c>
      <c r="O235" s="1073"/>
      <c r="P235" s="1130">
        <f t="shared" ca="1" si="64"/>
        <v>17297431.044919848</v>
      </c>
      <c r="Q235" s="1130">
        <f t="shared" ca="1" si="65"/>
        <v>607569649.16404283</v>
      </c>
      <c r="R235" s="1130">
        <f t="shared" ca="1" si="73"/>
        <v>624002208.65671659</v>
      </c>
      <c r="S235" s="1130">
        <f t="shared" ca="1" si="74"/>
        <v>16432559.492673755</v>
      </c>
      <c r="T235" s="1130">
        <f t="shared" ca="1" si="66"/>
        <v>607569649.16404283</v>
      </c>
      <c r="U235" s="1132">
        <f t="shared" ca="1" si="67"/>
        <v>5.2849296078385781E-2</v>
      </c>
      <c r="V235" s="1133">
        <f t="shared" ca="1" si="68"/>
        <v>4.9999999999999933E-2</v>
      </c>
      <c r="X235" s="1134">
        <f t="shared" ca="1" si="75"/>
        <v>32842221.508248329</v>
      </c>
      <c r="Y235" s="1134">
        <f t="shared" ca="1" si="69"/>
        <v>864871.55224609375</v>
      </c>
      <c r="Z235" s="1134">
        <f t="shared" ca="1" si="70"/>
        <v>31977349.956002235</v>
      </c>
      <c r="AA235" s="1132">
        <f t="shared" ca="1" si="71"/>
        <v>5.6546524635413792E-2</v>
      </c>
      <c r="AB235" s="1105"/>
    </row>
    <row r="236" spans="1:28">
      <c r="A236" s="1144">
        <f>Calendar!J228</f>
        <v>51862</v>
      </c>
      <c r="C236" s="1104"/>
      <c r="D236" s="1125">
        <f t="shared" ca="1" si="57"/>
        <v>52870</v>
      </c>
      <c r="E236" s="1126">
        <f t="shared" ca="1" si="58"/>
        <v>52897</v>
      </c>
      <c r="F236" s="1127">
        <f t="shared" ca="1" si="59"/>
        <v>6877</v>
      </c>
      <c r="G236" s="1128">
        <f ca="1">IF(F236&lt;&gt;"",COUNTIF($F$11:F236,"&gt;0"),"")</f>
        <v>226</v>
      </c>
      <c r="H236" s="1129">
        <v>2.6358157049637791E-2</v>
      </c>
      <c r="I236" s="1073"/>
      <c r="J236" s="1130">
        <f t="shared" ca="1" si="60"/>
        <v>639546999.12004507</v>
      </c>
      <c r="K236" s="1131">
        <f t="shared" ca="1" si="61"/>
        <v>16857280.243430711</v>
      </c>
      <c r="L236" s="1130">
        <f t="shared" ca="1" si="62"/>
        <v>0</v>
      </c>
      <c r="M236" s="1130">
        <f t="shared" ca="1" si="63"/>
        <v>0</v>
      </c>
      <c r="N236" s="1130">
        <f t="shared" ca="1" si="72"/>
        <v>622689718.87661433</v>
      </c>
      <c r="O236" s="1073"/>
      <c r="P236" s="1130">
        <f t="shared" ca="1" si="64"/>
        <v>16857280.243430734</v>
      </c>
      <c r="Q236" s="1130">
        <f t="shared" ca="1" si="65"/>
        <v>591555232.9327836</v>
      </c>
      <c r="R236" s="1130">
        <f t="shared" ca="1" si="73"/>
        <v>607569649.16404283</v>
      </c>
      <c r="S236" s="1130">
        <f t="shared" ca="1" si="74"/>
        <v>16014416.231259227</v>
      </c>
      <c r="T236" s="1130">
        <f t="shared" ca="1" si="66"/>
        <v>591555232.9327836</v>
      </c>
      <c r="U236" s="1132">
        <f t="shared" ca="1" si="67"/>
        <v>5.1457555488519109E-2</v>
      </c>
      <c r="V236" s="1133">
        <f t="shared" ca="1" si="68"/>
        <v>5.0000000000000044E-2</v>
      </c>
      <c r="X236" s="1134">
        <f t="shared" ca="1" si="75"/>
        <v>31977349.956002235</v>
      </c>
      <c r="Y236" s="1134">
        <f t="shared" ca="1" si="69"/>
        <v>842864.01217150688</v>
      </c>
      <c r="Z236" s="1134">
        <f t="shared" ca="1" si="70"/>
        <v>31134485.943830729</v>
      </c>
      <c r="AA236" s="1132">
        <f t="shared" ca="1" si="71"/>
        <v>5.5057420723144346E-2</v>
      </c>
      <c r="AB236" s="1105"/>
    </row>
    <row r="237" spans="1:28">
      <c r="A237" s="1144">
        <f>Calendar!J229</f>
        <v>51893</v>
      </c>
      <c r="C237" s="1104"/>
      <c r="D237" s="1125">
        <f t="shared" ca="1" si="57"/>
        <v>52901</v>
      </c>
      <c r="E237" s="1126">
        <f t="shared" ca="1" si="58"/>
        <v>52929</v>
      </c>
      <c r="F237" s="1127">
        <f t="shared" ca="1" si="59"/>
        <v>6909</v>
      </c>
      <c r="G237" s="1128">
        <f ca="1">IF(F237&lt;&gt;"",COUNTIF($F$11:F237,"&gt;0"),"")</f>
        <v>227</v>
      </c>
      <c r="H237" s="1129">
        <v>2.6289718067447992E-2</v>
      </c>
      <c r="I237" s="1073"/>
      <c r="J237" s="1130">
        <f t="shared" ca="1" si="60"/>
        <v>622689718.87661433</v>
      </c>
      <c r="K237" s="1131">
        <f t="shared" ca="1" si="61"/>
        <v>16370337.152764639</v>
      </c>
      <c r="L237" s="1130">
        <f t="shared" ca="1" si="62"/>
        <v>0</v>
      </c>
      <c r="M237" s="1130">
        <f t="shared" ca="1" si="63"/>
        <v>0</v>
      </c>
      <c r="N237" s="1130">
        <f t="shared" ca="1" si="72"/>
        <v>606319381.72384965</v>
      </c>
      <c r="O237" s="1073"/>
      <c r="P237" s="1130">
        <f t="shared" ca="1" si="64"/>
        <v>16370337.152764678</v>
      </c>
      <c r="Q237" s="1130">
        <f t="shared" ca="1" si="65"/>
        <v>576003412.63765717</v>
      </c>
      <c r="R237" s="1130">
        <f t="shared" ca="1" si="73"/>
        <v>591555232.9327836</v>
      </c>
      <c r="S237" s="1130">
        <f t="shared" ca="1" si="74"/>
        <v>15551820.295126438</v>
      </c>
      <c r="T237" s="1130">
        <f t="shared" ca="1" si="66"/>
        <v>576003412.63765717</v>
      </c>
      <c r="U237" s="1132">
        <f t="shared" ca="1" si="67"/>
        <v>5.010122915956227E-2</v>
      </c>
      <c r="V237" s="1133">
        <f t="shared" ca="1" si="68"/>
        <v>5.0000000000000044E-2</v>
      </c>
      <c r="X237" s="1134">
        <f t="shared" ca="1" si="75"/>
        <v>31134485.943830729</v>
      </c>
      <c r="Y237" s="1134">
        <f t="shared" ca="1" si="69"/>
        <v>818516.85763823986</v>
      </c>
      <c r="Z237" s="1134">
        <f t="shared" ca="1" si="70"/>
        <v>30315969.086192489</v>
      </c>
      <c r="AA237" s="1132">
        <f t="shared" ca="1" si="71"/>
        <v>5.360620858097577E-2</v>
      </c>
      <c r="AB237" s="1105"/>
    </row>
    <row r="238" spans="1:28">
      <c r="A238" s="1144">
        <f>Calendar!J230</f>
        <v>51924</v>
      </c>
      <c r="C238" s="1104"/>
      <c r="D238" s="1125">
        <f t="shared" ca="1" si="57"/>
        <v>52931</v>
      </c>
      <c r="E238" s="1126">
        <f t="shared" ca="1" si="58"/>
        <v>52958</v>
      </c>
      <c r="F238" s="1127">
        <f t="shared" ca="1" si="59"/>
        <v>6938</v>
      </c>
      <c r="G238" s="1128">
        <f ca="1">IF(F238&lt;&gt;"",COUNTIF($F$11:F238,"&gt;0"),"")</f>
        <v>228</v>
      </c>
      <c r="H238" s="1129">
        <v>2.6262783735619473E-2</v>
      </c>
      <c r="I238" s="1073"/>
      <c r="J238" s="1130">
        <f t="shared" ca="1" si="60"/>
        <v>606319381.72384965</v>
      </c>
      <c r="K238" s="1131">
        <f t="shared" ca="1" si="61"/>
        <v>15923634.796927974</v>
      </c>
      <c r="L238" s="1130">
        <f t="shared" ca="1" si="62"/>
        <v>0</v>
      </c>
      <c r="M238" s="1130">
        <f t="shared" ca="1" si="63"/>
        <v>0</v>
      </c>
      <c r="N238" s="1130">
        <f t="shared" ca="1" si="72"/>
        <v>590395746.92692173</v>
      </c>
      <c r="O238" s="1073"/>
      <c r="P238" s="1130">
        <f t="shared" ca="1" si="64"/>
        <v>15923634.796927929</v>
      </c>
      <c r="Q238" s="1130">
        <f t="shared" ca="1" si="65"/>
        <v>560875959.58057559</v>
      </c>
      <c r="R238" s="1130">
        <f t="shared" ca="1" si="73"/>
        <v>576003412.63765717</v>
      </c>
      <c r="S238" s="1130">
        <f t="shared" ca="1" si="74"/>
        <v>15127453.05708158</v>
      </c>
      <c r="T238" s="1130">
        <f t="shared" ca="1" si="66"/>
        <v>560875959.58057559</v>
      </c>
      <c r="U238" s="1132">
        <f t="shared" ca="1" si="67"/>
        <v>4.8784081970124765E-2</v>
      </c>
      <c r="V238" s="1133">
        <f t="shared" ca="1" si="68"/>
        <v>5.0000000000000044E-2</v>
      </c>
      <c r="X238" s="1134">
        <f t="shared" ca="1" si="75"/>
        <v>30315969.086192489</v>
      </c>
      <c r="Y238" s="1134">
        <f t="shared" ca="1" si="69"/>
        <v>796181.73984634876</v>
      </c>
      <c r="Z238" s="1134">
        <f t="shared" ca="1" si="70"/>
        <v>29519787.34634614</v>
      </c>
      <c r="AA238" s="1132">
        <f t="shared" ca="1" si="71"/>
        <v>5.2196916470717093E-2</v>
      </c>
      <c r="AB238" s="1105"/>
    </row>
    <row r="239" spans="1:28">
      <c r="A239" s="1144">
        <f>Calendar!J231</f>
        <v>51952</v>
      </c>
      <c r="C239" s="1104"/>
      <c r="D239" s="1125">
        <f t="shared" ca="1" si="57"/>
        <v>52962</v>
      </c>
      <c r="E239" s="1126">
        <f t="shared" ca="1" si="58"/>
        <v>52989</v>
      </c>
      <c r="F239" s="1127">
        <f t="shared" ca="1" si="59"/>
        <v>6969</v>
      </c>
      <c r="G239" s="1128">
        <f ca="1">IF(F239&lt;&gt;"",COUNTIF($F$11:F239,"&gt;0"),"")</f>
        <v>229</v>
      </c>
      <c r="H239" s="1129">
        <v>2.6128829337453124E-2</v>
      </c>
      <c r="I239" s="1073"/>
      <c r="J239" s="1130">
        <f t="shared" ca="1" si="60"/>
        <v>590395746.92692173</v>
      </c>
      <c r="K239" s="1131">
        <f t="shared" ca="1" si="61"/>
        <v>15426349.713011703</v>
      </c>
      <c r="L239" s="1130">
        <f t="shared" ca="1" si="62"/>
        <v>0</v>
      </c>
      <c r="M239" s="1130">
        <f t="shared" ca="1" si="63"/>
        <v>0</v>
      </c>
      <c r="N239" s="1130">
        <f t="shared" ca="1" si="72"/>
        <v>574969397.21390998</v>
      </c>
      <c r="O239" s="1073"/>
      <c r="P239" s="1130">
        <f t="shared" ca="1" si="64"/>
        <v>15426349.713011742</v>
      </c>
      <c r="Q239" s="1130">
        <f t="shared" ca="1" si="65"/>
        <v>546220927.3532145</v>
      </c>
      <c r="R239" s="1130">
        <f t="shared" ca="1" si="73"/>
        <v>560875959.58057559</v>
      </c>
      <c r="S239" s="1130">
        <f t="shared" ca="1" si="74"/>
        <v>14655032.227361083</v>
      </c>
      <c r="T239" s="1130">
        <f t="shared" ca="1" si="66"/>
        <v>546220927.3532145</v>
      </c>
      <c r="U239" s="1132">
        <f t="shared" ca="1" si="67"/>
        <v>4.750287617560265E-2</v>
      </c>
      <c r="V239" s="1133">
        <f t="shared" ca="1" si="68"/>
        <v>4.9999999999999933E-2</v>
      </c>
      <c r="X239" s="1134">
        <f t="shared" ca="1" si="75"/>
        <v>29519787.34634614</v>
      </c>
      <c r="Y239" s="1134">
        <f t="shared" ca="1" si="69"/>
        <v>771317.48565065861</v>
      </c>
      <c r="Z239" s="1134">
        <f t="shared" ca="1" si="70"/>
        <v>28748469.860695481</v>
      </c>
      <c r="AA239" s="1132">
        <f t="shared" ca="1" si="71"/>
        <v>5.0826080141780541E-2</v>
      </c>
      <c r="AB239" s="1105"/>
    </row>
    <row r="240" spans="1:28">
      <c r="A240" s="1144">
        <f>Calendar!J232</f>
        <v>51984</v>
      </c>
      <c r="C240" s="1104"/>
      <c r="D240" s="1125">
        <f t="shared" ca="1" si="57"/>
        <v>52993</v>
      </c>
      <c r="E240" s="1126">
        <f t="shared" ca="1" si="58"/>
        <v>53020</v>
      </c>
      <c r="F240" s="1127">
        <f t="shared" ca="1" si="59"/>
        <v>7000</v>
      </c>
      <c r="G240" s="1128">
        <f ca="1">IF(F240&lt;&gt;"",COUNTIF($F$11:F240,"&gt;0"),"")</f>
        <v>230</v>
      </c>
      <c r="H240" s="1129">
        <v>2.6144464632107983E-2</v>
      </c>
      <c r="I240" s="1073"/>
      <c r="J240" s="1130">
        <f t="shared" ca="1" si="60"/>
        <v>574969397.21390998</v>
      </c>
      <c r="K240" s="1131">
        <f t="shared" ca="1" si="61"/>
        <v>15032267.070003515</v>
      </c>
      <c r="L240" s="1130">
        <f t="shared" ca="1" si="62"/>
        <v>0</v>
      </c>
      <c r="M240" s="1130">
        <f t="shared" ca="1" si="63"/>
        <v>0</v>
      </c>
      <c r="N240" s="1130">
        <f t="shared" ca="1" si="72"/>
        <v>559937130.14390647</v>
      </c>
      <c r="O240" s="1073"/>
      <c r="P240" s="1130">
        <f t="shared" ca="1" si="64"/>
        <v>15032267.07000351</v>
      </c>
      <c r="Q240" s="1130">
        <f t="shared" ca="1" si="65"/>
        <v>531940273.63671112</v>
      </c>
      <c r="R240" s="1130">
        <f t="shared" ca="1" si="73"/>
        <v>546220927.3532145</v>
      </c>
      <c r="S240" s="1130">
        <f t="shared" ca="1" si="74"/>
        <v>14280653.716503382</v>
      </c>
      <c r="T240" s="1130">
        <f t="shared" ca="1" si="66"/>
        <v>531940273.63671112</v>
      </c>
      <c r="U240" s="1132">
        <f t="shared" ca="1" si="67"/>
        <v>4.6261681630972162E-2</v>
      </c>
      <c r="V240" s="1133">
        <f t="shared" ca="1" si="68"/>
        <v>5.0000000000000044E-2</v>
      </c>
      <c r="X240" s="1134">
        <f t="shared" ca="1" si="75"/>
        <v>28748469.860695481</v>
      </c>
      <c r="Y240" s="1134">
        <f t="shared" ca="1" si="69"/>
        <v>751613.35350012779</v>
      </c>
      <c r="Z240" s="1134">
        <f t="shared" ca="1" si="70"/>
        <v>27996856.507195354</v>
      </c>
      <c r="AA240" s="1132">
        <f t="shared" ca="1" si="71"/>
        <v>4.9498054167864118E-2</v>
      </c>
      <c r="AB240" s="1105"/>
    </row>
    <row r="241" spans="1:28">
      <c r="A241" s="1144">
        <f>Calendar!J233</f>
        <v>52013</v>
      </c>
      <c r="C241" s="1104"/>
      <c r="D241" s="1125">
        <f t="shared" ca="1" si="57"/>
        <v>53021</v>
      </c>
      <c r="E241" s="1126">
        <f t="shared" ca="1" si="58"/>
        <v>53048</v>
      </c>
      <c r="F241" s="1127">
        <f t="shared" ca="1" si="59"/>
        <v>7028</v>
      </c>
      <c r="G241" s="1128">
        <f ca="1">IF(F241&lt;&gt;"",COUNTIF($F$11:F241,"&gt;0"),"")</f>
        <v>231</v>
      </c>
      <c r="H241" s="1129">
        <v>2.6281385504956678E-2</v>
      </c>
      <c r="I241" s="1073"/>
      <c r="J241" s="1130">
        <f t="shared" ca="1" si="60"/>
        <v>559937130.14390647</v>
      </c>
      <c r="K241" s="1131">
        <f t="shared" ca="1" si="61"/>
        <v>14715923.575851105</v>
      </c>
      <c r="L241" s="1130">
        <f t="shared" ca="1" si="62"/>
        <v>0</v>
      </c>
      <c r="M241" s="1130">
        <f t="shared" ca="1" si="63"/>
        <v>0</v>
      </c>
      <c r="N241" s="1130">
        <f t="shared" ca="1" si="72"/>
        <v>545221206.56805539</v>
      </c>
      <c r="O241" s="1073"/>
      <c r="P241" s="1130">
        <f t="shared" ca="1" si="64"/>
        <v>14715923.575851083</v>
      </c>
      <c r="Q241" s="1130">
        <f t="shared" ca="1" si="65"/>
        <v>517960146.23965257</v>
      </c>
      <c r="R241" s="1130">
        <f t="shared" ca="1" si="73"/>
        <v>531940273.63671112</v>
      </c>
      <c r="S241" s="1130">
        <f t="shared" ca="1" si="74"/>
        <v>13980127.397058547</v>
      </c>
      <c r="T241" s="1130">
        <f t="shared" ca="1" si="66"/>
        <v>517960146.23965257</v>
      </c>
      <c r="U241" s="1132">
        <f t="shared" ca="1" si="67"/>
        <v>4.5052194731749366E-2</v>
      </c>
      <c r="V241" s="1133">
        <f t="shared" ca="1" si="68"/>
        <v>5.0000000000000044E-2</v>
      </c>
      <c r="X241" s="1134">
        <f t="shared" ca="1" si="75"/>
        <v>27996856.507195354</v>
      </c>
      <c r="Y241" s="1134">
        <f t="shared" ca="1" si="69"/>
        <v>735796.17879253626</v>
      </c>
      <c r="Z241" s="1134">
        <f t="shared" ca="1" si="70"/>
        <v>27261060.328402817</v>
      </c>
      <c r="AA241" s="1132">
        <f t="shared" ca="1" si="71"/>
        <v>4.8203954041314313E-2</v>
      </c>
      <c r="AB241" s="1105"/>
    </row>
    <row r="242" spans="1:28">
      <c r="A242" s="1144">
        <f>Calendar!J234</f>
        <v>52044</v>
      </c>
      <c r="C242" s="1104"/>
      <c r="D242" s="1125">
        <f t="shared" ca="1" si="57"/>
        <v>53052</v>
      </c>
      <c r="E242" s="1126">
        <f t="shared" ca="1" si="58"/>
        <v>53079</v>
      </c>
      <c r="F242" s="1127">
        <f t="shared" ca="1" si="59"/>
        <v>7059</v>
      </c>
      <c r="G242" s="1128">
        <f ca="1">IF(F242&lt;&gt;"",COUNTIF($F$11:F242,"&gt;0"),"")</f>
        <v>232</v>
      </c>
      <c r="H242" s="1129">
        <v>2.6385687555472232E-2</v>
      </c>
      <c r="I242" s="1073"/>
      <c r="J242" s="1130">
        <f t="shared" ca="1" si="60"/>
        <v>545221206.56805539</v>
      </c>
      <c r="K242" s="1131">
        <f t="shared" ca="1" si="61"/>
        <v>14386036.405122295</v>
      </c>
      <c r="L242" s="1130">
        <f t="shared" ca="1" si="62"/>
        <v>0</v>
      </c>
      <c r="M242" s="1130">
        <f t="shared" ca="1" si="63"/>
        <v>0</v>
      </c>
      <c r="N242" s="1130">
        <f t="shared" ca="1" si="72"/>
        <v>530835170.16293311</v>
      </c>
      <c r="O242" s="1073"/>
      <c r="P242" s="1130">
        <f t="shared" ca="1" si="64"/>
        <v>14386036.40512228</v>
      </c>
      <c r="Q242" s="1130">
        <f t="shared" ca="1" si="65"/>
        <v>504293411.65478641</v>
      </c>
      <c r="R242" s="1130">
        <f t="shared" ca="1" si="73"/>
        <v>517960146.23965257</v>
      </c>
      <c r="S242" s="1130">
        <f t="shared" ca="1" si="74"/>
        <v>13666734.584866166</v>
      </c>
      <c r="T242" s="1130">
        <f t="shared" ca="1" si="66"/>
        <v>504293411.65478641</v>
      </c>
      <c r="U242" s="1132">
        <f t="shared" ca="1" si="67"/>
        <v>4.3868160634159881E-2</v>
      </c>
      <c r="V242" s="1133">
        <f t="shared" ca="1" si="68"/>
        <v>5.0000000000000044E-2</v>
      </c>
      <c r="X242" s="1134">
        <f t="shared" ca="1" si="75"/>
        <v>27261060.328402817</v>
      </c>
      <c r="Y242" s="1134">
        <f t="shared" ca="1" si="69"/>
        <v>719301.82025611401</v>
      </c>
      <c r="Z242" s="1134">
        <f t="shared" ca="1" si="70"/>
        <v>26541758.508146703</v>
      </c>
      <c r="AA242" s="1132">
        <f t="shared" ca="1" si="71"/>
        <v>4.693708734229135E-2</v>
      </c>
      <c r="AB242" s="1105"/>
    </row>
    <row r="243" spans="1:28">
      <c r="A243" s="1144">
        <f>Calendar!J235</f>
        <v>52075</v>
      </c>
      <c r="C243" s="1104"/>
      <c r="D243" s="1125">
        <f t="shared" ca="1" si="57"/>
        <v>53082</v>
      </c>
      <c r="E243" s="1126">
        <f t="shared" ca="1" si="58"/>
        <v>53111</v>
      </c>
      <c r="F243" s="1127">
        <f t="shared" ca="1" si="59"/>
        <v>7091</v>
      </c>
      <c r="G243" s="1128">
        <f ca="1">IF(F243&lt;&gt;"",COUNTIF($F$11:F243,"&gt;0"),"")</f>
        <v>233</v>
      </c>
      <c r="H243" s="1129">
        <v>2.6452360100786755E-2</v>
      </c>
      <c r="I243" s="1073"/>
      <c r="J243" s="1130">
        <f t="shared" ca="1" si="60"/>
        <v>530835170.16293311</v>
      </c>
      <c r="K243" s="1131">
        <f t="shared" ca="1" si="61"/>
        <v>14041843.07531232</v>
      </c>
      <c r="L243" s="1130">
        <f t="shared" ca="1" si="62"/>
        <v>0</v>
      </c>
      <c r="M243" s="1130">
        <f t="shared" ca="1" si="63"/>
        <v>0</v>
      </c>
      <c r="N243" s="1130">
        <f t="shared" ca="1" si="72"/>
        <v>516793327.08762079</v>
      </c>
      <c r="O243" s="1073"/>
      <c r="P243" s="1130">
        <f t="shared" ca="1" si="64"/>
        <v>14041843.075312316</v>
      </c>
      <c r="Q243" s="1130">
        <f t="shared" ca="1" si="65"/>
        <v>490953660.73323971</v>
      </c>
      <c r="R243" s="1130">
        <f t="shared" ca="1" si="73"/>
        <v>504293411.65478641</v>
      </c>
      <c r="S243" s="1130">
        <f t="shared" ca="1" si="74"/>
        <v>13339750.921546698</v>
      </c>
      <c r="T243" s="1130">
        <f t="shared" ca="1" si="66"/>
        <v>490953660.73323971</v>
      </c>
      <c r="U243" s="1132">
        <f t="shared" ca="1" si="67"/>
        <v>4.2710669054033673E-2</v>
      </c>
      <c r="V243" s="1133">
        <f t="shared" ca="1" si="68"/>
        <v>5.0000000000000044E-2</v>
      </c>
      <c r="X243" s="1134">
        <f t="shared" ca="1" si="75"/>
        <v>26541758.508146703</v>
      </c>
      <c r="Y243" s="1134">
        <f t="shared" ca="1" si="69"/>
        <v>702092.1537656188</v>
      </c>
      <c r="Z243" s="1134">
        <f t="shared" ca="1" si="70"/>
        <v>25839666.354381084</v>
      </c>
      <c r="AA243" s="1132">
        <f t="shared" ca="1" si="71"/>
        <v>4.5698620020913745E-2</v>
      </c>
      <c r="AB243" s="1105"/>
    </row>
    <row r="244" spans="1:28">
      <c r="A244" s="1144">
        <f>Calendar!J236</f>
        <v>52105</v>
      </c>
      <c r="C244" s="1104"/>
      <c r="D244" s="1125">
        <f t="shared" ca="1" si="57"/>
        <v>53113</v>
      </c>
      <c r="E244" s="1126">
        <f t="shared" ca="1" si="58"/>
        <v>53140</v>
      </c>
      <c r="F244" s="1127">
        <f t="shared" ca="1" si="59"/>
        <v>7120</v>
      </c>
      <c r="G244" s="1128">
        <f ca="1">IF(F244&lt;&gt;"",COUNTIF($F$11:F244,"&gt;0"),"")</f>
        <v>234</v>
      </c>
      <c r="H244" s="1129">
        <v>2.660722629029932E-2</v>
      </c>
      <c r="I244" s="1073"/>
      <c r="J244" s="1130">
        <f t="shared" ca="1" si="60"/>
        <v>516793327.08762079</v>
      </c>
      <c r="K244" s="1131">
        <f t="shared" ca="1" si="61"/>
        <v>13750436.999136999</v>
      </c>
      <c r="L244" s="1130">
        <f t="shared" ca="1" si="62"/>
        <v>0</v>
      </c>
      <c r="M244" s="1130">
        <f t="shared" ca="1" si="63"/>
        <v>0</v>
      </c>
      <c r="N244" s="1130">
        <f t="shared" ca="1" si="72"/>
        <v>503042890.08848381</v>
      </c>
      <c r="O244" s="1073"/>
      <c r="P244" s="1130">
        <f t="shared" ca="1" si="64"/>
        <v>13750436.999136984</v>
      </c>
      <c r="Q244" s="1130">
        <f t="shared" ca="1" si="65"/>
        <v>477890745.5840596</v>
      </c>
      <c r="R244" s="1130">
        <f t="shared" ca="1" si="73"/>
        <v>490953660.73323971</v>
      </c>
      <c r="S244" s="1130">
        <f t="shared" ca="1" si="74"/>
        <v>13062915.149180114</v>
      </c>
      <c r="T244" s="1130">
        <f t="shared" ca="1" si="66"/>
        <v>477890745.5840596</v>
      </c>
      <c r="U244" s="1132">
        <f t="shared" ca="1" si="67"/>
        <v>4.1580871056070848E-2</v>
      </c>
      <c r="V244" s="1133">
        <f t="shared" ca="1" si="68"/>
        <v>5.0000000000000044E-2</v>
      </c>
      <c r="X244" s="1134">
        <f t="shared" ca="1" si="75"/>
        <v>25839666.354381084</v>
      </c>
      <c r="Y244" s="1134">
        <f t="shared" ca="1" si="69"/>
        <v>687521.84995687008</v>
      </c>
      <c r="Z244" s="1134">
        <f t="shared" ca="1" si="70"/>
        <v>25152144.504424214</v>
      </c>
      <c r="AA244" s="1132">
        <f t="shared" ca="1" si="71"/>
        <v>4.4489783668011512E-2</v>
      </c>
      <c r="AB244" s="1105"/>
    </row>
    <row r="245" spans="1:28">
      <c r="A245" s="1144">
        <f>Calendar!J237</f>
        <v>52138</v>
      </c>
      <c r="C245" s="1104"/>
      <c r="D245" s="1125">
        <f t="shared" ca="1" si="57"/>
        <v>53143</v>
      </c>
      <c r="E245" s="1126">
        <f t="shared" ca="1" si="58"/>
        <v>53170</v>
      </c>
      <c r="F245" s="1127">
        <f t="shared" ca="1" si="59"/>
        <v>7150</v>
      </c>
      <c r="G245" s="1128">
        <f ca="1">IF(F245&lt;&gt;"",COUNTIF($F$11:F245,"&gt;0"),"")</f>
        <v>235</v>
      </c>
      <c r="H245" s="1129">
        <v>2.6609230945894537E-2</v>
      </c>
      <c r="I245" s="1073"/>
      <c r="J245" s="1130">
        <f t="shared" ca="1" si="60"/>
        <v>503042890.08848381</v>
      </c>
      <c r="K245" s="1131">
        <f t="shared" ca="1" si="61"/>
        <v>13385584.438054709</v>
      </c>
      <c r="L245" s="1130">
        <f t="shared" ca="1" si="62"/>
        <v>0</v>
      </c>
      <c r="M245" s="1130">
        <f t="shared" ca="1" si="63"/>
        <v>0</v>
      </c>
      <c r="N245" s="1130">
        <f t="shared" ca="1" si="72"/>
        <v>489657305.65042913</v>
      </c>
      <c r="O245" s="1073"/>
      <c r="P245" s="1130">
        <f t="shared" ca="1" si="64"/>
        <v>13385584.438054681</v>
      </c>
      <c r="Q245" s="1130">
        <f t="shared" ca="1" si="65"/>
        <v>465174440.36790764</v>
      </c>
      <c r="R245" s="1130">
        <f t="shared" ca="1" si="73"/>
        <v>477890745.5840596</v>
      </c>
      <c r="S245" s="1130">
        <f t="shared" ca="1" si="74"/>
        <v>12716305.216151953</v>
      </c>
      <c r="T245" s="1130">
        <f t="shared" ca="1" si="66"/>
        <v>465174440.36790764</v>
      </c>
      <c r="U245" s="1132">
        <f t="shared" ca="1" si="67"/>
        <v>4.0474519410534218E-2</v>
      </c>
      <c r="V245" s="1133">
        <f t="shared" ca="1" si="68"/>
        <v>5.0000000000000044E-2</v>
      </c>
      <c r="X245" s="1134">
        <f t="shared" ca="1" si="75"/>
        <v>25152144.504424214</v>
      </c>
      <c r="Y245" s="1134">
        <f t="shared" ca="1" si="69"/>
        <v>669279.22190272808</v>
      </c>
      <c r="Z245" s="1134">
        <f t="shared" ca="1" si="70"/>
        <v>24482865.282521486</v>
      </c>
      <c r="AA245" s="1132">
        <f t="shared" ca="1" si="71"/>
        <v>4.3306033926350233E-2</v>
      </c>
      <c r="AB245" s="1105"/>
    </row>
    <row r="246" spans="1:28">
      <c r="A246" s="1144">
        <f>Calendar!J238</f>
        <v>52166</v>
      </c>
      <c r="C246" s="1104"/>
      <c r="D246" s="1125">
        <f t="shared" ca="1" si="57"/>
        <v>53174</v>
      </c>
      <c r="E246" s="1126">
        <f t="shared" ca="1" si="58"/>
        <v>53202</v>
      </c>
      <c r="F246" s="1127">
        <f t="shared" ca="1" si="59"/>
        <v>7182</v>
      </c>
      <c r="G246" s="1128">
        <f ca="1">IF(F246&lt;&gt;"",COUNTIF($F$11:F246,"&gt;0"),"")</f>
        <v>236</v>
      </c>
      <c r="H246" s="1129">
        <v>2.6528809878518623E-2</v>
      </c>
      <c r="I246" s="1073"/>
      <c r="J246" s="1130">
        <f t="shared" ca="1" si="60"/>
        <v>489657305.65042913</v>
      </c>
      <c r="K246" s="1131">
        <f t="shared" ca="1" si="61"/>
        <v>12990025.567227917</v>
      </c>
      <c r="L246" s="1130">
        <f t="shared" ca="1" si="62"/>
        <v>0</v>
      </c>
      <c r="M246" s="1130">
        <f t="shared" ca="1" si="63"/>
        <v>0</v>
      </c>
      <c r="N246" s="1130">
        <f t="shared" ca="1" si="72"/>
        <v>476667280.08320123</v>
      </c>
      <c r="O246" s="1073"/>
      <c r="P246" s="1130">
        <f t="shared" ca="1" si="64"/>
        <v>12990025.5672279</v>
      </c>
      <c r="Q246" s="1130">
        <f t="shared" ca="1" si="65"/>
        <v>452833916.07904112</v>
      </c>
      <c r="R246" s="1130">
        <f t="shared" ca="1" si="73"/>
        <v>465174440.36790764</v>
      </c>
      <c r="S246" s="1130">
        <f t="shared" ca="1" si="74"/>
        <v>12340524.28886652</v>
      </c>
      <c r="T246" s="1130">
        <f t="shared" ca="1" si="66"/>
        <v>452833916.07904112</v>
      </c>
      <c r="U246" s="1132">
        <f t="shared" ca="1" si="67"/>
        <v>3.9397523576115222E-2</v>
      </c>
      <c r="V246" s="1133">
        <f t="shared" ca="1" si="68"/>
        <v>5.0000000000000044E-2</v>
      </c>
      <c r="X246" s="1134">
        <f t="shared" ca="1" si="75"/>
        <v>24482865.282521486</v>
      </c>
      <c r="Y246" s="1134">
        <f t="shared" ca="1" si="69"/>
        <v>649501.2783613801</v>
      </c>
      <c r="Z246" s="1134">
        <f t="shared" ca="1" si="70"/>
        <v>23833364.004160106</v>
      </c>
      <c r="AA246" s="1132">
        <f t="shared" ca="1" si="71"/>
        <v>4.215369366825325E-2</v>
      </c>
      <c r="AB246" s="1105"/>
    </row>
    <row r="247" spans="1:28">
      <c r="A247" s="1144">
        <f>Calendar!J239</f>
        <v>52197</v>
      </c>
      <c r="C247" s="1104"/>
      <c r="D247" s="1125">
        <f t="shared" ca="1" si="57"/>
        <v>53205</v>
      </c>
      <c r="E247" s="1126">
        <f t="shared" ca="1" si="58"/>
        <v>53232</v>
      </c>
      <c r="F247" s="1127">
        <f t="shared" ca="1" si="59"/>
        <v>7212</v>
      </c>
      <c r="G247" s="1128">
        <f ca="1">IF(F247&lt;&gt;"",COUNTIF($F$11:F247,"&gt;0"),"")</f>
        <v>237</v>
      </c>
      <c r="H247" s="1129">
        <v>2.6518091792928092E-2</v>
      </c>
      <c r="I247" s="1073"/>
      <c r="J247" s="1130">
        <f t="shared" ca="1" si="60"/>
        <v>476667280.08320123</v>
      </c>
      <c r="K247" s="1131">
        <f t="shared" ca="1" si="61"/>
        <v>12640306.687931694</v>
      </c>
      <c r="L247" s="1130">
        <f t="shared" ca="1" si="62"/>
        <v>0</v>
      </c>
      <c r="M247" s="1130">
        <f t="shared" ca="1" si="63"/>
        <v>0</v>
      </c>
      <c r="N247" s="1130">
        <f t="shared" ca="1" si="72"/>
        <v>464026973.39526951</v>
      </c>
      <c r="O247" s="1073"/>
      <c r="P247" s="1130">
        <f t="shared" ca="1" si="64"/>
        <v>12640306.687931716</v>
      </c>
      <c r="Q247" s="1130">
        <f t="shared" ca="1" si="65"/>
        <v>440825624.72550601</v>
      </c>
      <c r="R247" s="1130">
        <f t="shared" ca="1" si="73"/>
        <v>452833916.07904112</v>
      </c>
      <c r="S247" s="1130">
        <f t="shared" ca="1" si="74"/>
        <v>12008291.353535116</v>
      </c>
      <c r="T247" s="1130">
        <f t="shared" ca="1" si="66"/>
        <v>440825624.72550601</v>
      </c>
      <c r="U247" s="1132">
        <f t="shared" ca="1" si="67"/>
        <v>3.8352354163480006E-2</v>
      </c>
      <c r="V247" s="1133">
        <f t="shared" ca="1" si="68"/>
        <v>5.0000000000000044E-2</v>
      </c>
      <c r="X247" s="1134">
        <f t="shared" ca="1" si="75"/>
        <v>23833364.004160106</v>
      </c>
      <c r="Y247" s="1134">
        <f t="shared" ca="1" si="69"/>
        <v>632015.33439660072</v>
      </c>
      <c r="Z247" s="1134">
        <f t="shared" ca="1" si="70"/>
        <v>23201348.669763505</v>
      </c>
      <c r="AA247" s="1132">
        <f t="shared" ca="1" si="71"/>
        <v>4.1035406343250869E-2</v>
      </c>
      <c r="AB247" s="1105"/>
    </row>
    <row r="248" spans="1:28">
      <c r="A248" s="1144">
        <f>Calendar!J240</f>
        <v>52229</v>
      </c>
      <c r="C248" s="1104"/>
      <c r="D248" s="1125">
        <f t="shared" ca="1" si="57"/>
        <v>53235</v>
      </c>
      <c r="E248" s="1126">
        <f t="shared" ca="1" si="58"/>
        <v>53262</v>
      </c>
      <c r="F248" s="1127">
        <f t="shared" ca="1" si="59"/>
        <v>7242</v>
      </c>
      <c r="G248" s="1128">
        <f ca="1">IF(F248&lt;&gt;"",COUNTIF($F$11:F248,"&gt;0"),"")</f>
        <v>238</v>
      </c>
      <c r="H248" s="1129">
        <v>2.6272445883014722E-2</v>
      </c>
      <c r="I248" s="1073"/>
      <c r="J248" s="1130">
        <f t="shared" ca="1" si="60"/>
        <v>464026973.39526951</v>
      </c>
      <c r="K248" s="1131">
        <f t="shared" ca="1" si="61"/>
        <v>12191123.546786331</v>
      </c>
      <c r="L248" s="1130">
        <f t="shared" ca="1" si="62"/>
        <v>0</v>
      </c>
      <c r="M248" s="1130">
        <f t="shared" ca="1" si="63"/>
        <v>0</v>
      </c>
      <c r="N248" s="1130">
        <f t="shared" ca="1" si="72"/>
        <v>451835849.8484832</v>
      </c>
      <c r="O248" s="1073"/>
      <c r="P248" s="1130">
        <f t="shared" ca="1" si="64"/>
        <v>12191123.546786308</v>
      </c>
      <c r="Q248" s="1130">
        <f t="shared" ca="1" si="65"/>
        <v>429244057.35605901</v>
      </c>
      <c r="R248" s="1130">
        <f t="shared" ca="1" si="73"/>
        <v>440825624.72550601</v>
      </c>
      <c r="S248" s="1130">
        <f t="shared" ca="1" si="74"/>
        <v>11581567.369446993</v>
      </c>
      <c r="T248" s="1130">
        <f t="shared" ca="1" si="66"/>
        <v>429244057.35605901</v>
      </c>
      <c r="U248" s="1132">
        <f t="shared" ca="1" si="67"/>
        <v>3.7335322915297953E-2</v>
      </c>
      <c r="V248" s="1133">
        <f t="shared" ca="1" si="68"/>
        <v>5.0000000000000044E-2</v>
      </c>
      <c r="X248" s="1134">
        <f t="shared" ca="1" si="75"/>
        <v>23201348.669763505</v>
      </c>
      <c r="Y248" s="1134">
        <f t="shared" ca="1" si="69"/>
        <v>609556.17733931541</v>
      </c>
      <c r="Z248" s="1134">
        <f t="shared" ca="1" si="70"/>
        <v>22591792.49242419</v>
      </c>
      <c r="AA248" s="1132">
        <f t="shared" ca="1" si="71"/>
        <v>3.9947225671080416E-2</v>
      </c>
      <c r="AB248" s="1105"/>
    </row>
    <row r="249" spans="1:28">
      <c r="A249" s="1144">
        <f>Calendar!J241</f>
        <v>52258</v>
      </c>
      <c r="C249" s="1104"/>
      <c r="D249" s="1125">
        <f t="shared" ca="1" si="57"/>
        <v>53266</v>
      </c>
      <c r="E249" s="1126">
        <f t="shared" ca="1" si="58"/>
        <v>53293</v>
      </c>
      <c r="F249" s="1127">
        <f t="shared" ca="1" si="59"/>
        <v>7273</v>
      </c>
      <c r="G249" s="1128">
        <f ca="1">IF(F249&lt;&gt;"",COUNTIF($F$11:F249,"&gt;0"),"")</f>
        <v>239</v>
      </c>
      <c r="H249" s="1129">
        <v>2.6225528720367274E-2</v>
      </c>
      <c r="I249" s="1073"/>
      <c r="J249" s="1130">
        <f t="shared" ca="1" si="60"/>
        <v>451835849.8484832</v>
      </c>
      <c r="K249" s="1131">
        <f t="shared" ca="1" si="61"/>
        <v>11849634.057092952</v>
      </c>
      <c r="L249" s="1130">
        <f t="shared" ca="1" si="62"/>
        <v>0</v>
      </c>
      <c r="M249" s="1130">
        <f t="shared" ca="1" si="63"/>
        <v>0</v>
      </c>
      <c r="N249" s="1130">
        <f t="shared" ca="1" si="72"/>
        <v>439986215.79139024</v>
      </c>
      <c r="O249" s="1073"/>
      <c r="P249" s="1130">
        <f t="shared" ca="1" si="64"/>
        <v>11849634.057092965</v>
      </c>
      <c r="Q249" s="1130">
        <f t="shared" ca="1" si="65"/>
        <v>417986905.00182068</v>
      </c>
      <c r="R249" s="1130">
        <f t="shared" ca="1" si="73"/>
        <v>429244057.35605901</v>
      </c>
      <c r="S249" s="1130">
        <f t="shared" ca="1" si="74"/>
        <v>11257152.354238331</v>
      </c>
      <c r="T249" s="1130">
        <f t="shared" ca="1" si="66"/>
        <v>417986905.00182068</v>
      </c>
      <c r="U249" s="1132">
        <f t="shared" ca="1" si="67"/>
        <v>3.6354432664480914E-2</v>
      </c>
      <c r="V249" s="1133">
        <f t="shared" ca="1" si="68"/>
        <v>5.0000000000000155E-2</v>
      </c>
      <c r="X249" s="1134">
        <f t="shared" ca="1" si="75"/>
        <v>22591792.49242419</v>
      </c>
      <c r="Y249" s="1134">
        <f t="shared" ca="1" si="69"/>
        <v>592481.70285463333</v>
      </c>
      <c r="Z249" s="1134">
        <f t="shared" ca="1" si="70"/>
        <v>21999310.789569557</v>
      </c>
      <c r="AA249" s="1132">
        <f t="shared" ca="1" si="71"/>
        <v>3.8897714346460381E-2</v>
      </c>
      <c r="AB249" s="1105"/>
    </row>
    <row r="250" spans="1:28">
      <c r="A250" s="1144">
        <f>Calendar!J242</f>
        <v>52289</v>
      </c>
      <c r="C250" s="1104"/>
      <c r="D250" s="1125">
        <f t="shared" ca="1" si="57"/>
        <v>53296</v>
      </c>
      <c r="E250" s="1126">
        <f t="shared" ca="1" si="58"/>
        <v>53323</v>
      </c>
      <c r="F250" s="1127">
        <f t="shared" ca="1" si="59"/>
        <v>7303</v>
      </c>
      <c r="G250" s="1128">
        <f ca="1">IF(F250&lt;&gt;"",COUNTIF($F$11:F250,"&gt;0"),"")</f>
        <v>240</v>
      </c>
      <c r="H250" s="1129">
        <v>2.6526466269356584E-2</v>
      </c>
      <c r="I250" s="1073"/>
      <c r="J250" s="1130">
        <f t="shared" ca="1" si="60"/>
        <v>439986215.79139024</v>
      </c>
      <c r="K250" s="1131">
        <f t="shared" ca="1" si="61"/>
        <v>11671279.512172161</v>
      </c>
      <c r="L250" s="1130">
        <f t="shared" ca="1" si="62"/>
        <v>0</v>
      </c>
      <c r="M250" s="1130">
        <f t="shared" ca="1" si="63"/>
        <v>0</v>
      </c>
      <c r="N250" s="1130">
        <f t="shared" ca="1" si="72"/>
        <v>428314936.27921808</v>
      </c>
      <c r="O250" s="1073"/>
      <c r="P250" s="1130">
        <f t="shared" ca="1" si="64"/>
        <v>11671279.512172163</v>
      </c>
      <c r="Q250" s="1130">
        <f t="shared" ca="1" si="65"/>
        <v>406899189.46525717</v>
      </c>
      <c r="R250" s="1130">
        <f t="shared" ca="1" si="73"/>
        <v>417986905.00182068</v>
      </c>
      <c r="S250" s="1130">
        <f t="shared" ca="1" si="74"/>
        <v>11087715.536563516</v>
      </c>
      <c r="T250" s="1130">
        <f t="shared" ca="1" si="66"/>
        <v>406899189.46525717</v>
      </c>
      <c r="U250" s="1132">
        <f t="shared" ca="1" si="67"/>
        <v>3.5401018446525906E-2</v>
      </c>
      <c r="V250" s="1133">
        <f t="shared" ca="1" si="68"/>
        <v>5.0000000000000044E-2</v>
      </c>
      <c r="X250" s="1134">
        <f t="shared" ca="1" si="75"/>
        <v>21999310.789569557</v>
      </c>
      <c r="Y250" s="1134">
        <f t="shared" ca="1" si="69"/>
        <v>583563.97560864687</v>
      </c>
      <c r="Z250" s="1134">
        <f t="shared" ca="1" si="70"/>
        <v>21415746.81396091</v>
      </c>
      <c r="AA250" s="1132">
        <f t="shared" ca="1" si="71"/>
        <v>3.7877601221710668E-2</v>
      </c>
      <c r="AB250" s="1105"/>
    </row>
    <row r="251" spans="1:28">
      <c r="A251" s="1144">
        <f>Calendar!J243</f>
        <v>52317</v>
      </c>
      <c r="C251" s="1104"/>
      <c r="D251" s="1125">
        <f t="shared" ca="1" si="57"/>
        <v>53327</v>
      </c>
      <c r="E251" s="1126">
        <f t="shared" ca="1" si="58"/>
        <v>53356</v>
      </c>
      <c r="F251" s="1127">
        <f t="shared" ca="1" si="59"/>
        <v>7336</v>
      </c>
      <c r="G251" s="1128">
        <f ca="1">IF(F251&lt;&gt;"",COUNTIF($F$11:F251,"&gt;0"),"")</f>
        <v>241</v>
      </c>
      <c r="H251" s="1129">
        <v>2.6776128829043153E-2</v>
      </c>
      <c r="I251" s="1073"/>
      <c r="J251" s="1130">
        <f t="shared" ca="1" si="60"/>
        <v>428314936.27921808</v>
      </c>
      <c r="K251" s="1131">
        <f t="shared" ca="1" si="61"/>
        <v>11468615.913215753</v>
      </c>
      <c r="L251" s="1130">
        <f t="shared" ca="1" si="62"/>
        <v>0</v>
      </c>
      <c r="M251" s="1130">
        <f t="shared" ca="1" si="63"/>
        <v>0</v>
      </c>
      <c r="N251" s="1130">
        <f t="shared" ca="1" si="72"/>
        <v>416846320.36600232</v>
      </c>
      <c r="O251" s="1073"/>
      <c r="P251" s="1130">
        <f t="shared" ca="1" si="64"/>
        <v>11468615.913215756</v>
      </c>
      <c r="Q251" s="1130">
        <f t="shared" ca="1" si="65"/>
        <v>396004004.34770221</v>
      </c>
      <c r="R251" s="1130">
        <f t="shared" ca="1" si="73"/>
        <v>406899189.46525717</v>
      </c>
      <c r="S251" s="1130">
        <f t="shared" ca="1" si="74"/>
        <v>10895185.117554963</v>
      </c>
      <c r="T251" s="1130">
        <f t="shared" ca="1" si="66"/>
        <v>396004004.34770221</v>
      </c>
      <c r="U251" s="1132">
        <f t="shared" ca="1" si="67"/>
        <v>3.4461954524803273E-2</v>
      </c>
      <c r="V251" s="1133">
        <f t="shared" ca="1" si="68"/>
        <v>5.0000000000000044E-2</v>
      </c>
      <c r="X251" s="1134">
        <f t="shared" ca="1" si="75"/>
        <v>21415746.81396091</v>
      </c>
      <c r="Y251" s="1134">
        <f t="shared" ca="1" si="69"/>
        <v>573430.79566079378</v>
      </c>
      <c r="Z251" s="1134">
        <f t="shared" ca="1" si="70"/>
        <v>20842316.018300116</v>
      </c>
      <c r="AA251" s="1132">
        <f t="shared" ca="1" si="71"/>
        <v>3.6872842310538757E-2</v>
      </c>
      <c r="AB251" s="1105"/>
    </row>
    <row r="252" spans="1:28">
      <c r="A252" s="1144">
        <f>Calendar!J244</f>
        <v>52348</v>
      </c>
      <c r="C252" s="1104"/>
      <c r="D252" s="1125">
        <f t="shared" ca="1" si="57"/>
        <v>53358</v>
      </c>
      <c r="E252" s="1126">
        <f t="shared" ca="1" si="58"/>
        <v>53385</v>
      </c>
      <c r="F252" s="1127">
        <f t="shared" ca="1" si="59"/>
        <v>7365</v>
      </c>
      <c r="G252" s="1128">
        <f ca="1">IF(F252&lt;&gt;"",COUNTIF($F$11:F252,"&gt;0"),"")</f>
        <v>242</v>
      </c>
      <c r="H252" s="1129">
        <v>2.7385870047039105E-2</v>
      </c>
      <c r="I252" s="1073"/>
      <c r="J252" s="1130">
        <f t="shared" ca="1" si="60"/>
        <v>416846320.36600232</v>
      </c>
      <c r="K252" s="1131">
        <f t="shared" ca="1" si="61"/>
        <v>11415699.15912977</v>
      </c>
      <c r="L252" s="1130">
        <f t="shared" ca="1" si="62"/>
        <v>0</v>
      </c>
      <c r="M252" s="1130">
        <f t="shared" ca="1" si="63"/>
        <v>0</v>
      </c>
      <c r="N252" s="1130">
        <f t="shared" ca="1" si="72"/>
        <v>405430621.20687252</v>
      </c>
      <c r="O252" s="1073"/>
      <c r="P252" s="1130">
        <f t="shared" ca="1" si="64"/>
        <v>11415699.159129798</v>
      </c>
      <c r="Q252" s="1130">
        <f t="shared" ca="1" si="65"/>
        <v>385159090.1465289</v>
      </c>
      <c r="R252" s="1130">
        <f t="shared" ca="1" si="73"/>
        <v>396004004.34770221</v>
      </c>
      <c r="S252" s="1130">
        <f t="shared" ca="1" si="74"/>
        <v>10844914.201173306</v>
      </c>
      <c r="T252" s="1130">
        <f t="shared" ca="1" si="66"/>
        <v>385159090.1465289</v>
      </c>
      <c r="U252" s="1132">
        <f t="shared" ca="1" si="67"/>
        <v>3.353919679074651E-2</v>
      </c>
      <c r="V252" s="1133">
        <f t="shared" ca="1" si="68"/>
        <v>5.0000000000000044E-2</v>
      </c>
      <c r="X252" s="1134">
        <f t="shared" ca="1" si="75"/>
        <v>20842316.018300116</v>
      </c>
      <c r="Y252" s="1134">
        <f t="shared" ca="1" si="69"/>
        <v>570784.9579564929</v>
      </c>
      <c r="Z252" s="1134">
        <f t="shared" ca="1" si="70"/>
        <v>20271531.060343623</v>
      </c>
      <c r="AA252" s="1132">
        <f t="shared" ca="1" si="71"/>
        <v>3.5885530334538771E-2</v>
      </c>
      <c r="AB252" s="1105"/>
    </row>
    <row r="253" spans="1:28">
      <c r="A253" s="1144">
        <f>Calendar!J245</f>
        <v>52378</v>
      </c>
      <c r="C253" s="1104"/>
      <c r="D253" s="1125">
        <f t="shared" ca="1" si="57"/>
        <v>53386</v>
      </c>
      <c r="E253" s="1126">
        <f t="shared" ca="1" si="58"/>
        <v>53413</v>
      </c>
      <c r="F253" s="1127">
        <f t="shared" ca="1" si="59"/>
        <v>7393</v>
      </c>
      <c r="G253" s="1128">
        <f ca="1">IF(F253&lt;&gt;"",COUNTIF($F$11:F253,"&gt;0"),"")</f>
        <v>243</v>
      </c>
      <c r="H253" s="1129">
        <v>2.801029486688468E-2</v>
      </c>
      <c r="I253" s="1073"/>
      <c r="J253" s="1130">
        <f t="shared" ca="1" si="60"/>
        <v>405430621.20687252</v>
      </c>
      <c r="K253" s="1131">
        <f t="shared" ca="1" si="61"/>
        <v>11356231.248068729</v>
      </c>
      <c r="L253" s="1130">
        <f t="shared" ca="1" si="62"/>
        <v>0</v>
      </c>
      <c r="M253" s="1130">
        <f t="shared" ca="1" si="63"/>
        <v>0</v>
      </c>
      <c r="N253" s="1130">
        <f t="shared" ca="1" si="72"/>
        <v>394074389.95880377</v>
      </c>
      <c r="O253" s="1073"/>
      <c r="P253" s="1130">
        <f t="shared" ca="1" si="64"/>
        <v>11356231.24806875</v>
      </c>
      <c r="Q253" s="1130">
        <f t="shared" ca="1" si="65"/>
        <v>374370670.46086359</v>
      </c>
      <c r="R253" s="1130">
        <f t="shared" ca="1" si="73"/>
        <v>385159090.1465289</v>
      </c>
      <c r="S253" s="1130">
        <f t="shared" ca="1" si="74"/>
        <v>10788419.685665309</v>
      </c>
      <c r="T253" s="1130">
        <f t="shared" ca="1" si="66"/>
        <v>374370670.46086359</v>
      </c>
      <c r="U253" s="1132">
        <f t="shared" ca="1" si="67"/>
        <v>3.2620696705953051E-2</v>
      </c>
      <c r="V253" s="1133">
        <f t="shared" ca="1" si="68"/>
        <v>4.9999999999999933E-2</v>
      </c>
      <c r="X253" s="1134">
        <f t="shared" ca="1" si="75"/>
        <v>20271531.060343623</v>
      </c>
      <c r="Y253" s="1134">
        <f t="shared" ca="1" si="69"/>
        <v>567811.56240344048</v>
      </c>
      <c r="Z253" s="1134">
        <f t="shared" ca="1" si="70"/>
        <v>19703719.497940183</v>
      </c>
      <c r="AA253" s="1132">
        <f t="shared" ca="1" si="71"/>
        <v>3.4902773864228E-2</v>
      </c>
      <c r="AB253" s="1105"/>
    </row>
    <row r="254" spans="1:28">
      <c r="A254" s="1144">
        <f>Calendar!J246</f>
        <v>52411</v>
      </c>
      <c r="C254" s="1104"/>
      <c r="D254" s="1125">
        <f t="shared" ca="1" si="57"/>
        <v>53417</v>
      </c>
      <c r="E254" s="1126">
        <f t="shared" ca="1" si="58"/>
        <v>53444</v>
      </c>
      <c r="F254" s="1127">
        <f t="shared" ca="1" si="59"/>
        <v>7424</v>
      </c>
      <c r="G254" s="1128">
        <f ca="1">IF(F254&lt;&gt;"",COUNTIF($F$11:F254,"&gt;0"),"")</f>
        <v>244</v>
      </c>
      <c r="H254" s="1129">
        <v>2.8659681468211358E-2</v>
      </c>
      <c r="I254" s="1073"/>
      <c r="J254" s="1130">
        <f t="shared" ca="1" si="60"/>
        <v>394074389.95880377</v>
      </c>
      <c r="K254" s="1131">
        <f t="shared" ca="1" si="61"/>
        <v>11294046.490999024</v>
      </c>
      <c r="L254" s="1130">
        <f t="shared" ca="1" si="62"/>
        <v>0</v>
      </c>
      <c r="M254" s="1130">
        <f t="shared" ca="1" si="63"/>
        <v>0</v>
      </c>
      <c r="N254" s="1130">
        <f t="shared" ca="1" si="72"/>
        <v>382780343.46780473</v>
      </c>
      <c r="O254" s="1073"/>
      <c r="P254" s="1130">
        <f t="shared" ca="1" si="64"/>
        <v>11294046.490999043</v>
      </c>
      <c r="Q254" s="1130">
        <f t="shared" ca="1" si="65"/>
        <v>363641326.29441446</v>
      </c>
      <c r="R254" s="1130">
        <f t="shared" ca="1" si="73"/>
        <v>374370670.46086359</v>
      </c>
      <c r="S254" s="1130">
        <f t="shared" ca="1" si="74"/>
        <v>10729344.16644913</v>
      </c>
      <c r="T254" s="1130">
        <f t="shared" ca="1" si="66"/>
        <v>363641326.29441446</v>
      </c>
      <c r="U254" s="1132">
        <f t="shared" ca="1" si="67"/>
        <v>3.1706981372456096E-2</v>
      </c>
      <c r="V254" s="1133">
        <f t="shared" ca="1" si="68"/>
        <v>5.0000000000000044E-2</v>
      </c>
      <c r="X254" s="1134">
        <f t="shared" ca="1" si="75"/>
        <v>19703719.497940183</v>
      </c>
      <c r="Y254" s="1134">
        <f t="shared" ca="1" si="69"/>
        <v>564702.32454991341</v>
      </c>
      <c r="Z254" s="1134">
        <f t="shared" ca="1" si="70"/>
        <v>19139017.173390269</v>
      </c>
      <c r="AA254" s="1132">
        <f t="shared" ca="1" si="71"/>
        <v>3.3925136876618772E-2</v>
      </c>
      <c r="AB254" s="1105"/>
    </row>
    <row r="255" spans="1:28">
      <c r="A255" s="1144">
        <f>Calendar!J247</f>
        <v>52439</v>
      </c>
      <c r="C255" s="1104"/>
      <c r="D255" s="1125">
        <f t="shared" ca="1" si="57"/>
        <v>53447</v>
      </c>
      <c r="E255" s="1126">
        <f t="shared" ca="1" si="58"/>
        <v>53475</v>
      </c>
      <c r="F255" s="1127">
        <f t="shared" ca="1" si="59"/>
        <v>7455</v>
      </c>
      <c r="G255" s="1128">
        <f ca="1">IF(F255&lt;&gt;"",COUNTIF($F$11:F255,"&gt;0"),"")</f>
        <v>245</v>
      </c>
      <c r="H255" s="1129">
        <v>2.933955360109141E-2</v>
      </c>
      <c r="I255" s="1073"/>
      <c r="J255" s="1130">
        <f t="shared" ca="1" si="60"/>
        <v>382780343.46780473</v>
      </c>
      <c r="K255" s="1131">
        <f t="shared" ca="1" si="61"/>
        <v>11230604.404617837</v>
      </c>
      <c r="L255" s="1130">
        <f t="shared" ca="1" si="62"/>
        <v>0</v>
      </c>
      <c r="M255" s="1130">
        <f t="shared" ca="1" si="63"/>
        <v>0</v>
      </c>
      <c r="N255" s="1130">
        <f t="shared" ca="1" si="72"/>
        <v>371549739.06318688</v>
      </c>
      <c r="O255" s="1073"/>
      <c r="P255" s="1130">
        <f t="shared" ca="1" si="64"/>
        <v>11230604.404617846</v>
      </c>
      <c r="Q255" s="1130">
        <f t="shared" ca="1" si="65"/>
        <v>352972252.11002755</v>
      </c>
      <c r="R255" s="1130">
        <f t="shared" ca="1" si="73"/>
        <v>363641326.29441446</v>
      </c>
      <c r="S255" s="1130">
        <f t="shared" ca="1" si="74"/>
        <v>10669074.184386909</v>
      </c>
      <c r="T255" s="1130">
        <f t="shared" ca="1" si="66"/>
        <v>352972252.11002755</v>
      </c>
      <c r="U255" s="1132">
        <f t="shared" ca="1" si="67"/>
        <v>3.0798269386002986E-2</v>
      </c>
      <c r="V255" s="1133">
        <f t="shared" ca="1" si="68"/>
        <v>4.9999999999999933E-2</v>
      </c>
      <c r="X255" s="1134">
        <f t="shared" ca="1" si="75"/>
        <v>19139017.173390269</v>
      </c>
      <c r="Y255" s="1134">
        <f t="shared" ca="1" si="69"/>
        <v>561530.220230937</v>
      </c>
      <c r="Z255" s="1134">
        <f t="shared" ca="1" si="70"/>
        <v>18577486.953159332</v>
      </c>
      <c r="AA255" s="1132">
        <f t="shared" ca="1" si="71"/>
        <v>3.2952853259969474E-2</v>
      </c>
      <c r="AB255" s="1105"/>
    </row>
    <row r="256" spans="1:28">
      <c r="A256" s="1144">
        <f>Calendar!J248</f>
        <v>52470</v>
      </c>
      <c r="C256" s="1104"/>
      <c r="D256" s="1125">
        <f t="shared" ca="1" si="57"/>
        <v>53478</v>
      </c>
      <c r="E256" s="1126">
        <f t="shared" ca="1" si="58"/>
        <v>53505</v>
      </c>
      <c r="F256" s="1127">
        <f t="shared" ca="1" si="59"/>
        <v>7485</v>
      </c>
      <c r="G256" s="1128">
        <f ca="1">IF(F256&lt;&gt;"",COUNTIF($F$11:F256,"&gt;0"),"")</f>
        <v>246</v>
      </c>
      <c r="H256" s="1129">
        <v>3.0000951199375001E-2</v>
      </c>
      <c r="I256" s="1073"/>
      <c r="J256" s="1130">
        <f t="shared" ca="1" si="60"/>
        <v>371549739.06318688</v>
      </c>
      <c r="K256" s="1131">
        <f t="shared" ca="1" si="61"/>
        <v>11146845.589775184</v>
      </c>
      <c r="L256" s="1130">
        <f t="shared" ca="1" si="62"/>
        <v>0</v>
      </c>
      <c r="M256" s="1130">
        <f t="shared" ca="1" si="63"/>
        <v>0</v>
      </c>
      <c r="N256" s="1130">
        <f t="shared" ca="1" si="72"/>
        <v>360402893.47341168</v>
      </c>
      <c r="O256" s="1073"/>
      <c r="P256" s="1130">
        <f t="shared" ca="1" si="64"/>
        <v>11146845.589775205</v>
      </c>
      <c r="Q256" s="1130">
        <f t="shared" ca="1" si="65"/>
        <v>342382748.79974109</v>
      </c>
      <c r="R256" s="1130">
        <f t="shared" ca="1" si="73"/>
        <v>352972252.11002755</v>
      </c>
      <c r="S256" s="1130">
        <f t="shared" ca="1" si="74"/>
        <v>10589503.310286462</v>
      </c>
      <c r="T256" s="1130">
        <f t="shared" ca="1" si="66"/>
        <v>342382748.79974109</v>
      </c>
      <c r="U256" s="1132">
        <f t="shared" ca="1" si="67"/>
        <v>2.9894661910531504E-2</v>
      </c>
      <c r="V256" s="1133">
        <f t="shared" ca="1" si="68"/>
        <v>5.0000000000000044E-2</v>
      </c>
      <c r="X256" s="1134">
        <f t="shared" ca="1" si="75"/>
        <v>18577486.953159332</v>
      </c>
      <c r="Y256" s="1134">
        <f t="shared" ca="1" si="69"/>
        <v>557342.27948874235</v>
      </c>
      <c r="Z256" s="1134">
        <f t="shared" ca="1" si="70"/>
        <v>18020144.67367059</v>
      </c>
      <c r="AA256" s="1132">
        <f t="shared" ca="1" si="71"/>
        <v>3.1986031255439619E-2</v>
      </c>
      <c r="AB256" s="1105"/>
    </row>
    <row r="257" spans="1:28">
      <c r="A257" s="1144">
        <f>Calendar!J249</f>
        <v>52502</v>
      </c>
      <c r="C257" s="1104"/>
      <c r="D257" s="1125">
        <f t="shared" ca="1" si="57"/>
        <v>53508</v>
      </c>
      <c r="E257" s="1126">
        <f t="shared" ca="1" si="58"/>
        <v>53535</v>
      </c>
      <c r="F257" s="1127">
        <f t="shared" ca="1" si="59"/>
        <v>7515</v>
      </c>
      <c r="G257" s="1128">
        <f ca="1">IF(F257&lt;&gt;"",COUNTIF($F$11:F257,"&gt;0"),"")</f>
        <v>247</v>
      </c>
      <c r="H257" s="1129">
        <v>3.072697221838603E-2</v>
      </c>
      <c r="I257" s="1073"/>
      <c r="J257" s="1130">
        <f t="shared" ca="1" si="60"/>
        <v>360402893.47341168</v>
      </c>
      <c r="K257" s="1131">
        <f t="shared" ca="1" si="61"/>
        <v>11074089.69518346</v>
      </c>
      <c r="L257" s="1130">
        <f t="shared" ca="1" si="62"/>
        <v>0</v>
      </c>
      <c r="M257" s="1130">
        <f t="shared" ca="1" si="63"/>
        <v>0</v>
      </c>
      <c r="N257" s="1130">
        <f t="shared" ca="1" si="72"/>
        <v>349328803.77822822</v>
      </c>
      <c r="O257" s="1073"/>
      <c r="P257" s="1130">
        <f t="shared" ca="1" si="64"/>
        <v>11074089.695183456</v>
      </c>
      <c r="Q257" s="1130">
        <f t="shared" ca="1" si="65"/>
        <v>331862363.58931679</v>
      </c>
      <c r="R257" s="1130">
        <f t="shared" ca="1" si="73"/>
        <v>342382748.79974109</v>
      </c>
      <c r="S257" s="1130">
        <f t="shared" ca="1" si="74"/>
        <v>10520385.210424304</v>
      </c>
      <c r="T257" s="1130">
        <f t="shared" ca="1" si="66"/>
        <v>331862363.58931679</v>
      </c>
      <c r="U257" s="1132">
        <f t="shared" ca="1" si="67"/>
        <v>2.8997793617431829E-2</v>
      </c>
      <c r="V257" s="1133">
        <f t="shared" ca="1" si="68"/>
        <v>5.0000000000000044E-2</v>
      </c>
      <c r="X257" s="1134">
        <f t="shared" ca="1" si="75"/>
        <v>18020144.67367059</v>
      </c>
      <c r="Y257" s="1134">
        <f t="shared" ca="1" si="69"/>
        <v>553704.48475915194</v>
      </c>
      <c r="Z257" s="1134">
        <f t="shared" ca="1" si="70"/>
        <v>17466440.188911438</v>
      </c>
      <c r="AA257" s="1132">
        <f t="shared" ca="1" si="71"/>
        <v>3.1026419892683524E-2</v>
      </c>
      <c r="AB257" s="1105"/>
    </row>
    <row r="258" spans="1:28">
      <c r="A258" s="1144">
        <f>Calendar!J250</f>
        <v>52531</v>
      </c>
      <c r="C258" s="1104"/>
      <c r="D258" s="1125">
        <f t="shared" ca="1" si="57"/>
        <v>53539</v>
      </c>
      <c r="E258" s="1126">
        <f t="shared" ca="1" si="58"/>
        <v>53566</v>
      </c>
      <c r="F258" s="1127">
        <f t="shared" ca="1" si="59"/>
        <v>7546</v>
      </c>
      <c r="G258" s="1128">
        <f ca="1">IF(F258&lt;&gt;"",COUNTIF($F$11:F258,"&gt;0"),"")</f>
        <v>248</v>
      </c>
      <c r="H258" s="1129">
        <v>3.1454103598447816E-2</v>
      </c>
      <c r="I258" s="1073"/>
      <c r="J258" s="1130">
        <f t="shared" ca="1" si="60"/>
        <v>349328803.77822822</v>
      </c>
      <c r="K258" s="1131">
        <f t="shared" ca="1" si="61"/>
        <v>10987824.38396224</v>
      </c>
      <c r="L258" s="1130">
        <f t="shared" ca="1" si="62"/>
        <v>0</v>
      </c>
      <c r="M258" s="1130">
        <f t="shared" ca="1" si="63"/>
        <v>0</v>
      </c>
      <c r="N258" s="1130">
        <f t="shared" ca="1" si="72"/>
        <v>338340979.39426601</v>
      </c>
      <c r="O258" s="1073"/>
      <c r="P258" s="1130">
        <f t="shared" ca="1" si="64"/>
        <v>10987824.383962214</v>
      </c>
      <c r="Q258" s="1130">
        <f t="shared" ca="1" si="65"/>
        <v>321423930.42455268</v>
      </c>
      <c r="R258" s="1130">
        <f t="shared" ca="1" si="73"/>
        <v>331862363.58931679</v>
      </c>
      <c r="S258" s="1130">
        <f t="shared" ca="1" si="74"/>
        <v>10438433.164764106</v>
      </c>
      <c r="T258" s="1130">
        <f t="shared" ca="1" si="66"/>
        <v>321423930.42455268</v>
      </c>
      <c r="U258" s="1132">
        <f t="shared" ca="1" si="67"/>
        <v>2.8106779218554506E-2</v>
      </c>
      <c r="V258" s="1133">
        <f t="shared" ca="1" si="68"/>
        <v>5.0000000000000044E-2</v>
      </c>
      <c r="X258" s="1134">
        <f t="shared" ca="1" si="75"/>
        <v>17466440.188911438</v>
      </c>
      <c r="Y258" s="1134">
        <f t="shared" ca="1" si="69"/>
        <v>549391.21919810772</v>
      </c>
      <c r="Z258" s="1134">
        <f t="shared" ca="1" si="70"/>
        <v>16917048.96971333</v>
      </c>
      <c r="AA258" s="1132">
        <f t="shared" ca="1" si="71"/>
        <v>3.0073071950605094E-2</v>
      </c>
      <c r="AB258" s="1105"/>
    </row>
    <row r="259" spans="1:28">
      <c r="A259" s="1144">
        <f>Calendar!J251</f>
        <v>52562</v>
      </c>
      <c r="C259" s="1104"/>
      <c r="D259" s="1125">
        <f t="shared" ca="1" si="57"/>
        <v>53570</v>
      </c>
      <c r="E259" s="1126">
        <f t="shared" ca="1" si="58"/>
        <v>53597</v>
      </c>
      <c r="F259" s="1127">
        <f t="shared" ca="1" si="59"/>
        <v>7577</v>
      </c>
      <c r="G259" s="1128">
        <f ca="1">IF(F259&lt;&gt;"",COUNTIF($F$11:F259,"&gt;0"),"")</f>
        <v>249</v>
      </c>
      <c r="H259" s="1129">
        <v>3.2332006128677628E-2</v>
      </c>
      <c r="I259" s="1073"/>
      <c r="J259" s="1130">
        <f t="shared" ca="1" si="60"/>
        <v>338340979.39426601</v>
      </c>
      <c r="K259" s="1131">
        <f t="shared" ca="1" si="61"/>
        <v>10939242.619358199</v>
      </c>
      <c r="L259" s="1130">
        <f t="shared" ca="1" si="62"/>
        <v>0</v>
      </c>
      <c r="M259" s="1130">
        <f t="shared" ca="1" si="63"/>
        <v>0</v>
      </c>
      <c r="N259" s="1130">
        <f t="shared" ca="1" si="72"/>
        <v>327401736.77490783</v>
      </c>
      <c r="O259" s="1073"/>
      <c r="P259" s="1130">
        <f t="shared" ca="1" si="64"/>
        <v>10939242.619358182</v>
      </c>
      <c r="Q259" s="1130">
        <f t="shared" ca="1" si="65"/>
        <v>311031649.93616241</v>
      </c>
      <c r="R259" s="1130">
        <f t="shared" ca="1" si="73"/>
        <v>321423930.42455268</v>
      </c>
      <c r="S259" s="1130">
        <f t="shared" ca="1" si="74"/>
        <v>10392280.488390267</v>
      </c>
      <c r="T259" s="1130">
        <f t="shared" ca="1" si="66"/>
        <v>311031649.93616241</v>
      </c>
      <c r="U259" s="1132">
        <f t="shared" ca="1" si="67"/>
        <v>2.7222705673195395E-2</v>
      </c>
      <c r="V259" s="1133">
        <f t="shared" ca="1" si="68"/>
        <v>5.0000000000000044E-2</v>
      </c>
      <c r="X259" s="1134">
        <f t="shared" ca="1" si="75"/>
        <v>16917048.96971333</v>
      </c>
      <c r="Y259" s="1134">
        <f t="shared" ca="1" si="69"/>
        <v>546962.13096791506</v>
      </c>
      <c r="Z259" s="1134">
        <f t="shared" ca="1" si="70"/>
        <v>16370086.838745415</v>
      </c>
      <c r="AA259" s="1132">
        <f t="shared" ca="1" si="71"/>
        <v>2.9127150429947193E-2</v>
      </c>
      <c r="AB259" s="1105"/>
    </row>
    <row r="260" spans="1:28">
      <c r="A260" s="1144">
        <f>Calendar!J252</f>
        <v>52593</v>
      </c>
      <c r="C260" s="1104"/>
      <c r="D260" s="1125">
        <f t="shared" ca="1" si="57"/>
        <v>53600</v>
      </c>
      <c r="E260" s="1126">
        <f t="shared" ca="1" si="58"/>
        <v>53629</v>
      </c>
      <c r="F260" s="1127">
        <f t="shared" ca="1" si="59"/>
        <v>7609</v>
      </c>
      <c r="G260" s="1128">
        <f ca="1">IF(F260&lt;&gt;"",COUNTIF($F$11:F260,"&gt;0"),"")</f>
        <v>250</v>
      </c>
      <c r="H260" s="1129">
        <v>3.3097341124325198E-2</v>
      </c>
      <c r="I260" s="1073"/>
      <c r="J260" s="1130">
        <f t="shared" ca="1" si="60"/>
        <v>327401736.77490783</v>
      </c>
      <c r="K260" s="1131">
        <f t="shared" ca="1" si="61"/>
        <v>10836126.96673565</v>
      </c>
      <c r="L260" s="1130">
        <f t="shared" ca="1" si="62"/>
        <v>0</v>
      </c>
      <c r="M260" s="1130">
        <f t="shared" ca="1" si="63"/>
        <v>0</v>
      </c>
      <c r="N260" s="1130">
        <f t="shared" ca="1" si="72"/>
        <v>316565609.80817217</v>
      </c>
      <c r="O260" s="1073"/>
      <c r="P260" s="1130">
        <f t="shared" ca="1" si="64"/>
        <v>10836126.966735661</v>
      </c>
      <c r="Q260" s="1130">
        <f t="shared" ca="1" si="65"/>
        <v>300737329.31776357</v>
      </c>
      <c r="R260" s="1130">
        <f t="shared" ca="1" si="73"/>
        <v>311031649.93616241</v>
      </c>
      <c r="S260" s="1130">
        <f t="shared" ca="1" si="74"/>
        <v>10294320.618398845</v>
      </c>
      <c r="T260" s="1130">
        <f t="shared" ca="1" si="66"/>
        <v>300737329.31776357</v>
      </c>
      <c r="U260" s="1132">
        <f t="shared" ca="1" si="67"/>
        <v>2.6342540986530456E-2</v>
      </c>
      <c r="V260" s="1133">
        <f t="shared" ca="1" si="68"/>
        <v>4.9999999999999933E-2</v>
      </c>
      <c r="X260" s="1134">
        <f t="shared" ca="1" si="75"/>
        <v>16370086.838745415</v>
      </c>
      <c r="Y260" s="1134">
        <f t="shared" ca="1" si="69"/>
        <v>541806.34833681583</v>
      </c>
      <c r="Z260" s="1134">
        <f t="shared" ca="1" si="70"/>
        <v>15828280.490408599</v>
      </c>
      <c r="AA260" s="1132">
        <f t="shared" ca="1" si="71"/>
        <v>2.8185411223735218E-2</v>
      </c>
      <c r="AB260" s="1105"/>
    </row>
    <row r="261" spans="1:28">
      <c r="A261" s="1144">
        <f>Calendar!J253</f>
        <v>52623</v>
      </c>
      <c r="C261" s="1104"/>
      <c r="D261" s="1125">
        <f t="shared" ca="1" si="57"/>
        <v>53631</v>
      </c>
      <c r="E261" s="1126">
        <f t="shared" ca="1" si="58"/>
        <v>53658</v>
      </c>
      <c r="F261" s="1127">
        <f t="shared" ca="1" si="59"/>
        <v>7638</v>
      </c>
      <c r="G261" s="1128">
        <f ca="1">IF(F261&lt;&gt;"",COUNTIF($F$11:F261,"&gt;0"),"")</f>
        <v>251</v>
      </c>
      <c r="H261" s="1129">
        <v>3.3942781075839305E-2</v>
      </c>
      <c r="I261" s="1073"/>
      <c r="J261" s="1130">
        <f t="shared" ca="1" si="60"/>
        <v>316565609.80817217</v>
      </c>
      <c r="K261" s="1131">
        <f t="shared" ca="1" si="61"/>
        <v>10745117.189858356</v>
      </c>
      <c r="L261" s="1130">
        <f t="shared" ca="1" si="62"/>
        <v>0</v>
      </c>
      <c r="M261" s="1130">
        <f t="shared" ca="1" si="63"/>
        <v>0</v>
      </c>
      <c r="N261" s="1130">
        <f t="shared" ca="1" si="72"/>
        <v>305820492.61831379</v>
      </c>
      <c r="O261" s="1073"/>
      <c r="P261" s="1130">
        <f t="shared" ca="1" si="64"/>
        <v>10745117.189858377</v>
      </c>
      <c r="Q261" s="1130">
        <f t="shared" ca="1" si="65"/>
        <v>290529467.98739809</v>
      </c>
      <c r="R261" s="1130">
        <f t="shared" ca="1" si="73"/>
        <v>300737329.31776357</v>
      </c>
      <c r="S261" s="1130">
        <f t="shared" ca="1" si="74"/>
        <v>10207861.330365479</v>
      </c>
      <c r="T261" s="1130">
        <f t="shared" ca="1" si="66"/>
        <v>290529467.98739809</v>
      </c>
      <c r="U261" s="1132">
        <f t="shared" ca="1" si="67"/>
        <v>2.5470672921417744E-2</v>
      </c>
      <c r="V261" s="1133">
        <f t="shared" ca="1" si="68"/>
        <v>5.0000000000000044E-2</v>
      </c>
      <c r="X261" s="1134">
        <f t="shared" ca="1" si="75"/>
        <v>15828280.490408599</v>
      </c>
      <c r="Y261" s="1134">
        <f t="shared" ca="1" si="69"/>
        <v>537255.85949289799</v>
      </c>
      <c r="Z261" s="1134">
        <f t="shared" ca="1" si="70"/>
        <v>15291024.630915701</v>
      </c>
      <c r="AA261" s="1132">
        <f t="shared" ca="1" si="71"/>
        <v>2.7252549053733813E-2</v>
      </c>
      <c r="AB261" s="1105"/>
    </row>
    <row r="262" spans="1:28">
      <c r="A262" s="1144">
        <f>Calendar!J254</f>
        <v>52656</v>
      </c>
      <c r="C262" s="1104"/>
      <c r="D262" s="1125">
        <f t="shared" ca="1" si="57"/>
        <v>53661</v>
      </c>
      <c r="E262" s="1126">
        <f t="shared" ca="1" si="58"/>
        <v>53688</v>
      </c>
      <c r="F262" s="1127">
        <f t="shared" ca="1" si="59"/>
        <v>7668</v>
      </c>
      <c r="G262" s="1128">
        <f ca="1">IF(F262&lt;&gt;"",COUNTIF($F$11:F262,"&gt;0"),"")</f>
        <v>252</v>
      </c>
      <c r="H262" s="1129">
        <v>3.4898352762308835E-2</v>
      </c>
      <c r="I262" s="1073"/>
      <c r="J262" s="1130">
        <f t="shared" ca="1" si="60"/>
        <v>305820492.61831379</v>
      </c>
      <c r="K262" s="1131">
        <f t="shared" ca="1" si="61"/>
        <v>10672631.433336979</v>
      </c>
      <c r="L262" s="1130">
        <f t="shared" ca="1" si="62"/>
        <v>0</v>
      </c>
      <c r="M262" s="1130">
        <f t="shared" ca="1" si="63"/>
        <v>0</v>
      </c>
      <c r="N262" s="1130">
        <f t="shared" ca="1" si="72"/>
        <v>295147861.18497682</v>
      </c>
      <c r="O262" s="1073"/>
      <c r="P262" s="1130">
        <f t="shared" ca="1" si="64"/>
        <v>10672631.433336973</v>
      </c>
      <c r="Q262" s="1130">
        <f t="shared" ca="1" si="65"/>
        <v>280390468.12572795</v>
      </c>
      <c r="R262" s="1130">
        <f t="shared" ca="1" si="73"/>
        <v>290529467.98739809</v>
      </c>
      <c r="S262" s="1130">
        <f t="shared" ca="1" si="74"/>
        <v>10138999.861670136</v>
      </c>
      <c r="T262" s="1130">
        <f t="shared" ca="1" si="66"/>
        <v>280390468.12572795</v>
      </c>
      <c r="U262" s="1132">
        <f t="shared" ca="1" si="67"/>
        <v>2.4606127446591748E-2</v>
      </c>
      <c r="V262" s="1133">
        <f t="shared" ca="1" si="68"/>
        <v>5.0000000000000044E-2</v>
      </c>
      <c r="X262" s="1134">
        <f t="shared" ca="1" si="75"/>
        <v>15291024.630915701</v>
      </c>
      <c r="Y262" s="1134">
        <f t="shared" ca="1" si="69"/>
        <v>533631.57166683674</v>
      </c>
      <c r="Z262" s="1134">
        <f t="shared" ca="1" si="70"/>
        <v>14757393.059248865</v>
      </c>
      <c r="AA262" s="1132">
        <f t="shared" ca="1" si="71"/>
        <v>2.6327521747444391E-2</v>
      </c>
      <c r="AB262" s="1105"/>
    </row>
    <row r="263" spans="1:28">
      <c r="A263" s="1144">
        <f>Calendar!J255</f>
        <v>52684</v>
      </c>
      <c r="C263" s="1104"/>
      <c r="D263" s="1125">
        <f t="shared" ca="1" si="57"/>
        <v>53692</v>
      </c>
      <c r="E263" s="1126">
        <f t="shared" ca="1" si="58"/>
        <v>53720</v>
      </c>
      <c r="F263" s="1127">
        <f t="shared" ca="1" si="59"/>
        <v>7700</v>
      </c>
      <c r="G263" s="1128">
        <f ca="1">IF(F263&lt;&gt;"",COUNTIF($F$11:F263,"&gt;0"),"")</f>
        <v>253</v>
      </c>
      <c r="H263" s="1129">
        <v>3.5822025539704504E-2</v>
      </c>
      <c r="I263" s="1073"/>
      <c r="J263" s="1130">
        <f t="shared" ca="1" si="60"/>
        <v>295147861.18497682</v>
      </c>
      <c r="K263" s="1131">
        <f t="shared" ca="1" si="61"/>
        <v>10572794.2213574</v>
      </c>
      <c r="L263" s="1130">
        <f t="shared" ca="1" si="62"/>
        <v>0</v>
      </c>
      <c r="M263" s="1130">
        <f t="shared" ca="1" si="63"/>
        <v>0</v>
      </c>
      <c r="N263" s="1130">
        <f t="shared" ca="1" si="72"/>
        <v>284575066.96361941</v>
      </c>
      <c r="O263" s="1073"/>
      <c r="P263" s="1130">
        <f t="shared" ca="1" si="64"/>
        <v>10572794.221357405</v>
      </c>
      <c r="Q263" s="1130">
        <f t="shared" ca="1" si="65"/>
        <v>270346313.6154384</v>
      </c>
      <c r="R263" s="1130">
        <f t="shared" ca="1" si="73"/>
        <v>280390468.12572795</v>
      </c>
      <c r="S263" s="1130">
        <f t="shared" ca="1" si="74"/>
        <v>10044154.51028955</v>
      </c>
      <c r="T263" s="1130">
        <f t="shared" ca="1" si="66"/>
        <v>270346313.6154384</v>
      </c>
      <c r="U263" s="1132">
        <f t="shared" ca="1" si="67"/>
        <v>2.3747414130846259E-2</v>
      </c>
      <c r="V263" s="1133">
        <f t="shared" ca="1" si="68"/>
        <v>5.0000000000000155E-2</v>
      </c>
      <c r="X263" s="1134">
        <f t="shared" ca="1" si="75"/>
        <v>14757393.059248865</v>
      </c>
      <c r="Y263" s="1134">
        <f t="shared" ca="1" si="69"/>
        <v>528639.71106785536</v>
      </c>
      <c r="Z263" s="1134">
        <f t="shared" ca="1" si="70"/>
        <v>14228753.348181009</v>
      </c>
      <c r="AA263" s="1132">
        <f t="shared" ca="1" si="71"/>
        <v>2.5408734606144741E-2</v>
      </c>
      <c r="AB263" s="1105"/>
    </row>
    <row r="264" spans="1:28">
      <c r="A264" s="1144">
        <f>Calendar!J256</f>
        <v>52714</v>
      </c>
      <c r="C264" s="1104"/>
      <c r="D264" s="1125">
        <f t="shared" ca="1" si="57"/>
        <v>53723</v>
      </c>
      <c r="E264" s="1126">
        <f t="shared" ca="1" si="58"/>
        <v>53750</v>
      </c>
      <c r="F264" s="1127">
        <f t="shared" ca="1" si="59"/>
        <v>7730</v>
      </c>
      <c r="G264" s="1128">
        <f ca="1">IF(F264&lt;&gt;"",COUNTIF($F$11:F264,"&gt;0"),"")</f>
        <v>254</v>
      </c>
      <c r="H264" s="1129">
        <v>3.6756342797182935E-2</v>
      </c>
      <c r="I264" s="1073"/>
      <c r="J264" s="1130">
        <f t="shared" ca="1" si="60"/>
        <v>284575066.96361941</v>
      </c>
      <c r="K264" s="1131">
        <f t="shared" ca="1" si="61"/>
        <v>10459938.712846084</v>
      </c>
      <c r="L264" s="1130">
        <f t="shared" ca="1" si="62"/>
        <v>0</v>
      </c>
      <c r="M264" s="1130">
        <f t="shared" ca="1" si="63"/>
        <v>0</v>
      </c>
      <c r="N264" s="1130">
        <f t="shared" ca="1" si="72"/>
        <v>274115128.25077331</v>
      </c>
      <c r="O264" s="1073"/>
      <c r="P264" s="1130">
        <f t="shared" ca="1" si="64"/>
        <v>10459938.7128461</v>
      </c>
      <c r="Q264" s="1130">
        <f t="shared" ca="1" si="65"/>
        <v>260409371.83823463</v>
      </c>
      <c r="R264" s="1130">
        <f t="shared" ca="1" si="73"/>
        <v>270346313.6154384</v>
      </c>
      <c r="S264" s="1130">
        <f t="shared" ca="1" si="74"/>
        <v>9936941.7772037685</v>
      </c>
      <c r="T264" s="1130">
        <f t="shared" ca="1" si="66"/>
        <v>260409371.83823463</v>
      </c>
      <c r="U264" s="1132">
        <f t="shared" ca="1" si="67"/>
        <v>2.2896733655349142E-2</v>
      </c>
      <c r="V264" s="1133">
        <f t="shared" ca="1" si="68"/>
        <v>5.0000000000000044E-2</v>
      </c>
      <c r="X264" s="1134">
        <f t="shared" ca="1" si="75"/>
        <v>14228753.348181009</v>
      </c>
      <c r="Y264" s="1134">
        <f t="shared" ca="1" si="69"/>
        <v>522996.93564233184</v>
      </c>
      <c r="Z264" s="1134">
        <f t="shared" ca="1" si="70"/>
        <v>13705756.412538677</v>
      </c>
      <c r="AA264" s="1132">
        <f t="shared" ca="1" si="71"/>
        <v>2.4498542266151876E-2</v>
      </c>
      <c r="AB264" s="1105"/>
    </row>
    <row r="265" spans="1:28">
      <c r="A265" s="1144">
        <f>Calendar!J257</f>
        <v>52744</v>
      </c>
      <c r="C265" s="1104"/>
      <c r="D265" s="1125">
        <f t="shared" ca="1" si="57"/>
        <v>53751</v>
      </c>
      <c r="E265" s="1126">
        <f t="shared" ca="1" si="58"/>
        <v>53778</v>
      </c>
      <c r="F265" s="1127">
        <f t="shared" ca="1" si="59"/>
        <v>7758</v>
      </c>
      <c r="G265" s="1128">
        <f ca="1">IF(F265&lt;&gt;"",COUNTIF($F$11:F265,"&gt;0"),"")</f>
        <v>255</v>
      </c>
      <c r="H265" s="1129">
        <v>3.7649027021381273E-2</v>
      </c>
      <c r="I265" s="1073"/>
      <c r="J265" s="1130">
        <f t="shared" ca="1" si="60"/>
        <v>274115128.25077331</v>
      </c>
      <c r="K265" s="1131">
        <f t="shared" ca="1" si="61"/>
        <v>10320167.870482758</v>
      </c>
      <c r="L265" s="1130">
        <f t="shared" ca="1" si="62"/>
        <v>0</v>
      </c>
      <c r="M265" s="1130">
        <f t="shared" ca="1" si="63"/>
        <v>0</v>
      </c>
      <c r="N265" s="1130">
        <f t="shared" ca="1" si="72"/>
        <v>263794960.38029057</v>
      </c>
      <c r="O265" s="1073"/>
      <c r="P265" s="1130">
        <f t="shared" ca="1" si="64"/>
        <v>10320167.870482743</v>
      </c>
      <c r="Q265" s="1130">
        <f t="shared" ca="1" si="65"/>
        <v>250605212.36127603</v>
      </c>
      <c r="R265" s="1130">
        <f t="shared" ca="1" si="73"/>
        <v>260409371.83823463</v>
      </c>
      <c r="S265" s="1130">
        <f t="shared" ca="1" si="74"/>
        <v>9804159.4769586027</v>
      </c>
      <c r="T265" s="1130">
        <f t="shared" ca="1" si="66"/>
        <v>250605212.36127603</v>
      </c>
      <c r="U265" s="1132">
        <f t="shared" ca="1" si="67"/>
        <v>2.2055133464177337E-2</v>
      </c>
      <c r="V265" s="1133">
        <f t="shared" ca="1" si="68"/>
        <v>5.0000000000000044E-2</v>
      </c>
      <c r="X265" s="1134">
        <f t="shared" ca="1" si="75"/>
        <v>13705756.412538677</v>
      </c>
      <c r="Y265" s="1134">
        <f t="shared" ca="1" si="69"/>
        <v>516008.39352414012</v>
      </c>
      <c r="Z265" s="1134">
        <f t="shared" ca="1" si="70"/>
        <v>13189748.019014537</v>
      </c>
      <c r="AA265" s="1132">
        <f t="shared" ca="1" si="71"/>
        <v>2.3598065448585878E-2</v>
      </c>
      <c r="AB265" s="1105"/>
    </row>
    <row r="266" spans="1:28">
      <c r="A266" s="1144">
        <f>Calendar!J258</f>
        <v>52775</v>
      </c>
      <c r="C266" s="1104"/>
      <c r="D266" s="1125">
        <f t="shared" ca="1" si="57"/>
        <v>53782</v>
      </c>
      <c r="E266" s="1126">
        <f t="shared" ca="1" si="58"/>
        <v>53811</v>
      </c>
      <c r="F266" s="1127">
        <f t="shared" ca="1" si="59"/>
        <v>7791</v>
      </c>
      <c r="G266" s="1128">
        <f ca="1">IF(F266&lt;&gt;"",COUNTIF($F$11:F266,"&gt;0"),"")</f>
        <v>256</v>
      </c>
      <c r="H266" s="1129">
        <v>3.8734567306949054E-2</v>
      </c>
      <c r="I266" s="1073"/>
      <c r="J266" s="1130">
        <f t="shared" ca="1" si="60"/>
        <v>263794960.38029057</v>
      </c>
      <c r="K266" s="1131">
        <f t="shared" ca="1" si="61"/>
        <v>10217983.648084324</v>
      </c>
      <c r="L266" s="1130">
        <f t="shared" ca="1" si="62"/>
        <v>0</v>
      </c>
      <c r="M266" s="1130">
        <f t="shared" ca="1" si="63"/>
        <v>0</v>
      </c>
      <c r="N266" s="1130">
        <f t="shared" ca="1" si="72"/>
        <v>253576976.73220626</v>
      </c>
      <c r="O266" s="1073"/>
      <c r="P266" s="1130">
        <f t="shared" ca="1" si="64"/>
        <v>10217983.648084313</v>
      </c>
      <c r="Q266" s="1130">
        <f t="shared" ca="1" si="65"/>
        <v>240898127.89559594</v>
      </c>
      <c r="R266" s="1130">
        <f t="shared" ca="1" si="73"/>
        <v>250605212.36127603</v>
      </c>
      <c r="S266" s="1130">
        <f t="shared" ca="1" si="74"/>
        <v>9707084.4656800926</v>
      </c>
      <c r="T266" s="1130">
        <f t="shared" ca="1" si="66"/>
        <v>240898127.89559594</v>
      </c>
      <c r="U266" s="1132">
        <f t="shared" ca="1" si="67"/>
        <v>2.1224779148424355E-2</v>
      </c>
      <c r="V266" s="1133">
        <f t="shared" ca="1" si="68"/>
        <v>5.0000000000000044E-2</v>
      </c>
      <c r="X266" s="1134">
        <f t="shared" ca="1" si="75"/>
        <v>13189748.019014537</v>
      </c>
      <c r="Y266" s="1134">
        <f t="shared" ca="1" si="69"/>
        <v>510899.1824042201</v>
      </c>
      <c r="Z266" s="1134">
        <f t="shared" ca="1" si="70"/>
        <v>12678848.836610317</v>
      </c>
      <c r="AA266" s="1132">
        <f t="shared" ca="1" si="71"/>
        <v>2.2709621244859739E-2</v>
      </c>
      <c r="AB266" s="1105"/>
    </row>
    <row r="267" spans="1:28">
      <c r="A267" s="1144">
        <f>Calendar!J259</f>
        <v>52805</v>
      </c>
      <c r="C267" s="1104"/>
      <c r="D267" s="1125">
        <f t="shared" ca="1" si="57"/>
        <v>53812</v>
      </c>
      <c r="E267" s="1126">
        <f t="shared" ca="1" si="58"/>
        <v>53839</v>
      </c>
      <c r="F267" s="1127">
        <f t="shared" ca="1" si="59"/>
        <v>7819</v>
      </c>
      <c r="G267" s="1128">
        <f ca="1">IF(F267&lt;&gt;"",COUNTIF($F$11:F267,"&gt;0"),"")</f>
        <v>257</v>
      </c>
      <c r="H267" s="1129">
        <v>3.9883850534009946E-2</v>
      </c>
      <c r="I267" s="1073"/>
      <c r="J267" s="1130">
        <f t="shared" ca="1" si="60"/>
        <v>253576976.73220626</v>
      </c>
      <c r="K267" s="1131">
        <f t="shared" ca="1" si="61"/>
        <v>10113626.238853432</v>
      </c>
      <c r="L267" s="1130">
        <f t="shared" ca="1" si="62"/>
        <v>0</v>
      </c>
      <c r="M267" s="1130">
        <f t="shared" ca="1" si="63"/>
        <v>0</v>
      </c>
      <c r="N267" s="1130">
        <f t="shared" ca="1" si="72"/>
        <v>243463350.49335283</v>
      </c>
      <c r="O267" s="1073"/>
      <c r="P267" s="1130">
        <f t="shared" ca="1" si="64"/>
        <v>10113626.238853425</v>
      </c>
      <c r="Q267" s="1130">
        <f t="shared" ca="1" si="65"/>
        <v>231290182.96868518</v>
      </c>
      <c r="R267" s="1130">
        <f t="shared" ca="1" si="73"/>
        <v>240898127.89559594</v>
      </c>
      <c r="S267" s="1130">
        <f t="shared" ca="1" si="74"/>
        <v>9607944.926910758</v>
      </c>
      <c r="T267" s="1130">
        <f t="shared" ca="1" si="66"/>
        <v>231290182.96868518</v>
      </c>
      <c r="U267" s="1132">
        <f t="shared" ca="1" si="67"/>
        <v>2.0402646511924583E-2</v>
      </c>
      <c r="V267" s="1133">
        <f t="shared" ca="1" si="68"/>
        <v>5.0000000000000044E-2</v>
      </c>
      <c r="X267" s="1134">
        <f t="shared" ca="1" si="75"/>
        <v>12678848.836610317</v>
      </c>
      <c r="Y267" s="1134">
        <f t="shared" ca="1" si="69"/>
        <v>505681.31194266677</v>
      </c>
      <c r="Z267" s="1134">
        <f t="shared" ca="1" si="70"/>
        <v>12173167.52466765</v>
      </c>
      <c r="AA267" s="1132">
        <f t="shared" ca="1" si="71"/>
        <v>2.1829973892235396E-2</v>
      </c>
      <c r="AB267" s="1105"/>
    </row>
    <row r="268" spans="1:28">
      <c r="A268" s="1144">
        <f>Calendar!J260</f>
        <v>52838</v>
      </c>
      <c r="C268" s="1104"/>
      <c r="D268" s="1125">
        <f t="shared" ref="D268:D331" ca="1" si="76">IF(E268&lt;&gt;"",EOMONTH(E268,-1),"")</f>
        <v>53843</v>
      </c>
      <c r="E268" s="1126">
        <f t="shared" ref="E268:E331" ca="1" si="77">IF(INDIRECT("A"&amp;(IFERROR(MATCH(E267,A:A),999)+1))&gt;0,INDIRECT("A"&amp;(IFERROR(MATCH(E267,A:A),999)+1)),"")</f>
        <v>53870</v>
      </c>
      <c r="F268" s="1127">
        <f t="shared" ref="F268:F331" ca="1" si="78">IF(E268&lt;&gt;"",E268-$A$31,"")</f>
        <v>7850</v>
      </c>
      <c r="G268" s="1128">
        <f ca="1">IF(F268&lt;&gt;"",COUNTIF($F$11:F268,"&gt;0"),"")</f>
        <v>258</v>
      </c>
      <c r="H268" s="1129">
        <v>4.1168608999543173E-2</v>
      </c>
      <c r="I268" s="1073"/>
      <c r="J268" s="1130">
        <f t="shared" ref="J268:J331" ca="1" si="79">IF(G268=1,$A$7,N267)</f>
        <v>243463350.49335283</v>
      </c>
      <c r="K268" s="1131">
        <f t="shared" ref="K268:K331" ca="1" si="80">H268*J268</f>
        <v>10023047.482179578</v>
      </c>
      <c r="L268" s="1130">
        <f t="shared" ref="L268:L331" ca="1" si="81">IF(E268&lt;&gt;"",(1-(1-$A$25)^(1/12))*(J268-K268),"")</f>
        <v>0</v>
      </c>
      <c r="M268" s="1130">
        <f t="shared" ref="M268:M331" ca="1" si="82">IF(J268-K268-L268&lt;$A$27*$A$5,J268-K268-L268,0)</f>
        <v>0</v>
      </c>
      <c r="N268" s="1130">
        <f t="shared" ca="1" si="72"/>
        <v>233440303.01117325</v>
      </c>
      <c r="O268" s="1073"/>
      <c r="P268" s="1130">
        <f t="shared" ref="P268:P331" ca="1" si="83">IF(G268&lt;&gt; "", R268+X268-N268, "")</f>
        <v>10023047.482179582</v>
      </c>
      <c r="Q268" s="1130">
        <f t="shared" ref="Q268:Q331" ca="1" si="84">IF(E268&lt;&gt;"", N268*(1-$A$15), "")</f>
        <v>221768287.86061457</v>
      </c>
      <c r="R268" s="1130">
        <f t="shared" ca="1" si="73"/>
        <v>231290182.96868518</v>
      </c>
      <c r="S268" s="1130">
        <f t="shared" ca="1" si="74"/>
        <v>9521895.108070612</v>
      </c>
      <c r="T268" s="1130">
        <f t="shared" ref="T268:T331" ca="1" si="85">IF(E268&lt;&gt;"", R268-S268, "")</f>
        <v>221768287.86061457</v>
      </c>
      <c r="U268" s="1132">
        <f t="shared" ref="U268:U331" ca="1" si="86">IF(E268&lt;&gt;"", R268/$A$11, "")</f>
        <v>1.9588910407944745E-2</v>
      </c>
      <c r="V268" s="1133">
        <f t="shared" ref="V268:V331" ca="1" si="87">IF(E268&lt;&gt;"", IFERROR(1-T268/N268, "n.a."), "")</f>
        <v>5.0000000000000044E-2</v>
      </c>
      <c r="X268" s="1134">
        <f t="shared" ca="1" si="75"/>
        <v>12173167.52466765</v>
      </c>
      <c r="Y268" s="1134">
        <f t="shared" ref="Y268:Y331" ca="1" si="88">IF(E268&lt;&gt;"", P268-S268, "")</f>
        <v>501152.37410897017</v>
      </c>
      <c r="Z268" s="1134">
        <f t="shared" ref="Z268:Z331" ca="1" si="89">IF(E268&lt;&gt;"", X268-Y268, "")</f>
        <v>11672015.15055868</v>
      </c>
      <c r="AA268" s="1132">
        <f t="shared" ref="AA268:AA331" ca="1" si="90">IF(E268&lt;&gt;"", X268/$A$19, "")</f>
        <v>2.0959310476356147E-2</v>
      </c>
      <c r="AB268" s="1105"/>
    </row>
    <row r="269" spans="1:28">
      <c r="A269" s="1144">
        <f>Calendar!J261</f>
        <v>52867</v>
      </c>
      <c r="C269" s="1104"/>
      <c r="D269" s="1125">
        <f t="shared" ca="1" si="76"/>
        <v>53873</v>
      </c>
      <c r="E269" s="1126">
        <f t="shared" ca="1" si="77"/>
        <v>53902</v>
      </c>
      <c r="F269" s="1127">
        <f t="shared" ca="1" si="78"/>
        <v>7882</v>
      </c>
      <c r="G269" s="1128">
        <f ca="1">IF(F269&lt;&gt;"",COUNTIF($F$11:F269,"&gt;0"),"")</f>
        <v>259</v>
      </c>
      <c r="H269" s="1129">
        <v>4.2380601478297121E-2</v>
      </c>
      <c r="I269" s="1073"/>
      <c r="J269" s="1130">
        <f t="shared" ca="1" si="79"/>
        <v>233440303.01117325</v>
      </c>
      <c r="K269" s="1131">
        <f t="shared" ca="1" si="80"/>
        <v>9893340.450889457</v>
      </c>
      <c r="L269" s="1130">
        <f t="shared" ca="1" si="81"/>
        <v>0</v>
      </c>
      <c r="M269" s="1130">
        <f t="shared" ca="1" si="82"/>
        <v>0</v>
      </c>
      <c r="N269" s="1130">
        <f t="shared" ref="N269:N332" ca="1" si="91">IF(E269&lt;&gt;"",J269-K269-L269-M269,"")</f>
        <v>223546962.56028378</v>
      </c>
      <c r="O269" s="1073"/>
      <c r="P269" s="1130">
        <f t="shared" ca="1" si="83"/>
        <v>9893340.4508894682</v>
      </c>
      <c r="Q269" s="1130">
        <f t="shared" ca="1" si="84"/>
        <v>212369614.43226957</v>
      </c>
      <c r="R269" s="1130">
        <f t="shared" ref="R269:R332" ca="1" si="92">IF(E269&lt;&gt;"", T268, "")</f>
        <v>221768287.86061457</v>
      </c>
      <c r="S269" s="1130">
        <f t="shared" ref="S269:S332" ca="1" si="93">IF(E269&lt;&gt;"", MIN(P269,MAX(R269-Q269,0)), "")</f>
        <v>9398673.4283449948</v>
      </c>
      <c r="T269" s="1130">
        <f t="shared" ca="1" si="85"/>
        <v>212369614.43226957</v>
      </c>
      <c r="U269" s="1132">
        <f t="shared" ca="1" si="86"/>
        <v>1.8782462214632985E-2</v>
      </c>
      <c r="V269" s="1133">
        <f t="shared" ca="1" si="87"/>
        <v>5.0000000000000044E-2</v>
      </c>
      <c r="X269" s="1134">
        <f t="shared" ref="X269:X332" ca="1" si="94">IF(E269&lt;&gt;"", Z268, "")</f>
        <v>11672015.15055868</v>
      </c>
      <c r="Y269" s="1134">
        <f t="shared" ca="1" si="88"/>
        <v>494667.02254447341</v>
      </c>
      <c r="Z269" s="1134">
        <f t="shared" ca="1" si="89"/>
        <v>11177348.128014207</v>
      </c>
      <c r="AA269" s="1132">
        <f t="shared" ca="1" si="90"/>
        <v>2.0096444818455027E-2</v>
      </c>
      <c r="AB269" s="1105"/>
    </row>
    <row r="270" spans="1:28">
      <c r="A270" s="1144">
        <f>Calendar!J262</f>
        <v>52897</v>
      </c>
      <c r="C270" s="1104"/>
      <c r="D270" s="1125">
        <f t="shared" ca="1" si="76"/>
        <v>53904</v>
      </c>
      <c r="E270" s="1126">
        <f t="shared" ca="1" si="77"/>
        <v>53931</v>
      </c>
      <c r="F270" s="1127">
        <f t="shared" ca="1" si="78"/>
        <v>7911</v>
      </c>
      <c r="G270" s="1128">
        <f ca="1">IF(F270&lt;&gt;"",COUNTIF($F$11:F270,"&gt;0"),"")</f>
        <v>260</v>
      </c>
      <c r="H270" s="1129">
        <v>4.3543732442168893E-2</v>
      </c>
      <c r="I270" s="1073"/>
      <c r="J270" s="1130">
        <f t="shared" ca="1" si="79"/>
        <v>223546962.56028378</v>
      </c>
      <c r="K270" s="1131">
        <f t="shared" ca="1" si="80"/>
        <v>9734069.1259845439</v>
      </c>
      <c r="L270" s="1130">
        <f t="shared" ca="1" si="81"/>
        <v>0</v>
      </c>
      <c r="M270" s="1130">
        <f t="shared" ca="1" si="82"/>
        <v>0</v>
      </c>
      <c r="N270" s="1130">
        <f t="shared" ca="1" si="91"/>
        <v>213812893.43429923</v>
      </c>
      <c r="O270" s="1073"/>
      <c r="P270" s="1130">
        <f t="shared" ca="1" si="83"/>
        <v>9734069.1259845495</v>
      </c>
      <c r="Q270" s="1130">
        <f t="shared" ca="1" si="84"/>
        <v>203122248.76258427</v>
      </c>
      <c r="R270" s="1130">
        <f t="shared" ca="1" si="92"/>
        <v>212369614.43226957</v>
      </c>
      <c r="S270" s="1130">
        <f t="shared" ca="1" si="93"/>
        <v>9247365.6696853042</v>
      </c>
      <c r="T270" s="1130">
        <f t="shared" ca="1" si="85"/>
        <v>203122248.76258427</v>
      </c>
      <c r="U270" s="1132">
        <f t="shared" ca="1" si="86"/>
        <v>1.7986450168733448E-2</v>
      </c>
      <c r="V270" s="1133">
        <f t="shared" ca="1" si="87"/>
        <v>5.0000000000000044E-2</v>
      </c>
      <c r="X270" s="1134">
        <f t="shared" ca="1" si="94"/>
        <v>11177348.128014207</v>
      </c>
      <c r="Y270" s="1134">
        <f t="shared" ca="1" si="88"/>
        <v>486703.45629924536</v>
      </c>
      <c r="Z270" s="1134">
        <f t="shared" ca="1" si="89"/>
        <v>10690644.671714962</v>
      </c>
      <c r="AA270" s="1132">
        <f t="shared" ca="1" si="90"/>
        <v>1.9244745399473497E-2</v>
      </c>
      <c r="AB270" s="1105"/>
    </row>
    <row r="271" spans="1:28">
      <c r="A271" s="1144">
        <f>Calendar!J263</f>
        <v>52929</v>
      </c>
      <c r="C271" s="1104"/>
      <c r="D271" s="1125">
        <f t="shared" ca="1" si="76"/>
        <v>53935</v>
      </c>
      <c r="E271" s="1126">
        <f t="shared" ca="1" si="77"/>
        <v>53962</v>
      </c>
      <c r="F271" s="1127">
        <f t="shared" ca="1" si="78"/>
        <v>7942</v>
      </c>
      <c r="G271" s="1128">
        <f ca="1">IF(F271&lt;&gt;"",COUNTIF($F$11:F271,"&gt;0"),"")</f>
        <v>261</v>
      </c>
      <c r="H271" s="1129">
        <v>4.4974028314519694E-2</v>
      </c>
      <c r="I271" s="1073"/>
      <c r="J271" s="1130">
        <f t="shared" ca="1" si="79"/>
        <v>213812893.43429923</v>
      </c>
      <c r="K271" s="1131">
        <f t="shared" ca="1" si="80"/>
        <v>9616027.123323556</v>
      </c>
      <c r="L271" s="1130">
        <f t="shared" ca="1" si="81"/>
        <v>0</v>
      </c>
      <c r="M271" s="1130">
        <f t="shared" ca="1" si="82"/>
        <v>0</v>
      </c>
      <c r="N271" s="1130">
        <f t="shared" ca="1" si="91"/>
        <v>204196866.31097567</v>
      </c>
      <c r="O271" s="1073"/>
      <c r="P271" s="1130">
        <f t="shared" ca="1" si="83"/>
        <v>9616027.1233235598</v>
      </c>
      <c r="Q271" s="1130">
        <f t="shared" ca="1" si="84"/>
        <v>193987022.99542686</v>
      </c>
      <c r="R271" s="1130">
        <f t="shared" ca="1" si="92"/>
        <v>203122248.76258427</v>
      </c>
      <c r="S271" s="1130">
        <f t="shared" ca="1" si="93"/>
        <v>9135225.7671574056</v>
      </c>
      <c r="T271" s="1130">
        <f t="shared" ca="1" si="85"/>
        <v>193987022.99542686</v>
      </c>
      <c r="U271" s="1132">
        <f t="shared" ca="1" si="86"/>
        <v>1.7203252995001715E-2</v>
      </c>
      <c r="V271" s="1133">
        <f t="shared" ca="1" si="87"/>
        <v>5.0000000000000155E-2</v>
      </c>
      <c r="X271" s="1134">
        <f t="shared" ca="1" si="94"/>
        <v>10690644.671714962</v>
      </c>
      <c r="Y271" s="1134">
        <f t="shared" ca="1" si="88"/>
        <v>480801.35616615415</v>
      </c>
      <c r="Z271" s="1134">
        <f t="shared" ca="1" si="89"/>
        <v>10209843.315548807</v>
      </c>
      <c r="AA271" s="1132">
        <f t="shared" ca="1" si="90"/>
        <v>1.8406757354881131E-2</v>
      </c>
      <c r="AB271" s="1105"/>
    </row>
    <row r="272" spans="1:28">
      <c r="A272" s="1144">
        <f>Calendar!J264</f>
        <v>52958</v>
      </c>
      <c r="C272" s="1104"/>
      <c r="D272" s="1125">
        <f t="shared" ca="1" si="76"/>
        <v>53965</v>
      </c>
      <c r="E272" s="1126">
        <f t="shared" ca="1" si="77"/>
        <v>53993</v>
      </c>
      <c r="F272" s="1127">
        <f t="shared" ca="1" si="78"/>
        <v>7973</v>
      </c>
      <c r="G272" s="1128">
        <f ca="1">IF(F272&lt;&gt;"",COUNTIF($F$11:F272,"&gt;0"),"")</f>
        <v>262</v>
      </c>
      <c r="H272" s="1129">
        <v>4.6209179495479959E-2</v>
      </c>
      <c r="I272" s="1073"/>
      <c r="J272" s="1130">
        <f t="shared" ca="1" si="79"/>
        <v>204196866.31097567</v>
      </c>
      <c r="K272" s="1131">
        <f t="shared" ca="1" si="80"/>
        <v>9435769.6477783993</v>
      </c>
      <c r="L272" s="1130">
        <f t="shared" ca="1" si="81"/>
        <v>0</v>
      </c>
      <c r="M272" s="1130">
        <f t="shared" ca="1" si="82"/>
        <v>0</v>
      </c>
      <c r="N272" s="1130">
        <f t="shared" ca="1" si="91"/>
        <v>194761096.66319728</v>
      </c>
      <c r="O272" s="1073"/>
      <c r="P272" s="1130">
        <f t="shared" ca="1" si="83"/>
        <v>9435769.6477783918</v>
      </c>
      <c r="Q272" s="1130">
        <f t="shared" ca="1" si="84"/>
        <v>185023041.83003742</v>
      </c>
      <c r="R272" s="1130">
        <f t="shared" ca="1" si="92"/>
        <v>193987022.99542686</v>
      </c>
      <c r="S272" s="1130">
        <f t="shared" ca="1" si="93"/>
        <v>8963981.1653894484</v>
      </c>
      <c r="T272" s="1130">
        <f t="shared" ca="1" si="85"/>
        <v>185023041.83003742</v>
      </c>
      <c r="U272" s="1132">
        <f t="shared" ca="1" si="86"/>
        <v>1.6429553407702663E-2</v>
      </c>
      <c r="V272" s="1133">
        <f t="shared" ca="1" si="87"/>
        <v>5.0000000000000044E-2</v>
      </c>
      <c r="X272" s="1134">
        <f t="shared" ca="1" si="94"/>
        <v>10209843.315548807</v>
      </c>
      <c r="Y272" s="1134">
        <f t="shared" ca="1" si="88"/>
        <v>471788.48238894343</v>
      </c>
      <c r="Z272" s="1134">
        <f t="shared" ca="1" si="89"/>
        <v>9738054.8331598639</v>
      </c>
      <c r="AA272" s="1132">
        <f t="shared" ca="1" si="90"/>
        <v>1.7578931328424256E-2</v>
      </c>
      <c r="AB272" s="1105"/>
    </row>
    <row r="273" spans="1:28">
      <c r="A273" s="1144">
        <f>Calendar!J265</f>
        <v>52989</v>
      </c>
      <c r="C273" s="1104"/>
      <c r="D273" s="1125">
        <f t="shared" ca="1" si="76"/>
        <v>53996</v>
      </c>
      <c r="E273" s="1126">
        <f t="shared" ca="1" si="77"/>
        <v>54023</v>
      </c>
      <c r="F273" s="1127">
        <f t="shared" ca="1" si="78"/>
        <v>8003</v>
      </c>
      <c r="G273" s="1128">
        <f ca="1">IF(F273&lt;&gt;"",COUNTIF($F$11:F273,"&gt;0"),"")</f>
        <v>263</v>
      </c>
      <c r="H273" s="1129">
        <v>4.7297366431884647E-2</v>
      </c>
      <c r="I273" s="1073"/>
      <c r="J273" s="1130">
        <f t="shared" ca="1" si="79"/>
        <v>194761096.66319728</v>
      </c>
      <c r="K273" s="1131">
        <f t="shared" ca="1" si="80"/>
        <v>9211686.9555549473</v>
      </c>
      <c r="L273" s="1130">
        <f t="shared" ca="1" si="81"/>
        <v>0</v>
      </c>
      <c r="M273" s="1130">
        <f t="shared" ca="1" si="82"/>
        <v>0</v>
      </c>
      <c r="N273" s="1130">
        <f t="shared" ca="1" si="91"/>
        <v>185549409.70764232</v>
      </c>
      <c r="O273" s="1073"/>
      <c r="P273" s="1130">
        <f t="shared" ca="1" si="83"/>
        <v>9211686.9555549622</v>
      </c>
      <c r="Q273" s="1130">
        <f t="shared" ca="1" si="84"/>
        <v>176271939.22226021</v>
      </c>
      <c r="R273" s="1130">
        <f t="shared" ca="1" si="92"/>
        <v>185023041.83003742</v>
      </c>
      <c r="S273" s="1130">
        <f t="shared" ca="1" si="93"/>
        <v>8751102.6077772081</v>
      </c>
      <c r="T273" s="1130">
        <f t="shared" ca="1" si="85"/>
        <v>176271939.22226021</v>
      </c>
      <c r="U273" s="1132">
        <f t="shared" ca="1" si="86"/>
        <v>1.5670357225255557E-2</v>
      </c>
      <c r="V273" s="1133">
        <f t="shared" ca="1" si="87"/>
        <v>4.9999999999999933E-2</v>
      </c>
      <c r="X273" s="1134">
        <f t="shared" ca="1" si="94"/>
        <v>9738054.8331598639</v>
      </c>
      <c r="Y273" s="1134">
        <f t="shared" ca="1" si="88"/>
        <v>460584.34777775407</v>
      </c>
      <c r="Z273" s="1134">
        <f t="shared" ca="1" si="89"/>
        <v>9277470.4853821099</v>
      </c>
      <c r="AA273" s="1132">
        <f t="shared" ca="1" si="90"/>
        <v>1.6766623335330345E-2</v>
      </c>
      <c r="AB273" s="1105"/>
    </row>
    <row r="274" spans="1:28">
      <c r="A274" s="1144">
        <f>Calendar!J266</f>
        <v>53020</v>
      </c>
      <c r="C274" s="1104"/>
      <c r="D274" s="1125">
        <f t="shared" ca="1" si="76"/>
        <v>54026</v>
      </c>
      <c r="E274" s="1126">
        <f t="shared" ca="1" si="77"/>
        <v>54053</v>
      </c>
      <c r="F274" s="1127">
        <f t="shared" ca="1" si="78"/>
        <v>8033</v>
      </c>
      <c r="G274" s="1128">
        <f ca="1">IF(F274&lt;&gt;"",COUNTIF($F$11:F274,"&gt;0"),"")</f>
        <v>264</v>
      </c>
      <c r="H274" s="1129">
        <v>4.8715388676511213E-2</v>
      </c>
      <c r="I274" s="1073"/>
      <c r="J274" s="1130">
        <f t="shared" ca="1" si="79"/>
        <v>185549409.70764232</v>
      </c>
      <c r="K274" s="1131">
        <f t="shared" ca="1" si="80"/>
        <v>9039111.6126050185</v>
      </c>
      <c r="L274" s="1130">
        <f t="shared" ca="1" si="81"/>
        <v>0</v>
      </c>
      <c r="M274" s="1130">
        <f t="shared" ca="1" si="82"/>
        <v>0</v>
      </c>
      <c r="N274" s="1130">
        <f t="shared" ca="1" si="91"/>
        <v>176510298.09503731</v>
      </c>
      <c r="O274" s="1073"/>
      <c r="P274" s="1130">
        <f t="shared" ca="1" si="83"/>
        <v>9039111.6126050055</v>
      </c>
      <c r="Q274" s="1130">
        <f t="shared" ca="1" si="84"/>
        <v>167684783.19028544</v>
      </c>
      <c r="R274" s="1130">
        <f t="shared" ca="1" si="92"/>
        <v>176271939.22226021</v>
      </c>
      <c r="S274" s="1130">
        <f t="shared" ca="1" si="93"/>
        <v>8587156.0319747627</v>
      </c>
      <c r="T274" s="1130">
        <f t="shared" ca="1" si="85"/>
        <v>167684783.19028544</v>
      </c>
      <c r="U274" s="1132">
        <f t="shared" ca="1" si="86"/>
        <v>1.4929190597454114E-2</v>
      </c>
      <c r="V274" s="1133">
        <f t="shared" ca="1" si="87"/>
        <v>5.0000000000000044E-2</v>
      </c>
      <c r="X274" s="1134">
        <f t="shared" ca="1" si="94"/>
        <v>9277470.4853821099</v>
      </c>
      <c r="Y274" s="1134">
        <f t="shared" ca="1" si="88"/>
        <v>451955.58063024282</v>
      </c>
      <c r="Z274" s="1134">
        <f t="shared" ca="1" si="89"/>
        <v>8825514.9047518671</v>
      </c>
      <c r="AA274" s="1132">
        <f t="shared" ca="1" si="90"/>
        <v>1.5973606207613827E-2</v>
      </c>
      <c r="AB274" s="1105"/>
    </row>
    <row r="275" spans="1:28">
      <c r="A275" s="1144">
        <f>Calendar!J267</f>
        <v>53048</v>
      </c>
      <c r="C275" s="1104"/>
      <c r="D275" s="1125">
        <f t="shared" ca="1" si="76"/>
        <v>54057</v>
      </c>
      <c r="E275" s="1126">
        <f t="shared" ca="1" si="77"/>
        <v>54084</v>
      </c>
      <c r="F275" s="1127">
        <f t="shared" ca="1" si="78"/>
        <v>8064</v>
      </c>
      <c r="G275" s="1128">
        <f ca="1">IF(F275&lt;&gt;"",COUNTIF($F$11:F275,"&gt;0"),"")</f>
        <v>265</v>
      </c>
      <c r="H275" s="1129">
        <v>5.0165108466581725E-2</v>
      </c>
      <c r="I275" s="1073"/>
      <c r="J275" s="1130">
        <f t="shared" ca="1" si="79"/>
        <v>176510298.09503731</v>
      </c>
      <c r="K275" s="1131">
        <f t="shared" ca="1" si="80"/>
        <v>8854658.2494062204</v>
      </c>
      <c r="L275" s="1130">
        <f t="shared" ca="1" si="81"/>
        <v>0</v>
      </c>
      <c r="M275" s="1130">
        <f t="shared" ca="1" si="82"/>
        <v>0</v>
      </c>
      <c r="N275" s="1130">
        <f t="shared" ca="1" si="91"/>
        <v>167655639.84563109</v>
      </c>
      <c r="O275" s="1073"/>
      <c r="P275" s="1130">
        <f t="shared" ca="1" si="83"/>
        <v>8854658.2494062185</v>
      </c>
      <c r="Q275" s="1130">
        <f t="shared" ca="1" si="84"/>
        <v>159272857.85334954</v>
      </c>
      <c r="R275" s="1130">
        <f t="shared" ca="1" si="92"/>
        <v>167684783.19028544</v>
      </c>
      <c r="S275" s="1130">
        <f t="shared" ca="1" si="93"/>
        <v>8411925.3369359076</v>
      </c>
      <c r="T275" s="1130">
        <f t="shared" ca="1" si="85"/>
        <v>159272857.85334954</v>
      </c>
      <c r="U275" s="1132">
        <f t="shared" ca="1" si="86"/>
        <v>1.420190927487342E-2</v>
      </c>
      <c r="V275" s="1133">
        <f t="shared" ca="1" si="87"/>
        <v>5.0000000000000044E-2</v>
      </c>
      <c r="X275" s="1134">
        <f t="shared" ca="1" si="94"/>
        <v>8825514.9047518671</v>
      </c>
      <c r="Y275" s="1134">
        <f t="shared" ca="1" si="88"/>
        <v>442732.91247031093</v>
      </c>
      <c r="Z275" s="1134">
        <f t="shared" ca="1" si="89"/>
        <v>8382781.9922815561</v>
      </c>
      <c r="AA275" s="1132">
        <f t="shared" ca="1" si="90"/>
        <v>1.51954457726444E-2</v>
      </c>
      <c r="AB275" s="1105"/>
    </row>
    <row r="276" spans="1:28">
      <c r="A276" s="1144">
        <f>Calendar!J268</f>
        <v>53079</v>
      </c>
      <c r="C276" s="1104"/>
      <c r="D276" s="1125">
        <f t="shared" ca="1" si="76"/>
        <v>54088</v>
      </c>
      <c r="E276" s="1126">
        <f t="shared" ca="1" si="77"/>
        <v>54115</v>
      </c>
      <c r="F276" s="1127">
        <f t="shared" ca="1" si="78"/>
        <v>8095</v>
      </c>
      <c r="G276" s="1128">
        <f ca="1">IF(F276&lt;&gt;"",COUNTIF($F$11:F276,"&gt;0"),"")</f>
        <v>266</v>
      </c>
      <c r="H276" s="1129">
        <v>5.1883001386825167E-2</v>
      </c>
      <c r="I276" s="1073"/>
      <c r="J276" s="1130">
        <f t="shared" ca="1" si="79"/>
        <v>167655639.84563109</v>
      </c>
      <c r="K276" s="1131">
        <f t="shared" ca="1" si="80"/>
        <v>8698477.7946199384</v>
      </c>
      <c r="L276" s="1130">
        <f t="shared" ca="1" si="81"/>
        <v>0</v>
      </c>
      <c r="M276" s="1130">
        <f t="shared" ca="1" si="82"/>
        <v>0</v>
      </c>
      <c r="N276" s="1130">
        <f t="shared" ca="1" si="91"/>
        <v>158957162.05101115</v>
      </c>
      <c r="O276" s="1073"/>
      <c r="P276" s="1130">
        <f t="shared" ca="1" si="83"/>
        <v>8698477.7946199477</v>
      </c>
      <c r="Q276" s="1130">
        <f t="shared" ca="1" si="84"/>
        <v>151009303.94846058</v>
      </c>
      <c r="R276" s="1130">
        <f t="shared" ca="1" si="92"/>
        <v>159272857.85334954</v>
      </c>
      <c r="S276" s="1130">
        <f t="shared" ca="1" si="93"/>
        <v>8263553.9048889577</v>
      </c>
      <c r="T276" s="1130">
        <f t="shared" ca="1" si="85"/>
        <v>151009303.94846058</v>
      </c>
      <c r="U276" s="1132">
        <f t="shared" ca="1" si="86"/>
        <v>1.3489468955666842E-2</v>
      </c>
      <c r="V276" s="1133">
        <f t="shared" ca="1" si="87"/>
        <v>5.0000000000000044E-2</v>
      </c>
      <c r="X276" s="1134">
        <f t="shared" ca="1" si="94"/>
        <v>8382781.9922815561</v>
      </c>
      <c r="Y276" s="1134">
        <f t="shared" ca="1" si="88"/>
        <v>434923.88973098993</v>
      </c>
      <c r="Z276" s="1134">
        <f t="shared" ca="1" si="89"/>
        <v>7947858.1025505662</v>
      </c>
      <c r="AA276" s="1132">
        <f t="shared" ca="1" si="90"/>
        <v>1.4433164587261632E-2</v>
      </c>
      <c r="AB276" s="1105"/>
    </row>
    <row r="277" spans="1:28">
      <c r="A277" s="1144">
        <f>Calendar!J269</f>
        <v>53111</v>
      </c>
      <c r="C277" s="1104"/>
      <c r="D277" s="1125">
        <f t="shared" ca="1" si="76"/>
        <v>54117</v>
      </c>
      <c r="E277" s="1126">
        <f t="shared" ca="1" si="77"/>
        <v>54144</v>
      </c>
      <c r="F277" s="1127">
        <f t="shared" ca="1" si="78"/>
        <v>8124</v>
      </c>
      <c r="G277" s="1128">
        <f ca="1">IF(F277&lt;&gt;"",COUNTIF($F$11:F277,"&gt;0"),"")</f>
        <v>267</v>
      </c>
      <c r="H277" s="1129">
        <v>5.3713176463733601E-2</v>
      </c>
      <c r="I277" s="1073"/>
      <c r="J277" s="1130">
        <f t="shared" ca="1" si="79"/>
        <v>158957162.05101115</v>
      </c>
      <c r="K277" s="1131">
        <f t="shared" ca="1" si="80"/>
        <v>8538094.09542026</v>
      </c>
      <c r="L277" s="1130">
        <f t="shared" ca="1" si="81"/>
        <v>0</v>
      </c>
      <c r="M277" s="1130">
        <f t="shared" ca="1" si="82"/>
        <v>0</v>
      </c>
      <c r="N277" s="1130">
        <f t="shared" ca="1" si="91"/>
        <v>150419067.95559087</v>
      </c>
      <c r="O277" s="1073"/>
      <c r="P277" s="1130">
        <f t="shared" ca="1" si="83"/>
        <v>8538094.0954202712</v>
      </c>
      <c r="Q277" s="1130">
        <f t="shared" ca="1" si="84"/>
        <v>142898114.55781132</v>
      </c>
      <c r="R277" s="1130">
        <f t="shared" ca="1" si="92"/>
        <v>151009303.94846058</v>
      </c>
      <c r="S277" s="1130">
        <f t="shared" ca="1" si="93"/>
        <v>8111189.3906492591</v>
      </c>
      <c r="T277" s="1130">
        <f t="shared" ca="1" si="85"/>
        <v>142898114.55781132</v>
      </c>
      <c r="U277" s="1132">
        <f t="shared" ca="1" si="86"/>
        <v>1.2789594819132442E-2</v>
      </c>
      <c r="V277" s="1133">
        <f t="shared" ca="1" si="87"/>
        <v>5.0000000000000044E-2</v>
      </c>
      <c r="X277" s="1134">
        <f t="shared" ca="1" si="94"/>
        <v>7947858.1025505662</v>
      </c>
      <c r="Y277" s="1134">
        <f t="shared" ca="1" si="88"/>
        <v>426904.70477101207</v>
      </c>
      <c r="Z277" s="1134">
        <f t="shared" ca="1" si="89"/>
        <v>7520953.3977795541</v>
      </c>
      <c r="AA277" s="1132">
        <f t="shared" ca="1" si="90"/>
        <v>1.3684328688964473E-2</v>
      </c>
      <c r="AB277" s="1105"/>
    </row>
    <row r="278" spans="1:28">
      <c r="A278" s="1144">
        <f>Calendar!J270</f>
        <v>53140</v>
      </c>
      <c r="C278" s="1104"/>
      <c r="D278" s="1125">
        <f t="shared" ca="1" si="76"/>
        <v>54148</v>
      </c>
      <c r="E278" s="1126">
        <f t="shared" ca="1" si="77"/>
        <v>54175</v>
      </c>
      <c r="F278" s="1127">
        <f t="shared" ca="1" si="78"/>
        <v>8155</v>
      </c>
      <c r="G278" s="1128">
        <f ca="1">IF(F278&lt;&gt;"",COUNTIF($F$11:F278,"&gt;0"),"")</f>
        <v>268</v>
      </c>
      <c r="H278" s="1129">
        <v>5.5394495085137607E-2</v>
      </c>
      <c r="I278" s="1073"/>
      <c r="J278" s="1130">
        <f t="shared" ca="1" si="79"/>
        <v>150419067.95559087</v>
      </c>
      <c r="K278" s="1131">
        <f t="shared" ca="1" si="80"/>
        <v>8332388.3205769584</v>
      </c>
      <c r="L278" s="1130">
        <f t="shared" ca="1" si="81"/>
        <v>0</v>
      </c>
      <c r="M278" s="1130">
        <f t="shared" ca="1" si="82"/>
        <v>0</v>
      </c>
      <c r="N278" s="1130">
        <f t="shared" ca="1" si="91"/>
        <v>142086679.63501391</v>
      </c>
      <c r="O278" s="1073"/>
      <c r="P278" s="1130">
        <f t="shared" ca="1" si="83"/>
        <v>8332388.3205769658</v>
      </c>
      <c r="Q278" s="1130">
        <f t="shared" ca="1" si="84"/>
        <v>134982345.65326321</v>
      </c>
      <c r="R278" s="1130">
        <f t="shared" ca="1" si="92"/>
        <v>142898114.55781132</v>
      </c>
      <c r="S278" s="1130">
        <f t="shared" ca="1" si="93"/>
        <v>7915768.9045481086</v>
      </c>
      <c r="T278" s="1130">
        <f t="shared" ca="1" si="85"/>
        <v>134982345.65326321</v>
      </c>
      <c r="U278" s="1132">
        <f t="shared" ca="1" si="86"/>
        <v>1.2102625055712728E-2</v>
      </c>
      <c r="V278" s="1133">
        <f t="shared" ca="1" si="87"/>
        <v>5.0000000000000044E-2</v>
      </c>
      <c r="X278" s="1134">
        <f t="shared" ca="1" si="94"/>
        <v>7520953.3977795541</v>
      </c>
      <c r="Y278" s="1134">
        <f t="shared" ca="1" si="88"/>
        <v>416619.41602885723</v>
      </c>
      <c r="Z278" s="1134">
        <f t="shared" ca="1" si="89"/>
        <v>7104333.9817506969</v>
      </c>
      <c r="AA278" s="1132">
        <f t="shared" ca="1" si="90"/>
        <v>1.2949299927306394E-2</v>
      </c>
      <c r="AB278" s="1105"/>
    </row>
    <row r="279" spans="1:28">
      <c r="A279" s="1144">
        <f>Calendar!J271</f>
        <v>53170</v>
      </c>
      <c r="C279" s="1104"/>
      <c r="D279" s="1125">
        <f t="shared" ca="1" si="76"/>
        <v>54178</v>
      </c>
      <c r="E279" s="1126">
        <f t="shared" ca="1" si="77"/>
        <v>54205</v>
      </c>
      <c r="F279" s="1127">
        <f t="shared" ca="1" si="78"/>
        <v>8185</v>
      </c>
      <c r="G279" s="1128">
        <f ca="1">IF(F279&lt;&gt;"",COUNTIF($F$11:F279,"&gt;0"),"")</f>
        <v>269</v>
      </c>
      <c r="H279" s="1129">
        <v>5.7138442985255958E-2</v>
      </c>
      <c r="I279" s="1073"/>
      <c r="J279" s="1130">
        <f t="shared" ca="1" si="79"/>
        <v>142086679.63501391</v>
      </c>
      <c r="K279" s="1131">
        <f t="shared" ca="1" si="80"/>
        <v>8118611.6432895707</v>
      </c>
      <c r="L279" s="1130">
        <f t="shared" ca="1" si="81"/>
        <v>0</v>
      </c>
      <c r="M279" s="1130">
        <f t="shared" ca="1" si="82"/>
        <v>0</v>
      </c>
      <c r="N279" s="1130">
        <f t="shared" ca="1" si="91"/>
        <v>133968067.99172434</v>
      </c>
      <c r="O279" s="1073"/>
      <c r="P279" s="1130">
        <f t="shared" ca="1" si="83"/>
        <v>8118611.643289566</v>
      </c>
      <c r="Q279" s="1130">
        <f t="shared" ca="1" si="84"/>
        <v>127269664.59213813</v>
      </c>
      <c r="R279" s="1130">
        <f t="shared" ca="1" si="92"/>
        <v>134982345.65326321</v>
      </c>
      <c r="S279" s="1130">
        <f t="shared" ca="1" si="93"/>
        <v>7712681.0611250848</v>
      </c>
      <c r="T279" s="1130">
        <f t="shared" ca="1" si="85"/>
        <v>127269664.59213813</v>
      </c>
      <c r="U279" s="1132">
        <f t="shared" ca="1" si="86"/>
        <v>1.1432206251546785E-2</v>
      </c>
      <c r="V279" s="1133">
        <f t="shared" ca="1" si="87"/>
        <v>5.0000000000000044E-2</v>
      </c>
      <c r="X279" s="1134">
        <f t="shared" ca="1" si="94"/>
        <v>7104333.9817506969</v>
      </c>
      <c r="Y279" s="1134">
        <f t="shared" ca="1" si="88"/>
        <v>405930.58216448128</v>
      </c>
      <c r="Z279" s="1134">
        <f t="shared" ca="1" si="89"/>
        <v>6698403.3995862156</v>
      </c>
      <c r="AA279" s="1132">
        <f t="shared" ca="1" si="90"/>
        <v>1.2231979996127233E-2</v>
      </c>
      <c r="AB279" s="1105"/>
    </row>
    <row r="280" spans="1:28">
      <c r="A280" s="1144">
        <f>Calendar!J272</f>
        <v>53202</v>
      </c>
      <c r="C280" s="1104"/>
      <c r="D280" s="1125">
        <f t="shared" ca="1" si="76"/>
        <v>54209</v>
      </c>
      <c r="E280" s="1126">
        <f t="shared" ca="1" si="77"/>
        <v>54238</v>
      </c>
      <c r="F280" s="1127">
        <f t="shared" ca="1" si="78"/>
        <v>8218</v>
      </c>
      <c r="G280" s="1128">
        <f ca="1">IF(F280&lt;&gt;"",COUNTIF($F$11:F280,"&gt;0"),"")</f>
        <v>270</v>
      </c>
      <c r="H280" s="1129">
        <v>5.8612212766243177E-2</v>
      </c>
      <c r="I280" s="1073"/>
      <c r="J280" s="1130">
        <f t="shared" ca="1" si="79"/>
        <v>133968067.99172434</v>
      </c>
      <c r="K280" s="1131">
        <f t="shared" ca="1" si="80"/>
        <v>7852164.9050134793</v>
      </c>
      <c r="L280" s="1130">
        <f t="shared" ca="1" si="81"/>
        <v>0</v>
      </c>
      <c r="M280" s="1130">
        <f t="shared" ca="1" si="82"/>
        <v>0</v>
      </c>
      <c r="N280" s="1130">
        <f t="shared" ca="1" si="91"/>
        <v>126115903.08671087</v>
      </c>
      <c r="O280" s="1073"/>
      <c r="P280" s="1130">
        <f t="shared" ca="1" si="83"/>
        <v>7852164.9050134718</v>
      </c>
      <c r="Q280" s="1130">
        <f t="shared" ca="1" si="84"/>
        <v>119810107.93237533</v>
      </c>
      <c r="R280" s="1130">
        <f t="shared" ca="1" si="92"/>
        <v>127269664.59213813</v>
      </c>
      <c r="S280" s="1130">
        <f t="shared" ca="1" si="93"/>
        <v>7459556.6597627997</v>
      </c>
      <c r="T280" s="1130">
        <f t="shared" ca="1" si="85"/>
        <v>119810107.93237533</v>
      </c>
      <c r="U280" s="1132">
        <f t="shared" ca="1" si="86"/>
        <v>1.0778987786447094E-2</v>
      </c>
      <c r="V280" s="1133">
        <f t="shared" ca="1" si="87"/>
        <v>5.0000000000000044E-2</v>
      </c>
      <c r="X280" s="1134">
        <f t="shared" ca="1" si="94"/>
        <v>6698403.3995862156</v>
      </c>
      <c r="Y280" s="1134">
        <f t="shared" ca="1" si="88"/>
        <v>392608.2452506721</v>
      </c>
      <c r="Z280" s="1134">
        <f t="shared" ca="1" si="89"/>
        <v>6305795.1543355435</v>
      </c>
      <c r="AA280" s="1132">
        <f t="shared" ca="1" si="90"/>
        <v>1.1533063704521722E-2</v>
      </c>
      <c r="AB280" s="1105"/>
    </row>
    <row r="281" spans="1:28">
      <c r="A281" s="1144">
        <f>Calendar!J273</f>
        <v>53232</v>
      </c>
      <c r="C281" s="1104"/>
      <c r="D281" s="1125">
        <f t="shared" ca="1" si="76"/>
        <v>54239</v>
      </c>
      <c r="E281" s="1126">
        <f t="shared" ca="1" si="77"/>
        <v>54266</v>
      </c>
      <c r="F281" s="1127">
        <f t="shared" ca="1" si="78"/>
        <v>8246</v>
      </c>
      <c r="G281" s="1128">
        <f ca="1">IF(F281&lt;&gt;"",COUNTIF($F$11:F281,"&gt;0"),"")</f>
        <v>271</v>
      </c>
      <c r="H281" s="1129">
        <v>6.0041942100627681E-2</v>
      </c>
      <c r="I281" s="1073"/>
      <c r="J281" s="1130">
        <f t="shared" ca="1" si="79"/>
        <v>126115903.08671087</v>
      </c>
      <c r="K281" s="1131">
        <f t="shared" ca="1" si="80"/>
        <v>7572243.7511006659</v>
      </c>
      <c r="L281" s="1130">
        <f t="shared" ca="1" si="81"/>
        <v>0</v>
      </c>
      <c r="M281" s="1130">
        <f t="shared" ca="1" si="82"/>
        <v>0</v>
      </c>
      <c r="N281" s="1130">
        <f t="shared" ca="1" si="91"/>
        <v>118543659.33561021</v>
      </c>
      <c r="O281" s="1073"/>
      <c r="P281" s="1130">
        <f t="shared" ca="1" si="83"/>
        <v>7572243.7511006594</v>
      </c>
      <c r="Q281" s="1130">
        <f t="shared" ca="1" si="84"/>
        <v>112616476.3688297</v>
      </c>
      <c r="R281" s="1130">
        <f t="shared" ca="1" si="92"/>
        <v>119810107.93237533</v>
      </c>
      <c r="S281" s="1130">
        <f t="shared" ca="1" si="93"/>
        <v>7193631.5635456294</v>
      </c>
      <c r="T281" s="1130">
        <f t="shared" ca="1" si="85"/>
        <v>112616476.3688297</v>
      </c>
      <c r="U281" s="1132">
        <f t="shared" ca="1" si="86"/>
        <v>1.0147207460903121E-2</v>
      </c>
      <c r="V281" s="1133">
        <f t="shared" ca="1" si="87"/>
        <v>5.0000000000000044E-2</v>
      </c>
      <c r="X281" s="1134">
        <f t="shared" ca="1" si="94"/>
        <v>6305795.1543355435</v>
      </c>
      <c r="Y281" s="1134">
        <f t="shared" ca="1" si="88"/>
        <v>378612.18755502999</v>
      </c>
      <c r="Z281" s="1134">
        <f t="shared" ca="1" si="89"/>
        <v>5927182.9667805135</v>
      </c>
      <c r="AA281" s="1132">
        <f t="shared" ca="1" si="90"/>
        <v>1.085708532082566E-2</v>
      </c>
      <c r="AB281" s="1105"/>
    </row>
    <row r="282" spans="1:28">
      <c r="A282" s="1144">
        <f>Calendar!J274</f>
        <v>53262</v>
      </c>
      <c r="C282" s="1104"/>
      <c r="D282" s="1125">
        <f t="shared" ca="1" si="76"/>
        <v>54270</v>
      </c>
      <c r="E282" s="1126">
        <f t="shared" ca="1" si="77"/>
        <v>54297</v>
      </c>
      <c r="F282" s="1127">
        <f t="shared" ca="1" si="78"/>
        <v>8277</v>
      </c>
      <c r="G282" s="1128">
        <f ca="1">IF(F282&lt;&gt;"",COUNTIF($F$11:F282,"&gt;0"),"")</f>
        <v>272</v>
      </c>
      <c r="H282" s="1129">
        <v>6.0426766966292837E-2</v>
      </c>
      <c r="I282" s="1073"/>
      <c r="J282" s="1130">
        <f t="shared" ca="1" si="79"/>
        <v>118543659.33561021</v>
      </c>
      <c r="K282" s="1131">
        <f t="shared" ca="1" si="80"/>
        <v>7163210.0780045222</v>
      </c>
      <c r="L282" s="1130">
        <f t="shared" ca="1" si="81"/>
        <v>0</v>
      </c>
      <c r="M282" s="1130">
        <f t="shared" ca="1" si="82"/>
        <v>0</v>
      </c>
      <c r="N282" s="1130">
        <f t="shared" ca="1" si="91"/>
        <v>111380449.25760569</v>
      </c>
      <c r="O282" s="1073"/>
      <c r="P282" s="1130">
        <f t="shared" ca="1" si="83"/>
        <v>7163210.0780045241</v>
      </c>
      <c r="Q282" s="1130">
        <f t="shared" ca="1" si="84"/>
        <v>105811426.7947254</v>
      </c>
      <c r="R282" s="1130">
        <f t="shared" ca="1" si="92"/>
        <v>112616476.3688297</v>
      </c>
      <c r="S282" s="1130">
        <f t="shared" ca="1" si="93"/>
        <v>6805049.5741042942</v>
      </c>
      <c r="T282" s="1130">
        <f t="shared" ca="1" si="85"/>
        <v>105811426.7947254</v>
      </c>
      <c r="U282" s="1132">
        <f t="shared" ca="1" si="86"/>
        <v>9.5379494180525184E-3</v>
      </c>
      <c r="V282" s="1133">
        <f t="shared" ca="1" si="87"/>
        <v>5.0000000000000044E-2</v>
      </c>
      <c r="X282" s="1134">
        <f t="shared" ca="1" si="94"/>
        <v>5927182.9667805135</v>
      </c>
      <c r="Y282" s="1134">
        <f t="shared" ca="1" si="88"/>
        <v>358160.50390022993</v>
      </c>
      <c r="Z282" s="1134">
        <f t="shared" ca="1" si="89"/>
        <v>5569022.4628802836</v>
      </c>
      <c r="AA282" s="1132">
        <f t="shared" ca="1" si="90"/>
        <v>1.0205204832611076E-2</v>
      </c>
      <c r="AB282" s="1105"/>
    </row>
    <row r="283" spans="1:28">
      <c r="A283" s="1144">
        <f>Calendar!J275</f>
        <v>53293</v>
      </c>
      <c r="C283" s="1104"/>
      <c r="D283" s="1125">
        <f t="shared" ca="1" si="76"/>
        <v>54301</v>
      </c>
      <c r="E283" s="1126">
        <f t="shared" ca="1" si="77"/>
        <v>54329</v>
      </c>
      <c r="F283" s="1127">
        <f t="shared" ca="1" si="78"/>
        <v>8309</v>
      </c>
      <c r="G283" s="1128">
        <f ca="1">IF(F283&lt;&gt;"",COUNTIF($F$11:F283,"&gt;0"),"")</f>
        <v>273</v>
      </c>
      <c r="H283" s="1129">
        <v>6.1780428959803547E-2</v>
      </c>
      <c r="I283" s="1073"/>
      <c r="J283" s="1130">
        <f t="shared" ca="1" si="79"/>
        <v>111380449.25760569</v>
      </c>
      <c r="K283" s="1131">
        <f t="shared" ca="1" si="80"/>
        <v>6881131.9328705119</v>
      </c>
      <c r="L283" s="1130">
        <f t="shared" ca="1" si="81"/>
        <v>0</v>
      </c>
      <c r="M283" s="1130">
        <f t="shared" ca="1" si="82"/>
        <v>0</v>
      </c>
      <c r="N283" s="1130">
        <f t="shared" ca="1" si="91"/>
        <v>104499317.32473518</v>
      </c>
      <c r="O283" s="1073"/>
      <c r="P283" s="1130">
        <f t="shared" ca="1" si="83"/>
        <v>6881131.9328705072</v>
      </c>
      <c r="Q283" s="1130">
        <f t="shared" ca="1" si="84"/>
        <v>99274351.458498418</v>
      </c>
      <c r="R283" s="1130">
        <f t="shared" ca="1" si="92"/>
        <v>105811426.7947254</v>
      </c>
      <c r="S283" s="1130">
        <f t="shared" ca="1" si="93"/>
        <v>6537075.3362269849</v>
      </c>
      <c r="T283" s="1130">
        <f t="shared" ca="1" si="85"/>
        <v>99274351.458498418</v>
      </c>
      <c r="U283" s="1132">
        <f t="shared" ca="1" si="86"/>
        <v>8.9616019712315705E-3</v>
      </c>
      <c r="V283" s="1133">
        <f t="shared" ca="1" si="87"/>
        <v>5.0000000000000044E-2</v>
      </c>
      <c r="X283" s="1134">
        <f t="shared" ca="1" si="94"/>
        <v>5569022.4628802836</v>
      </c>
      <c r="Y283" s="1134">
        <f t="shared" ca="1" si="88"/>
        <v>344056.59664352238</v>
      </c>
      <c r="Z283" s="1134">
        <f t="shared" ca="1" si="89"/>
        <v>5224965.8662367612</v>
      </c>
      <c r="AA283" s="1132">
        <f t="shared" ca="1" si="90"/>
        <v>9.588537298347596E-3</v>
      </c>
      <c r="AB283" s="1105"/>
    </row>
    <row r="284" spans="1:28">
      <c r="A284" s="1144">
        <f>Calendar!J276</f>
        <v>53323</v>
      </c>
      <c r="C284" s="1104"/>
      <c r="D284" s="1125">
        <f t="shared" ca="1" si="76"/>
        <v>54331</v>
      </c>
      <c r="E284" s="1126">
        <f t="shared" ca="1" si="77"/>
        <v>54358</v>
      </c>
      <c r="F284" s="1127">
        <f t="shared" ca="1" si="78"/>
        <v>8338</v>
      </c>
      <c r="G284" s="1128">
        <f ca="1">IF(F284&lt;&gt;"",COUNTIF($F$11:F284,"&gt;0"),"")</f>
        <v>274</v>
      </c>
      <c r="H284" s="1129">
        <v>6.2921312690656164E-2</v>
      </c>
      <c r="I284" s="1073"/>
      <c r="J284" s="1130">
        <f t="shared" ca="1" si="79"/>
        <v>104499317.32473518</v>
      </c>
      <c r="K284" s="1131">
        <f t="shared" ca="1" si="80"/>
        <v>6575234.2213497655</v>
      </c>
      <c r="L284" s="1130">
        <f t="shared" ca="1" si="81"/>
        <v>0</v>
      </c>
      <c r="M284" s="1130">
        <f t="shared" ca="1" si="82"/>
        <v>0</v>
      </c>
      <c r="N284" s="1130">
        <f t="shared" ca="1" si="91"/>
        <v>97924083.103385419</v>
      </c>
      <c r="O284" s="1073"/>
      <c r="P284" s="1130">
        <f t="shared" ca="1" si="83"/>
        <v>6575234.2213497609</v>
      </c>
      <c r="Q284" s="1130">
        <f t="shared" ca="1" si="84"/>
        <v>93027878.94821614</v>
      </c>
      <c r="R284" s="1130">
        <f t="shared" ca="1" si="92"/>
        <v>99274351.458498418</v>
      </c>
      <c r="S284" s="1130">
        <f t="shared" ca="1" si="93"/>
        <v>6246472.5102822781</v>
      </c>
      <c r="T284" s="1130">
        <f t="shared" ca="1" si="85"/>
        <v>93027878.94821614</v>
      </c>
      <c r="U284" s="1132">
        <f t="shared" ca="1" si="86"/>
        <v>8.4079503572818629E-3</v>
      </c>
      <c r="V284" s="1133">
        <f t="shared" ca="1" si="87"/>
        <v>5.0000000000000044E-2</v>
      </c>
      <c r="X284" s="1134">
        <f t="shared" ca="1" si="94"/>
        <v>5224965.8662367612</v>
      </c>
      <c r="Y284" s="1134">
        <f t="shared" ca="1" si="88"/>
        <v>328761.71106748283</v>
      </c>
      <c r="Z284" s="1134">
        <f t="shared" ca="1" si="89"/>
        <v>4896204.1551692784</v>
      </c>
      <c r="AA284" s="1132">
        <f t="shared" ca="1" si="90"/>
        <v>8.9961533509586109E-3</v>
      </c>
      <c r="AB284" s="1105"/>
    </row>
    <row r="285" spans="1:28">
      <c r="A285" s="1144">
        <f>Calendar!J277</f>
        <v>53356</v>
      </c>
      <c r="C285" s="1104"/>
      <c r="D285" s="1125">
        <f t="shared" ca="1" si="76"/>
        <v>54362</v>
      </c>
      <c r="E285" s="1126">
        <f t="shared" ca="1" si="77"/>
        <v>54389</v>
      </c>
      <c r="F285" s="1127">
        <f t="shared" ca="1" si="78"/>
        <v>8369</v>
      </c>
      <c r="G285" s="1128">
        <f ca="1">IF(F285&lt;&gt;"",COUNTIF($F$11:F285,"&gt;0"),"")</f>
        <v>275</v>
      </c>
      <c r="H285" s="1129">
        <v>6.3961417409715671E-2</v>
      </c>
      <c r="I285" s="1073"/>
      <c r="J285" s="1130">
        <f t="shared" ca="1" si="79"/>
        <v>97924083.103385419</v>
      </c>
      <c r="K285" s="1131">
        <f t="shared" ca="1" si="80"/>
        <v>6263363.1538393199</v>
      </c>
      <c r="L285" s="1130">
        <f t="shared" ca="1" si="81"/>
        <v>0</v>
      </c>
      <c r="M285" s="1130">
        <f t="shared" ca="1" si="82"/>
        <v>0</v>
      </c>
      <c r="N285" s="1130">
        <f t="shared" ca="1" si="91"/>
        <v>91660719.949546099</v>
      </c>
      <c r="O285" s="1073"/>
      <c r="P285" s="1130">
        <f t="shared" ca="1" si="83"/>
        <v>6263363.1538393199</v>
      </c>
      <c r="Q285" s="1130">
        <f t="shared" ca="1" si="84"/>
        <v>87077683.952068791</v>
      </c>
      <c r="R285" s="1130">
        <f t="shared" ca="1" si="92"/>
        <v>93027878.94821614</v>
      </c>
      <c r="S285" s="1130">
        <f t="shared" ca="1" si="93"/>
        <v>5950194.9961473495</v>
      </c>
      <c r="T285" s="1130">
        <f t="shared" ca="1" si="85"/>
        <v>87077683.952068791</v>
      </c>
      <c r="U285" s="1132">
        <f t="shared" ca="1" si="86"/>
        <v>7.8789110837638177E-3</v>
      </c>
      <c r="V285" s="1133">
        <f t="shared" ca="1" si="87"/>
        <v>5.0000000000000044E-2</v>
      </c>
      <c r="X285" s="1134">
        <f t="shared" ca="1" si="94"/>
        <v>4896204.1551692784</v>
      </c>
      <c r="Y285" s="1134">
        <f t="shared" ca="1" si="88"/>
        <v>313168.15769197047</v>
      </c>
      <c r="Z285" s="1134">
        <f t="shared" ca="1" si="89"/>
        <v>4583035.9974773079</v>
      </c>
      <c r="AA285" s="1132">
        <f t="shared" ca="1" si="90"/>
        <v>8.430103572949859E-3</v>
      </c>
      <c r="AB285" s="1105"/>
    </row>
    <row r="286" spans="1:28">
      <c r="A286" s="1144">
        <f>Calendar!J278</f>
        <v>53385</v>
      </c>
      <c r="C286" s="1104"/>
      <c r="D286" s="1125">
        <f t="shared" ca="1" si="76"/>
        <v>54392</v>
      </c>
      <c r="E286" s="1126">
        <f t="shared" ca="1" si="77"/>
        <v>54420</v>
      </c>
      <c r="F286" s="1127">
        <f t="shared" ca="1" si="78"/>
        <v>8400</v>
      </c>
      <c r="G286" s="1128">
        <f ca="1">IF(F286&lt;&gt;"",COUNTIF($F$11:F286,"&gt;0"),"")</f>
        <v>276</v>
      </c>
      <c r="H286" s="1129">
        <v>6.5734373171687552E-2</v>
      </c>
      <c r="I286" s="1073"/>
      <c r="J286" s="1130">
        <f t="shared" ca="1" si="79"/>
        <v>91660719.949546099</v>
      </c>
      <c r="K286" s="1131">
        <f t="shared" ca="1" si="80"/>
        <v>6025259.9703490091</v>
      </c>
      <c r="L286" s="1130">
        <f t="shared" ca="1" si="81"/>
        <v>0</v>
      </c>
      <c r="M286" s="1130">
        <f t="shared" ca="1" si="82"/>
        <v>0</v>
      </c>
      <c r="N286" s="1130">
        <f t="shared" ca="1" si="91"/>
        <v>85635459.979197085</v>
      </c>
      <c r="O286" s="1073"/>
      <c r="P286" s="1130">
        <f t="shared" ca="1" si="83"/>
        <v>6025259.9703490138</v>
      </c>
      <c r="Q286" s="1130">
        <f t="shared" ca="1" si="84"/>
        <v>81353686.980237231</v>
      </c>
      <c r="R286" s="1130">
        <f t="shared" ca="1" si="92"/>
        <v>87077683.952068791</v>
      </c>
      <c r="S286" s="1130">
        <f t="shared" ca="1" si="93"/>
        <v>5723996.9718315601</v>
      </c>
      <c r="T286" s="1130">
        <f t="shared" ca="1" si="85"/>
        <v>81353686.980237231</v>
      </c>
      <c r="U286" s="1132">
        <f t="shared" ca="1" si="86"/>
        <v>7.3749647632011649E-3</v>
      </c>
      <c r="V286" s="1133">
        <f t="shared" ca="1" si="87"/>
        <v>5.0000000000000044E-2</v>
      </c>
      <c r="X286" s="1134">
        <f t="shared" ca="1" si="94"/>
        <v>4583035.9974773079</v>
      </c>
      <c r="Y286" s="1134">
        <f t="shared" ca="1" si="88"/>
        <v>301262.99851745367</v>
      </c>
      <c r="Z286" s="1134">
        <f t="shared" ca="1" si="89"/>
        <v>4281772.9989598542</v>
      </c>
      <c r="AA286" s="1132">
        <f t="shared" ca="1" si="90"/>
        <v>7.8909021995132705E-3</v>
      </c>
      <c r="AB286" s="1105"/>
    </row>
    <row r="287" spans="1:28">
      <c r="A287" s="1144">
        <f>Calendar!J279</f>
        <v>53413</v>
      </c>
      <c r="C287" s="1104"/>
      <c r="D287" s="1125">
        <f t="shared" ca="1" si="76"/>
        <v>54423</v>
      </c>
      <c r="E287" s="1126">
        <f t="shared" ca="1" si="77"/>
        <v>54450</v>
      </c>
      <c r="F287" s="1127">
        <f t="shared" ca="1" si="78"/>
        <v>8430</v>
      </c>
      <c r="G287" s="1128">
        <f ca="1">IF(F287&lt;&gt;"",COUNTIF($F$11:F287,"&gt;0"),"")</f>
        <v>277</v>
      </c>
      <c r="H287" s="1129">
        <v>6.770040803534462E-2</v>
      </c>
      <c r="I287" s="1073"/>
      <c r="J287" s="1130">
        <f t="shared" ca="1" si="79"/>
        <v>85635459.979197085</v>
      </c>
      <c r="K287" s="1131">
        <f t="shared" ca="1" si="80"/>
        <v>5797555.5828860672</v>
      </c>
      <c r="L287" s="1130">
        <f t="shared" ca="1" si="81"/>
        <v>0</v>
      </c>
      <c r="M287" s="1130">
        <f t="shared" ca="1" si="82"/>
        <v>0</v>
      </c>
      <c r="N287" s="1130">
        <f t="shared" ca="1" si="91"/>
        <v>79837904.396311015</v>
      </c>
      <c r="O287" s="1073"/>
      <c r="P287" s="1130">
        <f t="shared" ca="1" si="83"/>
        <v>5797555.58288607</v>
      </c>
      <c r="Q287" s="1130">
        <f t="shared" ca="1" si="84"/>
        <v>75846009.176495463</v>
      </c>
      <c r="R287" s="1130">
        <f t="shared" ca="1" si="92"/>
        <v>81353686.980237231</v>
      </c>
      <c r="S287" s="1130">
        <f t="shared" ca="1" si="93"/>
        <v>5507677.803741768</v>
      </c>
      <c r="T287" s="1130">
        <f t="shared" ca="1" si="85"/>
        <v>75846009.176495463</v>
      </c>
      <c r="U287" s="1132">
        <f t="shared" ca="1" si="86"/>
        <v>6.890176077328853E-3</v>
      </c>
      <c r="V287" s="1133">
        <f t="shared" ca="1" si="87"/>
        <v>5.0000000000000044E-2</v>
      </c>
      <c r="X287" s="1134">
        <f t="shared" ca="1" si="94"/>
        <v>4281772.9989598542</v>
      </c>
      <c r="Y287" s="1134">
        <f t="shared" ca="1" si="88"/>
        <v>289877.77914430201</v>
      </c>
      <c r="Z287" s="1134">
        <f t="shared" ca="1" si="89"/>
        <v>3991895.2198155522</v>
      </c>
      <c r="AA287" s="1132">
        <f t="shared" ca="1" si="90"/>
        <v>7.3721986896691707E-3</v>
      </c>
      <c r="AB287" s="1105"/>
    </row>
    <row r="288" spans="1:28">
      <c r="A288" s="1144">
        <f>Calendar!J280</f>
        <v>53444</v>
      </c>
      <c r="C288" s="1104"/>
      <c r="D288" s="1125">
        <f t="shared" ca="1" si="76"/>
        <v>54454</v>
      </c>
      <c r="E288" s="1126">
        <f t="shared" ca="1" si="77"/>
        <v>54480</v>
      </c>
      <c r="F288" s="1127">
        <f t="shared" ca="1" si="78"/>
        <v>8460</v>
      </c>
      <c r="G288" s="1128">
        <f ca="1">IF(F288&lt;&gt;"",COUNTIF($F$11:F288,"&gt;0"),"")</f>
        <v>278</v>
      </c>
      <c r="H288" s="1129">
        <v>7.0054698578079694E-2</v>
      </c>
      <c r="I288" s="1073"/>
      <c r="J288" s="1130">
        <f t="shared" ca="1" si="79"/>
        <v>79837904.396311015</v>
      </c>
      <c r="K288" s="1131">
        <f t="shared" ca="1" si="80"/>
        <v>5593020.3275891114</v>
      </c>
      <c r="L288" s="1130">
        <f t="shared" ca="1" si="81"/>
        <v>0</v>
      </c>
      <c r="M288" s="1130">
        <f t="shared" ca="1" si="82"/>
        <v>0</v>
      </c>
      <c r="N288" s="1130">
        <f t="shared" ca="1" si="91"/>
        <v>74244884.068721905</v>
      </c>
      <c r="O288" s="1073"/>
      <c r="P288" s="1130">
        <f t="shared" ca="1" si="83"/>
        <v>5593020.3275891095</v>
      </c>
      <c r="Q288" s="1130">
        <f t="shared" ca="1" si="84"/>
        <v>70532639.865285814</v>
      </c>
      <c r="R288" s="1130">
        <f t="shared" ca="1" si="92"/>
        <v>75846009.176495463</v>
      </c>
      <c r="S288" s="1130">
        <f t="shared" ca="1" si="93"/>
        <v>5313369.3112096488</v>
      </c>
      <c r="T288" s="1130">
        <f t="shared" ca="1" si="85"/>
        <v>70532639.865285814</v>
      </c>
      <c r="U288" s="1132">
        <f t="shared" ca="1" si="86"/>
        <v>6.4237083454583193E-3</v>
      </c>
      <c r="V288" s="1133">
        <f t="shared" ca="1" si="87"/>
        <v>4.9999999999999933E-2</v>
      </c>
      <c r="X288" s="1134">
        <f t="shared" ca="1" si="94"/>
        <v>3991895.2198155522</v>
      </c>
      <c r="Y288" s="1134">
        <f t="shared" ca="1" si="88"/>
        <v>279651.01637946069</v>
      </c>
      <c r="Z288" s="1134">
        <f t="shared" ca="1" si="89"/>
        <v>3712244.2034360915</v>
      </c>
      <c r="AA288" s="1132">
        <f t="shared" ca="1" si="90"/>
        <v>6.8730978302609371E-3</v>
      </c>
      <c r="AB288" s="1105"/>
    </row>
    <row r="289" spans="1:28">
      <c r="A289" s="1144">
        <f>Calendar!J281</f>
        <v>53475</v>
      </c>
      <c r="C289" s="1104"/>
      <c r="D289" s="1125">
        <f t="shared" ca="1" si="76"/>
        <v>54482</v>
      </c>
      <c r="E289" s="1126">
        <f t="shared" ca="1" si="77"/>
        <v>54511</v>
      </c>
      <c r="F289" s="1127">
        <f t="shared" ca="1" si="78"/>
        <v>8491</v>
      </c>
      <c r="G289" s="1128">
        <f ca="1">IF(F289&lt;&gt;"",COUNTIF($F$11:F289,"&gt;0"),"")</f>
        <v>279</v>
      </c>
      <c r="H289" s="1129">
        <v>7.3041728114179263E-2</v>
      </c>
      <c r="I289" s="1073"/>
      <c r="J289" s="1130">
        <f t="shared" ca="1" si="79"/>
        <v>74244884.068721905</v>
      </c>
      <c r="K289" s="1131">
        <f t="shared" ca="1" si="80"/>
        <v>5422974.6360163447</v>
      </c>
      <c r="L289" s="1130">
        <f t="shared" ca="1" si="81"/>
        <v>0</v>
      </c>
      <c r="M289" s="1130">
        <f t="shared" ca="1" si="82"/>
        <v>0</v>
      </c>
      <c r="N289" s="1130">
        <f t="shared" ca="1" si="91"/>
        <v>68821909.432705566</v>
      </c>
      <c r="O289" s="1073"/>
      <c r="P289" s="1130">
        <f t="shared" ca="1" si="83"/>
        <v>5422974.6360163391</v>
      </c>
      <c r="Q289" s="1130">
        <f t="shared" ca="1" si="84"/>
        <v>65380813.961070284</v>
      </c>
      <c r="R289" s="1130">
        <f t="shared" ca="1" si="92"/>
        <v>70532639.865285814</v>
      </c>
      <c r="S289" s="1130">
        <f t="shared" ca="1" si="93"/>
        <v>5151825.9042155296</v>
      </c>
      <c r="T289" s="1130">
        <f t="shared" ca="1" si="85"/>
        <v>65380813.961070284</v>
      </c>
      <c r="U289" s="1132">
        <f t="shared" ca="1" si="86"/>
        <v>5.9736973935637415E-3</v>
      </c>
      <c r="V289" s="1133">
        <f t="shared" ca="1" si="87"/>
        <v>5.0000000000000044E-2</v>
      </c>
      <c r="X289" s="1134">
        <f t="shared" ca="1" si="94"/>
        <v>3712244.2034360915</v>
      </c>
      <c r="Y289" s="1134">
        <f t="shared" ca="1" si="88"/>
        <v>271148.7318008095</v>
      </c>
      <c r="Z289" s="1134">
        <f t="shared" ca="1" si="89"/>
        <v>3441095.471635282</v>
      </c>
      <c r="AA289" s="1132">
        <f t="shared" ca="1" si="90"/>
        <v>6.3916050334643449E-3</v>
      </c>
      <c r="AB289" s="1105"/>
    </row>
    <row r="290" spans="1:28">
      <c r="A290" s="1144">
        <f>Calendar!J282</f>
        <v>53505</v>
      </c>
      <c r="C290" s="1104"/>
      <c r="D290" s="1125">
        <f t="shared" ca="1" si="76"/>
        <v>54513</v>
      </c>
      <c r="E290" s="1126">
        <f t="shared" ca="1" si="77"/>
        <v>54540</v>
      </c>
      <c r="F290" s="1127">
        <f t="shared" ca="1" si="78"/>
        <v>8520</v>
      </c>
      <c r="G290" s="1128">
        <f ca="1">IF(F290&lt;&gt;"",COUNTIF($F$11:F290,"&gt;0"),"")</f>
        <v>280</v>
      </c>
      <c r="H290" s="1129">
        <v>7.7181389946413451E-2</v>
      </c>
      <c r="I290" s="1073"/>
      <c r="J290" s="1130">
        <f t="shared" ca="1" si="79"/>
        <v>68821909.432705566</v>
      </c>
      <c r="K290" s="1131">
        <f t="shared" ca="1" si="80"/>
        <v>5311770.6287823981</v>
      </c>
      <c r="L290" s="1130">
        <f t="shared" ca="1" si="81"/>
        <v>0</v>
      </c>
      <c r="M290" s="1130">
        <f t="shared" ca="1" si="82"/>
        <v>0</v>
      </c>
      <c r="N290" s="1130">
        <f t="shared" ca="1" si="91"/>
        <v>63510138.803923167</v>
      </c>
      <c r="O290" s="1073"/>
      <c r="P290" s="1130">
        <f t="shared" ca="1" si="83"/>
        <v>5311770.628782399</v>
      </c>
      <c r="Q290" s="1130">
        <f t="shared" ca="1" si="84"/>
        <v>60334631.863727003</v>
      </c>
      <c r="R290" s="1130">
        <f t="shared" ca="1" si="92"/>
        <v>65380813.961070284</v>
      </c>
      <c r="S290" s="1130">
        <f t="shared" ca="1" si="93"/>
        <v>5046182.0973432809</v>
      </c>
      <c r="T290" s="1130">
        <f t="shared" ca="1" si="85"/>
        <v>60334631.863727003</v>
      </c>
      <c r="U290" s="1132">
        <f t="shared" ca="1" si="86"/>
        <v>5.5373682127066778E-3</v>
      </c>
      <c r="V290" s="1133">
        <f t="shared" ca="1" si="87"/>
        <v>5.0000000000000044E-2</v>
      </c>
      <c r="X290" s="1134">
        <f t="shared" ca="1" si="94"/>
        <v>3441095.471635282</v>
      </c>
      <c r="Y290" s="1134">
        <f t="shared" ca="1" si="88"/>
        <v>265588.53143911809</v>
      </c>
      <c r="Z290" s="1134">
        <f t="shared" ca="1" si="89"/>
        <v>3175506.940196164</v>
      </c>
      <c r="AA290" s="1132">
        <f t="shared" ca="1" si="90"/>
        <v>5.9247511563968354E-3</v>
      </c>
      <c r="AB290" s="1105"/>
    </row>
    <row r="291" spans="1:28">
      <c r="A291" s="1144">
        <f>Calendar!J283</f>
        <v>53535</v>
      </c>
      <c r="C291" s="1104"/>
      <c r="D291" s="1125">
        <f t="shared" ca="1" si="76"/>
        <v>54543</v>
      </c>
      <c r="E291" s="1126">
        <f t="shared" ca="1" si="77"/>
        <v>54570</v>
      </c>
      <c r="F291" s="1127">
        <f t="shared" ca="1" si="78"/>
        <v>8550</v>
      </c>
      <c r="G291" s="1128">
        <f ca="1">IF(F291&lt;&gt;"",COUNTIF($F$11:F291,"&gt;0"),"")</f>
        <v>281</v>
      </c>
      <c r="H291" s="1129">
        <v>8.2215919503936141E-2</v>
      </c>
      <c r="I291" s="1073"/>
      <c r="J291" s="1130">
        <f t="shared" ca="1" si="79"/>
        <v>63510138.803923167</v>
      </c>
      <c r="K291" s="1131">
        <f t="shared" ca="1" si="80"/>
        <v>5221544.4595871586</v>
      </c>
      <c r="L291" s="1130">
        <f t="shared" ca="1" si="81"/>
        <v>0</v>
      </c>
      <c r="M291" s="1130">
        <f t="shared" ca="1" si="82"/>
        <v>0</v>
      </c>
      <c r="N291" s="1130">
        <f t="shared" ca="1" si="91"/>
        <v>58288594.344336011</v>
      </c>
      <c r="O291" s="1073"/>
      <c r="P291" s="1130">
        <f t="shared" ca="1" si="83"/>
        <v>5221544.4595871568</v>
      </c>
      <c r="Q291" s="1130">
        <f t="shared" ca="1" si="84"/>
        <v>55374164.627119206</v>
      </c>
      <c r="R291" s="1130">
        <f t="shared" ca="1" si="92"/>
        <v>60334631.863727003</v>
      </c>
      <c r="S291" s="1130">
        <f t="shared" ca="1" si="93"/>
        <v>4960467.2366077974</v>
      </c>
      <c r="T291" s="1130">
        <f t="shared" ca="1" si="85"/>
        <v>55374164.627119206</v>
      </c>
      <c r="U291" s="1132">
        <f t="shared" ca="1" si="86"/>
        <v>5.1099864374048887E-3</v>
      </c>
      <c r="V291" s="1133">
        <f t="shared" ca="1" si="87"/>
        <v>5.0000000000000044E-2</v>
      </c>
      <c r="X291" s="1134">
        <f t="shared" ca="1" si="94"/>
        <v>3175506.940196164</v>
      </c>
      <c r="Y291" s="1134">
        <f t="shared" ca="1" si="88"/>
        <v>261077.22297935933</v>
      </c>
      <c r="Z291" s="1134">
        <f t="shared" ca="1" si="89"/>
        <v>2914429.7172168046</v>
      </c>
      <c r="AA291" s="1132">
        <f t="shared" ca="1" si="90"/>
        <v>5.4674706270595105E-3</v>
      </c>
      <c r="AB291" s="1105"/>
    </row>
    <row r="292" spans="1:28">
      <c r="A292" s="1144">
        <f>Calendar!J284</f>
        <v>53566</v>
      </c>
      <c r="C292" s="1104"/>
      <c r="D292" s="1125">
        <f t="shared" ca="1" si="76"/>
        <v>54574</v>
      </c>
      <c r="E292" s="1126">
        <f t="shared" ca="1" si="77"/>
        <v>54602</v>
      </c>
      <c r="F292" s="1127">
        <f t="shared" ca="1" si="78"/>
        <v>8582</v>
      </c>
      <c r="G292" s="1128">
        <f ca="1">IF(F292&lt;&gt;"",COUNTIF($F$11:F292,"&gt;0"),"")</f>
        <v>282</v>
      </c>
      <c r="H292" s="1129">
        <v>8.6858023880932014E-2</v>
      </c>
      <c r="I292" s="1073"/>
      <c r="J292" s="1130">
        <f t="shared" ca="1" si="79"/>
        <v>58288594.344336011</v>
      </c>
      <c r="K292" s="1131">
        <f t="shared" ca="1" si="80"/>
        <v>5062832.1195462961</v>
      </c>
      <c r="L292" s="1130">
        <f t="shared" ca="1" si="81"/>
        <v>0</v>
      </c>
      <c r="M292" s="1130">
        <f t="shared" ca="1" si="82"/>
        <v>0</v>
      </c>
      <c r="N292" s="1130">
        <f t="shared" ca="1" si="91"/>
        <v>53225762.224789716</v>
      </c>
      <c r="O292" s="1073"/>
      <c r="P292" s="1130">
        <f t="shared" ca="1" si="83"/>
        <v>5062832.1195462942</v>
      </c>
      <c r="Q292" s="1130">
        <f t="shared" ca="1" si="84"/>
        <v>50564474.113550231</v>
      </c>
      <c r="R292" s="1130">
        <f t="shared" ca="1" si="92"/>
        <v>55374164.627119206</v>
      </c>
      <c r="S292" s="1130">
        <f t="shared" ca="1" si="93"/>
        <v>4809690.513568975</v>
      </c>
      <c r="T292" s="1130">
        <f t="shared" ca="1" si="85"/>
        <v>50564474.113550231</v>
      </c>
      <c r="U292" s="1132">
        <f t="shared" ca="1" si="86"/>
        <v>4.6898642038010032E-3</v>
      </c>
      <c r="V292" s="1133">
        <f t="shared" ca="1" si="87"/>
        <v>5.0000000000000044E-2</v>
      </c>
      <c r="X292" s="1134">
        <f t="shared" ca="1" si="94"/>
        <v>2914429.7172168046</v>
      </c>
      <c r="Y292" s="1134">
        <f t="shared" ca="1" si="88"/>
        <v>253141.60597731918</v>
      </c>
      <c r="Z292" s="1134">
        <f t="shared" ca="1" si="89"/>
        <v>2661288.1112394854</v>
      </c>
      <c r="AA292" s="1132">
        <f t="shared" ca="1" si="90"/>
        <v>5.0179575020950495E-3</v>
      </c>
      <c r="AB292" s="1105"/>
    </row>
    <row r="293" spans="1:28">
      <c r="A293" s="1144">
        <f>Calendar!J285</f>
        <v>53597</v>
      </c>
      <c r="C293" s="1104"/>
      <c r="D293" s="1125">
        <f t="shared" ca="1" si="76"/>
        <v>54604</v>
      </c>
      <c r="E293" s="1126">
        <f t="shared" ca="1" si="77"/>
        <v>54631</v>
      </c>
      <c r="F293" s="1127">
        <f t="shared" ca="1" si="78"/>
        <v>8611</v>
      </c>
      <c r="G293" s="1128">
        <f ca="1">IF(F293&lt;&gt;"",COUNTIF($F$11:F293,"&gt;0"),"")</f>
        <v>283</v>
      </c>
      <c r="H293" s="1129">
        <v>9.168346749475724E-2</v>
      </c>
      <c r="I293" s="1073"/>
      <c r="J293" s="1130">
        <f t="shared" ca="1" si="79"/>
        <v>53225762.224789716</v>
      </c>
      <c r="K293" s="1131">
        <f t="shared" ca="1" si="80"/>
        <v>4879922.4408201855</v>
      </c>
      <c r="L293" s="1130">
        <f t="shared" ca="1" si="81"/>
        <v>0</v>
      </c>
      <c r="M293" s="1130">
        <f t="shared" ca="1" si="82"/>
        <v>0</v>
      </c>
      <c r="N293" s="1130">
        <f t="shared" ca="1" si="91"/>
        <v>48345839.783969529</v>
      </c>
      <c r="O293" s="1073"/>
      <c r="P293" s="1130">
        <f t="shared" ca="1" si="83"/>
        <v>4879922.4408201873</v>
      </c>
      <c r="Q293" s="1130">
        <f t="shared" ca="1" si="84"/>
        <v>45928547.794771053</v>
      </c>
      <c r="R293" s="1130">
        <f t="shared" ca="1" si="92"/>
        <v>50564474.113550231</v>
      </c>
      <c r="S293" s="1130">
        <f t="shared" ca="1" si="93"/>
        <v>4635926.318779178</v>
      </c>
      <c r="T293" s="1130">
        <f t="shared" ca="1" si="85"/>
        <v>45928547.794771053</v>
      </c>
      <c r="U293" s="1132">
        <f t="shared" ca="1" si="86"/>
        <v>4.2825118667889281E-3</v>
      </c>
      <c r="V293" s="1133">
        <f t="shared" ca="1" si="87"/>
        <v>5.0000000000000044E-2</v>
      </c>
      <c r="X293" s="1134">
        <f t="shared" ca="1" si="94"/>
        <v>2661288.1112394854</v>
      </c>
      <c r="Y293" s="1134">
        <f t="shared" ca="1" si="88"/>
        <v>243996.12204100937</v>
      </c>
      <c r="Z293" s="1134">
        <f t="shared" ca="1" si="89"/>
        <v>2417291.9891984761</v>
      </c>
      <c r="AA293" s="1132">
        <f t="shared" ca="1" si="90"/>
        <v>4.5821076295445686E-3</v>
      </c>
      <c r="AB293" s="1105"/>
    </row>
    <row r="294" spans="1:28">
      <c r="A294" s="1144">
        <f>Calendar!J286</f>
        <v>53629</v>
      </c>
      <c r="C294" s="1104"/>
      <c r="D294" s="1125">
        <f t="shared" ca="1" si="76"/>
        <v>54635</v>
      </c>
      <c r="E294" s="1126">
        <f t="shared" ca="1" si="77"/>
        <v>54662</v>
      </c>
      <c r="F294" s="1127">
        <f t="shared" ca="1" si="78"/>
        <v>8642</v>
      </c>
      <c r="G294" s="1128">
        <f ca="1">IF(F294&lt;&gt;"",COUNTIF($F$11:F294,"&gt;0"),"")</f>
        <v>284</v>
      </c>
      <c r="H294" s="1129">
        <v>9.7741681610913456E-2</v>
      </c>
      <c r="I294" s="1073"/>
      <c r="J294" s="1130">
        <f t="shared" ca="1" si="79"/>
        <v>48345839.783969529</v>
      </c>
      <c r="K294" s="1131">
        <f t="shared" ca="1" si="80"/>
        <v>4725403.6793769831</v>
      </c>
      <c r="L294" s="1130">
        <f t="shared" ca="1" si="81"/>
        <v>0</v>
      </c>
      <c r="M294" s="1130">
        <f t="shared" ca="1" si="82"/>
        <v>0</v>
      </c>
      <c r="N294" s="1130">
        <f t="shared" ca="1" si="91"/>
        <v>43620436.104592547</v>
      </c>
      <c r="O294" s="1073"/>
      <c r="P294" s="1130">
        <f t="shared" ca="1" si="83"/>
        <v>4725403.6793769822</v>
      </c>
      <c r="Q294" s="1130">
        <f t="shared" ca="1" si="84"/>
        <v>41439414.29936292</v>
      </c>
      <c r="R294" s="1130">
        <f t="shared" ca="1" si="92"/>
        <v>45928547.794771053</v>
      </c>
      <c r="S294" s="1130">
        <f t="shared" ca="1" si="93"/>
        <v>4489133.4954081327</v>
      </c>
      <c r="T294" s="1130">
        <f t="shared" ca="1" si="85"/>
        <v>41439414.29936292</v>
      </c>
      <c r="U294" s="1132">
        <f t="shared" ca="1" si="86"/>
        <v>3.8898763292542732E-3</v>
      </c>
      <c r="V294" s="1133">
        <f t="shared" ca="1" si="87"/>
        <v>4.9999999999999933E-2</v>
      </c>
      <c r="X294" s="1134">
        <f t="shared" ca="1" si="94"/>
        <v>2417291.9891984761</v>
      </c>
      <c r="Y294" s="1134">
        <f t="shared" ca="1" si="88"/>
        <v>236270.18396884948</v>
      </c>
      <c r="Z294" s="1134">
        <f t="shared" ca="1" si="89"/>
        <v>2181021.8052296266</v>
      </c>
      <c r="AA294" s="1132">
        <f t="shared" ca="1" si="90"/>
        <v>4.16200411363374E-3</v>
      </c>
      <c r="AB294" s="1105"/>
    </row>
    <row r="295" spans="1:28">
      <c r="A295" s="1144">
        <f>Calendar!J287</f>
        <v>53658</v>
      </c>
      <c r="C295" s="1104"/>
      <c r="D295" s="1125">
        <f t="shared" ca="1" si="76"/>
        <v>54666</v>
      </c>
      <c r="E295" s="1126">
        <f t="shared" ca="1" si="77"/>
        <v>54693</v>
      </c>
      <c r="F295" s="1127">
        <f t="shared" ca="1" si="78"/>
        <v>8673</v>
      </c>
      <c r="G295" s="1128">
        <f ca="1">IF(F295&lt;&gt;"",COUNTIF($F$11:F295,"&gt;0"),"")</f>
        <v>285</v>
      </c>
      <c r="H295" s="1129">
        <v>0.10470054955174993</v>
      </c>
      <c r="I295" s="1073"/>
      <c r="J295" s="1130">
        <f t="shared" ca="1" si="79"/>
        <v>43620436.104592547</v>
      </c>
      <c r="K295" s="1131">
        <f t="shared" ca="1" si="80"/>
        <v>4567083.6318378337</v>
      </c>
      <c r="L295" s="1130">
        <f t="shared" ca="1" si="81"/>
        <v>0</v>
      </c>
      <c r="M295" s="1130">
        <f t="shared" ca="1" si="82"/>
        <v>0</v>
      </c>
      <c r="N295" s="1130">
        <f t="shared" ca="1" si="91"/>
        <v>39053352.472754717</v>
      </c>
      <c r="O295" s="1073"/>
      <c r="P295" s="1130">
        <f t="shared" ca="1" si="83"/>
        <v>4567083.6318378299</v>
      </c>
      <c r="Q295" s="1130">
        <f t="shared" ca="1" si="84"/>
        <v>37100684.849116981</v>
      </c>
      <c r="R295" s="1130">
        <f t="shared" ca="1" si="92"/>
        <v>41439414.29936292</v>
      </c>
      <c r="S295" s="1130">
        <f t="shared" ca="1" si="93"/>
        <v>4338729.4502459392</v>
      </c>
      <c r="T295" s="1130">
        <f t="shared" ca="1" si="85"/>
        <v>37100684.849116981</v>
      </c>
      <c r="U295" s="1132">
        <f t="shared" ca="1" si="86"/>
        <v>3.509673275574473E-3</v>
      </c>
      <c r="V295" s="1133">
        <f t="shared" ca="1" si="87"/>
        <v>5.0000000000000044E-2</v>
      </c>
      <c r="X295" s="1134">
        <f t="shared" ca="1" si="94"/>
        <v>2181021.8052296266</v>
      </c>
      <c r="Y295" s="1134">
        <f t="shared" ca="1" si="88"/>
        <v>228354.18159189075</v>
      </c>
      <c r="Z295" s="1134">
        <f t="shared" ca="1" si="89"/>
        <v>1952667.6236377358</v>
      </c>
      <c r="AA295" s="1132">
        <f t="shared" ca="1" si="90"/>
        <v>3.7552028326956382E-3</v>
      </c>
      <c r="AB295" s="1105"/>
    </row>
    <row r="296" spans="1:28">
      <c r="A296" s="1144">
        <f>Calendar!J288</f>
        <v>53688</v>
      </c>
      <c r="C296" s="1104"/>
      <c r="D296" s="1125">
        <f t="shared" ca="1" si="76"/>
        <v>54696</v>
      </c>
      <c r="E296" s="1126">
        <f t="shared" ca="1" si="77"/>
        <v>54723</v>
      </c>
      <c r="F296" s="1127">
        <f t="shared" ca="1" si="78"/>
        <v>8703</v>
      </c>
      <c r="G296" s="1128">
        <f ca="1">IF(F296&lt;&gt;"",COUNTIF($F$11:F296,"&gt;0"),"")</f>
        <v>286</v>
      </c>
      <c r="H296" s="1129">
        <v>0.11061768586956627</v>
      </c>
      <c r="I296" s="1073"/>
      <c r="J296" s="1130">
        <f t="shared" ca="1" si="79"/>
        <v>39053352.472754717</v>
      </c>
      <c r="K296" s="1131">
        <f t="shared" ca="1" si="80"/>
        <v>4319991.4759846302</v>
      </c>
      <c r="L296" s="1130">
        <f t="shared" ca="1" si="81"/>
        <v>0</v>
      </c>
      <c r="M296" s="1130">
        <f t="shared" ca="1" si="82"/>
        <v>0</v>
      </c>
      <c r="N296" s="1130">
        <f t="shared" ca="1" si="91"/>
        <v>34733360.996770084</v>
      </c>
      <c r="O296" s="1073"/>
      <c r="P296" s="1130">
        <f t="shared" ca="1" si="83"/>
        <v>4319991.475984633</v>
      </c>
      <c r="Q296" s="1130">
        <f t="shared" ca="1" si="84"/>
        <v>32996692.946931578</v>
      </c>
      <c r="R296" s="1130">
        <f t="shared" ca="1" si="92"/>
        <v>37100684.849116981</v>
      </c>
      <c r="S296" s="1130">
        <f t="shared" ca="1" si="93"/>
        <v>4103991.9021854028</v>
      </c>
      <c r="T296" s="1130">
        <f t="shared" ca="1" si="85"/>
        <v>32996692.946931578</v>
      </c>
      <c r="U296" s="1132">
        <f t="shared" ca="1" si="86"/>
        <v>3.1422085548747356E-3</v>
      </c>
      <c r="V296" s="1133">
        <f t="shared" ca="1" si="87"/>
        <v>5.0000000000000044E-2</v>
      </c>
      <c r="X296" s="1134">
        <f t="shared" ca="1" si="94"/>
        <v>1952667.6236377358</v>
      </c>
      <c r="Y296" s="1134">
        <f t="shared" ca="1" si="88"/>
        <v>215999.57379923016</v>
      </c>
      <c r="Z296" s="1134">
        <f t="shared" ca="1" si="89"/>
        <v>1736668.0498385057</v>
      </c>
      <c r="AA296" s="1132">
        <f t="shared" ca="1" si="90"/>
        <v>3.362031032434118E-3</v>
      </c>
      <c r="AB296" s="1105"/>
    </row>
    <row r="297" spans="1:28">
      <c r="A297" s="1144">
        <f>Calendar!J289</f>
        <v>53720</v>
      </c>
      <c r="C297" s="1104"/>
      <c r="D297" s="1125">
        <f t="shared" ca="1" si="76"/>
        <v>54727</v>
      </c>
      <c r="E297" s="1126">
        <f t="shared" ca="1" si="77"/>
        <v>54756</v>
      </c>
      <c r="F297" s="1127">
        <f t="shared" ca="1" si="78"/>
        <v>8736</v>
      </c>
      <c r="G297" s="1128">
        <f ca="1">IF(F297&lt;&gt;"",COUNTIF($F$11:F297,"&gt;0"),"")</f>
        <v>287</v>
      </c>
      <c r="H297" s="1129">
        <v>0.11732030969490148</v>
      </c>
      <c r="I297" s="1073"/>
      <c r="J297" s="1130">
        <f t="shared" ca="1" si="79"/>
        <v>34733360.996770084</v>
      </c>
      <c r="K297" s="1131">
        <f t="shared" ca="1" si="80"/>
        <v>4074928.6688858783</v>
      </c>
      <c r="L297" s="1130">
        <f t="shared" ca="1" si="81"/>
        <v>0</v>
      </c>
      <c r="M297" s="1130">
        <f t="shared" ca="1" si="82"/>
        <v>0</v>
      </c>
      <c r="N297" s="1130">
        <f t="shared" ca="1" si="91"/>
        <v>30658432.327884205</v>
      </c>
      <c r="O297" s="1073"/>
      <c r="P297" s="1130">
        <f t="shared" ca="1" si="83"/>
        <v>4074928.6688858792</v>
      </c>
      <c r="Q297" s="1130">
        <f t="shared" ca="1" si="84"/>
        <v>29125510.711489994</v>
      </c>
      <c r="R297" s="1130">
        <f t="shared" ca="1" si="92"/>
        <v>32996692.946931578</v>
      </c>
      <c r="S297" s="1130">
        <f t="shared" ca="1" si="93"/>
        <v>3871182.2354415841</v>
      </c>
      <c r="T297" s="1130">
        <f t="shared" ca="1" si="85"/>
        <v>29125510.711489994</v>
      </c>
      <c r="U297" s="1132">
        <f t="shared" ca="1" si="86"/>
        <v>2.7946247160149382E-3</v>
      </c>
      <c r="V297" s="1133">
        <f t="shared" ca="1" si="87"/>
        <v>5.0000000000000044E-2</v>
      </c>
      <c r="X297" s="1134">
        <f t="shared" ca="1" si="94"/>
        <v>1736668.0498385057</v>
      </c>
      <c r="Y297" s="1134">
        <f t="shared" ca="1" si="88"/>
        <v>203746.43344429508</v>
      </c>
      <c r="Z297" s="1134">
        <f t="shared" ca="1" si="89"/>
        <v>1532921.6163942106</v>
      </c>
      <c r="AA297" s="1132">
        <f t="shared" ca="1" si="90"/>
        <v>2.9901309398045898E-3</v>
      </c>
      <c r="AB297" s="1105"/>
    </row>
    <row r="298" spans="1:28">
      <c r="A298" s="1144">
        <f>Calendar!J290</f>
        <v>53750</v>
      </c>
      <c r="C298" s="1104"/>
      <c r="D298" s="1125">
        <f t="shared" ca="1" si="76"/>
        <v>54757</v>
      </c>
      <c r="E298" s="1126">
        <f t="shared" ca="1" si="77"/>
        <v>54784</v>
      </c>
      <c r="F298" s="1127">
        <f t="shared" ca="1" si="78"/>
        <v>8764</v>
      </c>
      <c r="G298" s="1128">
        <f ca="1">IF(F298&lt;&gt;"",COUNTIF($F$11:F298,"&gt;0"),"")</f>
        <v>288</v>
      </c>
      <c r="H298" s="1129">
        <v>0.12633784130682557</v>
      </c>
      <c r="I298" s="1073"/>
      <c r="J298" s="1130">
        <f t="shared" ca="1" si="79"/>
        <v>30658432.327884205</v>
      </c>
      <c r="K298" s="1131">
        <f t="shared" ca="1" si="80"/>
        <v>3873320.1581562855</v>
      </c>
      <c r="L298" s="1130">
        <f t="shared" ca="1" si="81"/>
        <v>0</v>
      </c>
      <c r="M298" s="1130">
        <f t="shared" ca="1" si="82"/>
        <v>0</v>
      </c>
      <c r="N298" s="1130">
        <f t="shared" ca="1" si="91"/>
        <v>26785112.169727918</v>
      </c>
      <c r="O298" s="1073"/>
      <c r="P298" s="1130">
        <f t="shared" ca="1" si="83"/>
        <v>3873320.1581562869</v>
      </c>
      <c r="Q298" s="1130">
        <f t="shared" ca="1" si="84"/>
        <v>25445856.561241522</v>
      </c>
      <c r="R298" s="1130">
        <f t="shared" ca="1" si="92"/>
        <v>29125510.711489994</v>
      </c>
      <c r="S298" s="1130">
        <f t="shared" ca="1" si="93"/>
        <v>3679654.1502484716</v>
      </c>
      <c r="T298" s="1130">
        <f t="shared" ca="1" si="85"/>
        <v>25445856.561241522</v>
      </c>
      <c r="U298" s="1132">
        <f t="shared" ca="1" si="86"/>
        <v>2.4667584788510394E-3</v>
      </c>
      <c r="V298" s="1133">
        <f t="shared" ca="1" si="87"/>
        <v>4.9999999999999933E-2</v>
      </c>
      <c r="X298" s="1134">
        <f t="shared" ca="1" si="94"/>
        <v>1532921.6163942106</v>
      </c>
      <c r="Y298" s="1134">
        <f t="shared" ca="1" si="88"/>
        <v>193666.00790781528</v>
      </c>
      <c r="Z298" s="1134">
        <f t="shared" ca="1" si="89"/>
        <v>1339255.6084863953</v>
      </c>
      <c r="AA298" s="1132">
        <f t="shared" ca="1" si="90"/>
        <v>2.6393278519184068E-3</v>
      </c>
      <c r="AB298" s="1105"/>
    </row>
    <row r="299" spans="1:28">
      <c r="A299" s="1144">
        <f>Calendar!J291</f>
        <v>53778</v>
      </c>
      <c r="C299" s="1104"/>
      <c r="D299" s="1125">
        <f t="shared" ca="1" si="76"/>
        <v>54788</v>
      </c>
      <c r="E299" s="1126">
        <f t="shared" ca="1" si="77"/>
        <v>54815</v>
      </c>
      <c r="F299" s="1127">
        <f t="shared" ca="1" si="78"/>
        <v>8795</v>
      </c>
      <c r="G299" s="1128">
        <f ca="1">IF(F299&lt;&gt;"",COUNTIF($F$11:F299,"&gt;0"),"")</f>
        <v>289</v>
      </c>
      <c r="H299" s="1129">
        <v>0.13615492669384663</v>
      </c>
      <c r="I299" s="1073"/>
      <c r="J299" s="1130">
        <f t="shared" ca="1" si="79"/>
        <v>26785112.169727918</v>
      </c>
      <c r="K299" s="1131">
        <f t="shared" ca="1" si="80"/>
        <v>3646924.9839557637</v>
      </c>
      <c r="L299" s="1130">
        <f t="shared" ca="1" si="81"/>
        <v>0</v>
      </c>
      <c r="M299" s="1130">
        <f t="shared" ca="1" si="82"/>
        <v>0</v>
      </c>
      <c r="N299" s="1130">
        <f t="shared" ca="1" si="91"/>
        <v>23138187.185772154</v>
      </c>
      <c r="O299" s="1073"/>
      <c r="P299" s="1130">
        <f t="shared" ca="1" si="83"/>
        <v>3646924.9839557633</v>
      </c>
      <c r="Q299" s="1130">
        <f t="shared" ca="1" si="84"/>
        <v>21981277.826483544</v>
      </c>
      <c r="R299" s="1130">
        <f t="shared" ca="1" si="92"/>
        <v>25445856.561241522</v>
      </c>
      <c r="S299" s="1130">
        <f t="shared" ca="1" si="93"/>
        <v>3464578.7347579785</v>
      </c>
      <c r="T299" s="1130">
        <f t="shared" ca="1" si="85"/>
        <v>21981277.826483544</v>
      </c>
      <c r="U299" s="1132">
        <f t="shared" ca="1" si="86"/>
        <v>2.1551135376076903E-3</v>
      </c>
      <c r="V299" s="1133">
        <f t="shared" ca="1" si="87"/>
        <v>5.0000000000000155E-2</v>
      </c>
      <c r="X299" s="1134">
        <f t="shared" ca="1" si="94"/>
        <v>1339255.6084863953</v>
      </c>
      <c r="Y299" s="1134">
        <f t="shared" ca="1" si="88"/>
        <v>182346.24919778481</v>
      </c>
      <c r="Z299" s="1134">
        <f t="shared" ca="1" si="89"/>
        <v>1156909.3592886105</v>
      </c>
      <c r="AA299" s="1132">
        <f t="shared" ca="1" si="90"/>
        <v>2.3058808686060527E-3</v>
      </c>
      <c r="AB299" s="1105"/>
    </row>
    <row r="300" spans="1:28">
      <c r="A300" s="1144">
        <f>Calendar!J292</f>
        <v>53811</v>
      </c>
      <c r="C300" s="1104"/>
      <c r="D300" s="1125">
        <f t="shared" ca="1" si="76"/>
        <v>54819</v>
      </c>
      <c r="E300" s="1126">
        <f t="shared" ca="1" si="77"/>
        <v>54847</v>
      </c>
      <c r="F300" s="1127">
        <f t="shared" ca="1" si="78"/>
        <v>8827</v>
      </c>
      <c r="G300" s="1128">
        <f ca="1">IF(F300&lt;&gt;"",COUNTIF($F$11:F300,"&gt;0"),"")</f>
        <v>290</v>
      </c>
      <c r="H300" s="1129">
        <v>0.1491211442456824</v>
      </c>
      <c r="I300" s="1073"/>
      <c r="J300" s="1130">
        <f t="shared" ca="1" si="79"/>
        <v>23138187.185772154</v>
      </c>
      <c r="K300" s="1131">
        <f t="shared" ca="1" si="80"/>
        <v>3450392.9489131295</v>
      </c>
      <c r="L300" s="1130">
        <f t="shared" ca="1" si="81"/>
        <v>0</v>
      </c>
      <c r="M300" s="1130">
        <f t="shared" ca="1" si="82"/>
        <v>0</v>
      </c>
      <c r="N300" s="1130">
        <f t="shared" ca="1" si="91"/>
        <v>19687794.236859024</v>
      </c>
      <c r="O300" s="1073"/>
      <c r="P300" s="1130">
        <f t="shared" ca="1" si="83"/>
        <v>3450392.9489131309</v>
      </c>
      <c r="Q300" s="1130">
        <f t="shared" ca="1" si="84"/>
        <v>18703404.525016073</v>
      </c>
      <c r="R300" s="1130">
        <f t="shared" ca="1" si="92"/>
        <v>21981277.826483544</v>
      </c>
      <c r="S300" s="1130">
        <f t="shared" ca="1" si="93"/>
        <v>3277873.3014674708</v>
      </c>
      <c r="T300" s="1130">
        <f t="shared" ca="1" si="85"/>
        <v>18703404.525016073</v>
      </c>
      <c r="U300" s="1132">
        <f t="shared" ca="1" si="86"/>
        <v>1.8616842118777987E-3</v>
      </c>
      <c r="V300" s="1133">
        <f t="shared" ca="1" si="87"/>
        <v>4.9999999999999933E-2</v>
      </c>
      <c r="X300" s="1134">
        <f t="shared" ca="1" si="94"/>
        <v>1156909.3592886105</v>
      </c>
      <c r="Y300" s="1134">
        <f t="shared" ca="1" si="88"/>
        <v>172519.64744566008</v>
      </c>
      <c r="Z300" s="1134">
        <f t="shared" ca="1" si="89"/>
        <v>984389.71184295043</v>
      </c>
      <c r="AA300" s="1132">
        <f t="shared" ca="1" si="90"/>
        <v>1.9919238279762579E-3</v>
      </c>
      <c r="AB300" s="1105"/>
    </row>
    <row r="301" spans="1:28">
      <c r="A301" s="1144">
        <f>Calendar!J293</f>
        <v>53839</v>
      </c>
      <c r="C301" s="1104"/>
      <c r="D301" s="1125">
        <f t="shared" ca="1" si="76"/>
        <v>54847</v>
      </c>
      <c r="E301" s="1126">
        <f t="shared" ca="1" si="77"/>
        <v>54875</v>
      </c>
      <c r="F301" s="1127">
        <f t="shared" ca="1" si="78"/>
        <v>8855</v>
      </c>
      <c r="G301" s="1128">
        <f ca="1">IF(F301&lt;&gt;"",COUNTIF($F$11:F301,"&gt;0"),"")</f>
        <v>291</v>
      </c>
      <c r="H301" s="1129">
        <v>0.16896561620355724</v>
      </c>
      <c r="I301" s="1073"/>
      <c r="J301" s="1130">
        <f t="shared" ca="1" si="79"/>
        <v>19687794.236859024</v>
      </c>
      <c r="K301" s="1131">
        <f t="shared" ca="1" si="80"/>
        <v>3326560.2849197281</v>
      </c>
      <c r="L301" s="1130">
        <f t="shared" ca="1" si="81"/>
        <v>0</v>
      </c>
      <c r="M301" s="1130">
        <f t="shared" ca="1" si="82"/>
        <v>0</v>
      </c>
      <c r="N301" s="1130">
        <f t="shared" ca="1" si="91"/>
        <v>16361233.951939296</v>
      </c>
      <c r="O301" s="1073"/>
      <c r="P301" s="1130">
        <f t="shared" ca="1" si="83"/>
        <v>3326560.2849197276</v>
      </c>
      <c r="Q301" s="1130">
        <f t="shared" ca="1" si="84"/>
        <v>15543172.254342331</v>
      </c>
      <c r="R301" s="1130">
        <f t="shared" ca="1" si="92"/>
        <v>18703404.525016073</v>
      </c>
      <c r="S301" s="1130">
        <f t="shared" ca="1" si="93"/>
        <v>3160232.2706737425</v>
      </c>
      <c r="T301" s="1130">
        <f t="shared" ca="1" si="85"/>
        <v>15543172.254342331</v>
      </c>
      <c r="U301" s="1132">
        <f t="shared" ca="1" si="86"/>
        <v>1.58406773197846E-3</v>
      </c>
      <c r="V301" s="1133">
        <f t="shared" ca="1" si="87"/>
        <v>5.0000000000000044E-2</v>
      </c>
      <c r="X301" s="1134">
        <f t="shared" ca="1" si="94"/>
        <v>984389.71184295043</v>
      </c>
      <c r="Y301" s="1134">
        <f t="shared" ca="1" si="88"/>
        <v>166328.01424598508</v>
      </c>
      <c r="Z301" s="1134">
        <f t="shared" ca="1" si="89"/>
        <v>818061.69759696536</v>
      </c>
      <c r="AA301" s="1132">
        <f t="shared" ca="1" si="90"/>
        <v>1.694885867498193E-3</v>
      </c>
      <c r="AB301" s="1105"/>
    </row>
    <row r="302" spans="1:28">
      <c r="A302" s="1144">
        <f>Calendar!J294</f>
        <v>53870</v>
      </c>
      <c r="C302" s="1104"/>
      <c r="D302" s="1125">
        <f t="shared" ca="1" si="76"/>
        <v>54878</v>
      </c>
      <c r="E302" s="1126">
        <f t="shared" ca="1" si="77"/>
        <v>54905</v>
      </c>
      <c r="F302" s="1127">
        <f t="shared" ca="1" si="78"/>
        <v>8885</v>
      </c>
      <c r="G302" s="1128">
        <f ca="1">IF(F302&lt;&gt;"",COUNTIF($F$11:F302,"&gt;0"),"")</f>
        <v>292</v>
      </c>
      <c r="H302" s="1129">
        <v>0.19188374195617591</v>
      </c>
      <c r="I302" s="1073"/>
      <c r="J302" s="1130">
        <f t="shared" ca="1" si="79"/>
        <v>16361233.951939296</v>
      </c>
      <c r="K302" s="1131">
        <f t="shared" ca="1" si="80"/>
        <v>3139454.7937185443</v>
      </c>
      <c r="L302" s="1130">
        <f t="shared" ca="1" si="81"/>
        <v>0</v>
      </c>
      <c r="M302" s="1130">
        <f t="shared" ca="1" si="82"/>
        <v>0</v>
      </c>
      <c r="N302" s="1130">
        <f t="shared" ca="1" si="91"/>
        <v>13221779.158220751</v>
      </c>
      <c r="O302" s="1073"/>
      <c r="P302" s="1130">
        <f t="shared" ca="1" si="83"/>
        <v>3139454.7937185448</v>
      </c>
      <c r="Q302" s="1130">
        <f t="shared" ca="1" si="84"/>
        <v>12560690.200309712</v>
      </c>
      <c r="R302" s="1130">
        <f t="shared" ca="1" si="92"/>
        <v>15543172.254342331</v>
      </c>
      <c r="S302" s="1130">
        <f t="shared" ca="1" si="93"/>
        <v>2982482.0540326182</v>
      </c>
      <c r="T302" s="1130">
        <f t="shared" ca="1" si="85"/>
        <v>12560690.200309712</v>
      </c>
      <c r="U302" s="1132">
        <f t="shared" ca="1" si="86"/>
        <v>1.3164147515365482E-3</v>
      </c>
      <c r="V302" s="1133">
        <f t="shared" ca="1" si="87"/>
        <v>5.0000000000000044E-2</v>
      </c>
      <c r="X302" s="1134">
        <f t="shared" ca="1" si="94"/>
        <v>818061.69759696536</v>
      </c>
      <c r="Y302" s="1134">
        <f t="shared" ca="1" si="88"/>
        <v>156972.73968592659</v>
      </c>
      <c r="Z302" s="1134">
        <f t="shared" ca="1" si="89"/>
        <v>661088.95791103877</v>
      </c>
      <c r="AA302" s="1132">
        <f t="shared" ca="1" si="90"/>
        <v>1.408508432501662E-3</v>
      </c>
      <c r="AB302" s="1105"/>
    </row>
    <row r="303" spans="1:28">
      <c r="A303" s="1144">
        <f>Calendar!J295</f>
        <v>53902</v>
      </c>
      <c r="C303" s="1104"/>
      <c r="D303" s="1125">
        <f t="shared" ca="1" si="76"/>
        <v>54908</v>
      </c>
      <c r="E303" s="1126">
        <f t="shared" ca="1" si="77"/>
        <v>54935</v>
      </c>
      <c r="F303" s="1127">
        <f t="shared" ca="1" si="78"/>
        <v>8915</v>
      </c>
      <c r="G303" s="1128">
        <f ca="1">IF(F303&lt;&gt;"",COUNTIF($F$11:F303,"&gt;0"),"")</f>
        <v>293</v>
      </c>
      <c r="H303" s="1129">
        <v>0.22220824467743641</v>
      </c>
      <c r="I303" s="1073"/>
      <c r="J303" s="1130">
        <f t="shared" ca="1" si="79"/>
        <v>13221779.158220751</v>
      </c>
      <c r="K303" s="1131">
        <f t="shared" ca="1" si="80"/>
        <v>2937988.3382609459</v>
      </c>
      <c r="L303" s="1130">
        <f t="shared" ca="1" si="81"/>
        <v>0</v>
      </c>
      <c r="M303" s="1130">
        <f t="shared" ca="1" si="82"/>
        <v>0</v>
      </c>
      <c r="N303" s="1130">
        <f t="shared" ca="1" si="91"/>
        <v>10283790.819959804</v>
      </c>
      <c r="O303" s="1073"/>
      <c r="P303" s="1130">
        <f t="shared" ca="1" si="83"/>
        <v>2937988.3382609468</v>
      </c>
      <c r="Q303" s="1130">
        <f t="shared" ca="1" si="84"/>
        <v>9769601.2789618131</v>
      </c>
      <c r="R303" s="1130">
        <f t="shared" ca="1" si="92"/>
        <v>12560690.200309712</v>
      </c>
      <c r="S303" s="1130">
        <f t="shared" ca="1" si="93"/>
        <v>2791088.9213478994</v>
      </c>
      <c r="T303" s="1130">
        <f t="shared" ca="1" si="85"/>
        <v>9769601.2789618131</v>
      </c>
      <c r="U303" s="1132">
        <f t="shared" ca="1" si="86"/>
        <v>1.0638161630454055E-3</v>
      </c>
      <c r="V303" s="1133">
        <f t="shared" ca="1" si="87"/>
        <v>5.0000000000000155E-2</v>
      </c>
      <c r="X303" s="1134">
        <f t="shared" ca="1" si="94"/>
        <v>661088.95791103877</v>
      </c>
      <c r="Y303" s="1134">
        <f t="shared" ca="1" si="88"/>
        <v>146899.41691304743</v>
      </c>
      <c r="Z303" s="1134">
        <f t="shared" ca="1" si="89"/>
        <v>514189.54099799134</v>
      </c>
      <c r="AA303" s="1132">
        <f t="shared" ca="1" si="90"/>
        <v>1.1382385638964167E-3</v>
      </c>
      <c r="AB303" s="1105"/>
    </row>
    <row r="304" spans="1:28">
      <c r="A304" s="1144">
        <f>Calendar!J296</f>
        <v>53931</v>
      </c>
      <c r="C304" s="1104"/>
      <c r="D304" s="1125">
        <f t="shared" ca="1" si="76"/>
        <v>54939</v>
      </c>
      <c r="E304" s="1126">
        <f t="shared" ca="1" si="77"/>
        <v>54966</v>
      </c>
      <c r="F304" s="1127">
        <f t="shared" ca="1" si="78"/>
        <v>8946</v>
      </c>
      <c r="G304" s="1128">
        <f ca="1">IF(F304&lt;&gt;"",COUNTIF($F$11:F304,"&gt;0"),"")</f>
        <v>294</v>
      </c>
      <c r="H304" s="1129">
        <v>0.2626909689630772</v>
      </c>
      <c r="I304" s="1073"/>
      <c r="J304" s="1130">
        <f t="shared" ca="1" si="79"/>
        <v>10283790.819959804</v>
      </c>
      <c r="K304" s="1131">
        <f t="shared" ca="1" si="80"/>
        <v>2701458.9751088391</v>
      </c>
      <c r="L304" s="1130">
        <f t="shared" ca="1" si="81"/>
        <v>0</v>
      </c>
      <c r="M304" s="1130">
        <f t="shared" ca="1" si="82"/>
        <v>0</v>
      </c>
      <c r="N304" s="1130">
        <f t="shared" ca="1" si="91"/>
        <v>7582331.8448509648</v>
      </c>
      <c r="O304" s="1073"/>
      <c r="P304" s="1130">
        <f t="shared" ca="1" si="83"/>
        <v>2701458.9751088396</v>
      </c>
      <c r="Q304" s="1130">
        <f t="shared" ca="1" si="84"/>
        <v>7203215.2526084166</v>
      </c>
      <c r="R304" s="1130">
        <f t="shared" ca="1" si="92"/>
        <v>9769601.2789618131</v>
      </c>
      <c r="S304" s="1130">
        <f t="shared" ca="1" si="93"/>
        <v>2566386.0263533965</v>
      </c>
      <c r="T304" s="1130">
        <f t="shared" ca="1" si="85"/>
        <v>7203215.2526084166</v>
      </c>
      <c r="U304" s="1132">
        <f t="shared" ca="1" si="86"/>
        <v>8.2742744079560037E-4</v>
      </c>
      <c r="V304" s="1133">
        <f t="shared" ca="1" si="87"/>
        <v>5.0000000000000044E-2</v>
      </c>
      <c r="X304" s="1134">
        <f t="shared" ca="1" si="94"/>
        <v>514189.54099799134</v>
      </c>
      <c r="Y304" s="1134">
        <f t="shared" ca="1" si="88"/>
        <v>135072.9487554431</v>
      </c>
      <c r="Z304" s="1134">
        <f t="shared" ca="1" si="89"/>
        <v>379116.59224254824</v>
      </c>
      <c r="AA304" s="1132">
        <f t="shared" ca="1" si="90"/>
        <v>8.8531257058882811E-4</v>
      </c>
      <c r="AB304" s="1105"/>
    </row>
    <row r="305" spans="1:28">
      <c r="A305" s="1144">
        <f>Calendar!J297</f>
        <v>53962</v>
      </c>
      <c r="C305" s="1104"/>
      <c r="D305" s="1125">
        <f t="shared" ca="1" si="76"/>
        <v>54969</v>
      </c>
      <c r="E305" s="1126">
        <f t="shared" ca="1" si="77"/>
        <v>54996</v>
      </c>
      <c r="F305" s="1127">
        <f t="shared" ca="1" si="78"/>
        <v>8976</v>
      </c>
      <c r="G305" s="1128">
        <f ca="1">IF(F305&lt;&gt;"",COUNTIF($F$11:F305,"&gt;0"),"")</f>
        <v>295</v>
      </c>
      <c r="H305" s="1129">
        <v>0.30906128739427524</v>
      </c>
      <c r="I305" s="1073"/>
      <c r="J305" s="1130">
        <f t="shared" ca="1" si="79"/>
        <v>7582331.8448509648</v>
      </c>
      <c r="K305" s="1131">
        <f t="shared" ca="1" si="80"/>
        <v>2343405.2414202495</v>
      </c>
      <c r="L305" s="1130">
        <f t="shared" ca="1" si="81"/>
        <v>0</v>
      </c>
      <c r="M305" s="1130">
        <f t="shared" ca="1" si="82"/>
        <v>0</v>
      </c>
      <c r="N305" s="1130">
        <f t="shared" ca="1" si="91"/>
        <v>5238926.6034307154</v>
      </c>
      <c r="O305" s="1073"/>
      <c r="P305" s="1130">
        <f t="shared" ca="1" si="83"/>
        <v>2343405.2414202495</v>
      </c>
      <c r="Q305" s="1130">
        <f t="shared" ca="1" si="84"/>
        <v>4976980.2732591797</v>
      </c>
      <c r="R305" s="1130">
        <f t="shared" ca="1" si="92"/>
        <v>7203215.2526084166</v>
      </c>
      <c r="S305" s="1130">
        <f t="shared" ca="1" si="93"/>
        <v>2226234.9793492369</v>
      </c>
      <c r="T305" s="1130">
        <f t="shared" ca="1" si="85"/>
        <v>4976980.2732591797</v>
      </c>
      <c r="U305" s="1132">
        <f t="shared" ca="1" si="86"/>
        <v>6.1006972462636496E-4</v>
      </c>
      <c r="V305" s="1133">
        <f t="shared" ca="1" si="87"/>
        <v>5.0000000000000044E-2</v>
      </c>
      <c r="X305" s="1134">
        <f t="shared" ca="1" si="94"/>
        <v>379116.59224254824</v>
      </c>
      <c r="Y305" s="1134">
        <f t="shared" ca="1" si="88"/>
        <v>117170.26207101252</v>
      </c>
      <c r="Z305" s="1134">
        <f t="shared" ca="1" si="89"/>
        <v>261946.33017153572</v>
      </c>
      <c r="AA305" s="1132">
        <f t="shared" ca="1" si="90"/>
        <v>6.5274895358565465E-4</v>
      </c>
      <c r="AB305" s="1105"/>
    </row>
    <row r="306" spans="1:28">
      <c r="A306" s="1144">
        <f>Calendar!J298</f>
        <v>53993</v>
      </c>
      <c r="C306" s="1104"/>
      <c r="D306" s="1125">
        <f t="shared" ca="1" si="76"/>
        <v>55000</v>
      </c>
      <c r="E306" s="1126">
        <f t="shared" ca="1" si="77"/>
        <v>55029</v>
      </c>
      <c r="F306" s="1127">
        <f t="shared" ca="1" si="78"/>
        <v>9009</v>
      </c>
      <c r="G306" s="1128">
        <f ca="1">IF(F306&lt;&gt;"",COUNTIF($F$11:F306,"&gt;0"),"")</f>
        <v>296</v>
      </c>
      <c r="H306" s="1129">
        <v>0.35483122856910354</v>
      </c>
      <c r="I306" s="1073"/>
      <c r="J306" s="1130">
        <f t="shared" ca="1" si="79"/>
        <v>5238926.6034307154</v>
      </c>
      <c r="K306" s="1131">
        <f t="shared" ca="1" si="80"/>
        <v>1858934.7630786814</v>
      </c>
      <c r="L306" s="1130">
        <f t="shared" ca="1" si="81"/>
        <v>0</v>
      </c>
      <c r="M306" s="1130">
        <f t="shared" ca="1" si="82"/>
        <v>0</v>
      </c>
      <c r="N306" s="1130">
        <f t="shared" ca="1" si="91"/>
        <v>3379991.8403520342</v>
      </c>
      <c r="O306" s="1073"/>
      <c r="P306" s="1130">
        <f t="shared" ca="1" si="83"/>
        <v>1858934.7630786812</v>
      </c>
      <c r="Q306" s="1130">
        <f t="shared" ca="1" si="84"/>
        <v>3210992.2483344325</v>
      </c>
      <c r="R306" s="1130">
        <f t="shared" ca="1" si="92"/>
        <v>4976980.2732591797</v>
      </c>
      <c r="S306" s="1130">
        <f t="shared" ca="1" si="93"/>
        <v>1765988.0249247472</v>
      </c>
      <c r="T306" s="1130">
        <f t="shared" ca="1" si="85"/>
        <v>3210992.2483344325</v>
      </c>
      <c r="U306" s="1132">
        <f t="shared" ca="1" si="86"/>
        <v>4.2152079013306964E-4</v>
      </c>
      <c r="V306" s="1133">
        <f t="shared" ca="1" si="87"/>
        <v>5.0000000000000044E-2</v>
      </c>
      <c r="X306" s="1134">
        <f t="shared" ca="1" si="94"/>
        <v>261946.33017153572</v>
      </c>
      <c r="Y306" s="1134">
        <f t="shared" ca="1" si="88"/>
        <v>92946.738153934013</v>
      </c>
      <c r="Z306" s="1134">
        <f t="shared" ca="1" si="89"/>
        <v>168999.59201760171</v>
      </c>
      <c r="AA306" s="1132">
        <f t="shared" ca="1" si="90"/>
        <v>4.5100952164520613E-4</v>
      </c>
      <c r="AB306" s="1105"/>
    </row>
    <row r="307" spans="1:28">
      <c r="A307" s="1144">
        <f>Calendar!J299</f>
        <v>54023</v>
      </c>
      <c r="C307" s="1104"/>
      <c r="D307" s="1125">
        <f t="shared" ca="1" si="76"/>
        <v>55031</v>
      </c>
      <c r="E307" s="1126">
        <f t="shared" ca="1" si="77"/>
        <v>55058</v>
      </c>
      <c r="F307" s="1127">
        <f t="shared" ca="1" si="78"/>
        <v>9038</v>
      </c>
      <c r="G307" s="1128">
        <f ca="1">IF(F307&lt;&gt;"",COUNTIF($F$11:F307,"&gt;0"),"")</f>
        <v>297</v>
      </c>
      <c r="H307" s="1129">
        <v>0.43581685693038397</v>
      </c>
      <c r="I307" s="1073"/>
      <c r="J307" s="1130">
        <f t="shared" ca="1" si="79"/>
        <v>3379991.8403520342</v>
      </c>
      <c r="K307" s="1131">
        <f t="shared" ca="1" si="80"/>
        <v>1473057.4203125676</v>
      </c>
      <c r="L307" s="1130">
        <f t="shared" ca="1" si="81"/>
        <v>0</v>
      </c>
      <c r="M307" s="1130">
        <f t="shared" ca="1" si="82"/>
        <v>0</v>
      </c>
      <c r="N307" s="1130">
        <f t="shared" ca="1" si="91"/>
        <v>1906934.4200394666</v>
      </c>
      <c r="O307" s="1073"/>
      <c r="P307" s="1130">
        <f t="shared" ca="1" si="83"/>
        <v>1473057.4203125676</v>
      </c>
      <c r="Q307" s="1130">
        <f t="shared" ca="1" si="84"/>
        <v>1811587.6990374932</v>
      </c>
      <c r="R307" s="1130">
        <f t="shared" ca="1" si="92"/>
        <v>3210992.2483344325</v>
      </c>
      <c r="S307" s="1130">
        <f t="shared" ca="1" si="93"/>
        <v>1399404.5492969393</v>
      </c>
      <c r="T307" s="1130">
        <f t="shared" ca="1" si="85"/>
        <v>1811587.6990374932</v>
      </c>
      <c r="U307" s="1132">
        <f t="shared" ca="1" si="86"/>
        <v>2.7195205030273328E-4</v>
      </c>
      <c r="V307" s="1133">
        <f t="shared" ca="1" si="87"/>
        <v>5.0000000000000044E-2</v>
      </c>
      <c r="X307" s="1134">
        <f t="shared" ca="1" si="94"/>
        <v>168999.59201760171</v>
      </c>
      <c r="Y307" s="1134">
        <f t="shared" ca="1" si="88"/>
        <v>73652.871015628334</v>
      </c>
      <c r="Z307" s="1134">
        <f t="shared" ca="1" si="89"/>
        <v>95346.721001973376</v>
      </c>
      <c r="AA307" s="1132">
        <f t="shared" ca="1" si="90"/>
        <v>2.9097725898347403E-4</v>
      </c>
      <c r="AB307" s="1105"/>
    </row>
    <row r="308" spans="1:28">
      <c r="A308" s="1144">
        <f>Calendar!J300</f>
        <v>54053</v>
      </c>
      <c r="C308" s="1104"/>
      <c r="D308" s="1125">
        <f t="shared" ca="1" si="76"/>
        <v>55061</v>
      </c>
      <c r="E308" s="1126">
        <f t="shared" ca="1" si="77"/>
        <v>55088</v>
      </c>
      <c r="F308" s="1127">
        <f t="shared" ca="1" si="78"/>
        <v>9068</v>
      </c>
      <c r="G308" s="1128">
        <f ca="1">IF(F308&lt;&gt;"",COUNTIF($F$11:F308,"&gt;0"),"")</f>
        <v>298</v>
      </c>
      <c r="H308" s="1129">
        <v>0.52711635309741389</v>
      </c>
      <c r="I308" s="1073"/>
      <c r="J308" s="1130">
        <f t="shared" ca="1" si="79"/>
        <v>1906934.4200394666</v>
      </c>
      <c r="K308" s="1131">
        <f t="shared" ca="1" si="80"/>
        <v>1005176.3170871356</v>
      </c>
      <c r="L308" s="1130">
        <f t="shared" ca="1" si="81"/>
        <v>0</v>
      </c>
      <c r="M308" s="1130">
        <f t="shared" ca="1" si="82"/>
        <v>0</v>
      </c>
      <c r="N308" s="1130">
        <f t="shared" ca="1" si="91"/>
        <v>901758.10295233096</v>
      </c>
      <c r="O308" s="1073"/>
      <c r="P308" s="1130">
        <f t="shared" ca="1" si="83"/>
        <v>1005176.3170871356</v>
      </c>
      <c r="Q308" s="1130">
        <f t="shared" ca="1" si="84"/>
        <v>856670.19780471432</v>
      </c>
      <c r="R308" s="1130">
        <f t="shared" ca="1" si="92"/>
        <v>1811587.6990374932</v>
      </c>
      <c r="S308" s="1130">
        <f t="shared" ca="1" si="93"/>
        <v>954917.50123277889</v>
      </c>
      <c r="T308" s="1130">
        <f t="shared" ca="1" si="85"/>
        <v>856670.19780471432</v>
      </c>
      <c r="U308" s="1132">
        <f t="shared" ca="1" si="86"/>
        <v>1.5343076250402241E-4</v>
      </c>
      <c r="V308" s="1133">
        <f t="shared" ca="1" si="87"/>
        <v>5.0000000000000044E-2</v>
      </c>
      <c r="X308" s="1134">
        <f t="shared" ca="1" si="94"/>
        <v>95346.721001973376</v>
      </c>
      <c r="Y308" s="1134">
        <f t="shared" ca="1" si="88"/>
        <v>50258.815854356741</v>
      </c>
      <c r="Z308" s="1134">
        <f t="shared" ca="1" si="89"/>
        <v>45087.905147616635</v>
      </c>
      <c r="AA308" s="1132">
        <f t="shared" ca="1" si="90"/>
        <v>1.6416446453507814E-4</v>
      </c>
      <c r="AB308" s="1105"/>
    </row>
    <row r="309" spans="1:28">
      <c r="A309" s="1144">
        <f>Calendar!J301</f>
        <v>54084</v>
      </c>
      <c r="C309" s="1104"/>
      <c r="D309" s="1125">
        <f t="shared" ca="1" si="76"/>
        <v>55092</v>
      </c>
      <c r="E309" s="1126">
        <f t="shared" ca="1" si="77"/>
        <v>55120</v>
      </c>
      <c r="F309" s="1127">
        <f t="shared" ca="1" si="78"/>
        <v>9100</v>
      </c>
      <c r="G309" s="1128">
        <f ca="1">IF(F309&lt;&gt;"",COUNTIF($F$11:F309,"&gt;0"),"")</f>
        <v>299</v>
      </c>
      <c r="H309" s="1129">
        <v>0.6388135512071933</v>
      </c>
      <c r="I309" s="1073"/>
      <c r="J309" s="1130">
        <f t="shared" ca="1" si="79"/>
        <v>901758.10295233096</v>
      </c>
      <c r="K309" s="1131">
        <f t="shared" ca="1" si="80"/>
        <v>576055.29607684037</v>
      </c>
      <c r="L309" s="1130">
        <f t="shared" ca="1" si="81"/>
        <v>0</v>
      </c>
      <c r="M309" s="1130">
        <f t="shared" ca="1" si="82"/>
        <v>0</v>
      </c>
      <c r="N309" s="1130">
        <f t="shared" ca="1" si="91"/>
        <v>325702.80687549058</v>
      </c>
      <c r="O309" s="1073"/>
      <c r="P309" s="1130">
        <f t="shared" ca="1" si="83"/>
        <v>576055.29607684037</v>
      </c>
      <c r="Q309" s="1130">
        <f t="shared" ca="1" si="84"/>
        <v>309417.66653171607</v>
      </c>
      <c r="R309" s="1130">
        <f t="shared" ca="1" si="92"/>
        <v>856670.19780471432</v>
      </c>
      <c r="S309" s="1130">
        <f t="shared" ca="1" si="93"/>
        <v>547252.53127299831</v>
      </c>
      <c r="T309" s="1130">
        <f t="shared" ca="1" si="85"/>
        <v>309417.66653171601</v>
      </c>
      <c r="U309" s="1132">
        <f t="shared" ca="1" si="86"/>
        <v>7.2554898519946675E-5</v>
      </c>
      <c r="V309" s="1133">
        <f t="shared" ca="1" si="87"/>
        <v>5.0000000000000155E-2</v>
      </c>
      <c r="X309" s="1134">
        <f t="shared" ca="1" si="94"/>
        <v>45087.905147616635</v>
      </c>
      <c r="Y309" s="1134">
        <f t="shared" ca="1" si="88"/>
        <v>28802.764803842059</v>
      </c>
      <c r="Z309" s="1134">
        <f t="shared" ca="1" si="89"/>
        <v>16285.140343774576</v>
      </c>
      <c r="AA309" s="1132">
        <f t="shared" ca="1" si="90"/>
        <v>7.7630690681158114E-5</v>
      </c>
      <c r="AB309" s="1105"/>
    </row>
    <row r="310" spans="1:28">
      <c r="A310" s="1144">
        <f>Calendar!J302</f>
        <v>54115</v>
      </c>
      <c r="C310" s="1104"/>
      <c r="D310" s="1125">
        <f t="shared" ca="1" si="76"/>
        <v>55122</v>
      </c>
      <c r="E310" s="1126">
        <f t="shared" ca="1" si="77"/>
        <v>55149</v>
      </c>
      <c r="F310" s="1127">
        <f t="shared" ca="1" si="78"/>
        <v>9129</v>
      </c>
      <c r="G310" s="1128">
        <f ca="1">IF(F310&lt;&gt;"",COUNTIF($F$11:F310,"&gt;0"),"")</f>
        <v>300</v>
      </c>
      <c r="H310" s="1129">
        <v>0.84135005812035624</v>
      </c>
      <c r="I310" s="1073"/>
      <c r="J310" s="1130">
        <f t="shared" ca="1" si="79"/>
        <v>325702.80687549058</v>
      </c>
      <c r="K310" s="1131">
        <f t="shared" ca="1" si="80"/>
        <v>274030.07549465715</v>
      </c>
      <c r="L310" s="1130">
        <f t="shared" ca="1" si="81"/>
        <v>0</v>
      </c>
      <c r="M310" s="1130">
        <f t="shared" ca="1" si="82"/>
        <v>0</v>
      </c>
      <c r="N310" s="1130">
        <f t="shared" ca="1" si="91"/>
        <v>51672.731380833429</v>
      </c>
      <c r="O310" s="1073"/>
      <c r="P310" s="1130">
        <f t="shared" ca="1" si="83"/>
        <v>274030.07549465715</v>
      </c>
      <c r="Q310" s="1130">
        <f t="shared" ca="1" si="84"/>
        <v>49089.094811791758</v>
      </c>
      <c r="R310" s="1130">
        <f t="shared" ca="1" si="92"/>
        <v>309417.66653171601</v>
      </c>
      <c r="S310" s="1130">
        <f t="shared" ca="1" si="93"/>
        <v>260328.57171992425</v>
      </c>
      <c r="T310" s="1130">
        <f t="shared" ca="1" si="85"/>
        <v>49089.094811791758</v>
      </c>
      <c r="U310" s="1132">
        <f t="shared" ca="1" si="86"/>
        <v>2.6205846138942001E-5</v>
      </c>
      <c r="V310" s="1133">
        <f t="shared" ca="1" si="87"/>
        <v>5.0000000000000044E-2</v>
      </c>
      <c r="X310" s="1134">
        <f t="shared" ca="1" si="94"/>
        <v>16285.140343774576</v>
      </c>
      <c r="Y310" s="1134">
        <f t="shared" ca="1" si="88"/>
        <v>13701.503774732904</v>
      </c>
      <c r="Z310" s="1134">
        <f t="shared" ca="1" si="89"/>
        <v>2583.6365690416715</v>
      </c>
      <c r="AA310" s="1132">
        <f t="shared" ca="1" si="90"/>
        <v>2.8039153484460358E-5</v>
      </c>
      <c r="AB310" s="1105"/>
    </row>
    <row r="311" spans="1:28">
      <c r="A311" s="1144">
        <f>Calendar!J303</f>
        <v>54144</v>
      </c>
      <c r="C311" s="1104"/>
      <c r="D311" s="1125">
        <f t="shared" ca="1" si="76"/>
        <v>55153</v>
      </c>
      <c r="E311" s="1126">
        <f t="shared" ca="1" si="77"/>
        <v>55180</v>
      </c>
      <c r="F311" s="1127">
        <f t="shared" ca="1" si="78"/>
        <v>9160</v>
      </c>
      <c r="G311" s="1128">
        <f ca="1">IF(F311&lt;&gt;"",COUNTIF($F$11:F311,"&gt;0"),"")</f>
        <v>301</v>
      </c>
      <c r="H311" s="1129">
        <v>0.10319946675900421</v>
      </c>
      <c r="I311" s="1073"/>
      <c r="J311" s="1130">
        <f t="shared" ca="1" si="79"/>
        <v>51672.731380833429</v>
      </c>
      <c r="K311" s="1131">
        <f t="shared" ca="1" si="80"/>
        <v>5332.5983244832732</v>
      </c>
      <c r="L311" s="1130">
        <f t="shared" ca="1" si="81"/>
        <v>0</v>
      </c>
      <c r="M311" s="1130">
        <f t="shared" ca="1" si="82"/>
        <v>0</v>
      </c>
      <c r="N311" s="1130">
        <f t="shared" ca="1" si="91"/>
        <v>46340.133056350154</v>
      </c>
      <c r="O311" s="1073"/>
      <c r="P311" s="1130">
        <f t="shared" ca="1" si="83"/>
        <v>5332.5983244832751</v>
      </c>
      <c r="Q311" s="1130">
        <f t="shared" ca="1" si="84"/>
        <v>44023.126403532646</v>
      </c>
      <c r="R311" s="1130">
        <f t="shared" ca="1" si="92"/>
        <v>49089.094811791758</v>
      </c>
      <c r="S311" s="1130">
        <f t="shared" ca="1" si="93"/>
        <v>5065.968408259112</v>
      </c>
      <c r="T311" s="1130">
        <f t="shared" ca="1" si="85"/>
        <v>44023.126403532646</v>
      </c>
      <c r="U311" s="1132">
        <f t="shared" ca="1" si="86"/>
        <v>4.1575559668500369E-6</v>
      </c>
      <c r="V311" s="1133">
        <f t="shared" ca="1" si="87"/>
        <v>5.0000000000000044E-2</v>
      </c>
      <c r="X311" s="1134">
        <f t="shared" ca="1" si="94"/>
        <v>2583.6365690416715</v>
      </c>
      <c r="Y311" s="1134">
        <f t="shared" ca="1" si="88"/>
        <v>266.62991622416303</v>
      </c>
      <c r="Z311" s="1134">
        <f t="shared" ca="1" si="89"/>
        <v>2317.0066528175084</v>
      </c>
      <c r="AA311" s="1132">
        <f t="shared" ca="1" si="90"/>
        <v>4.4484100706640348E-6</v>
      </c>
      <c r="AB311" s="1105"/>
    </row>
    <row r="312" spans="1:28">
      <c r="A312" s="1144">
        <f>Calendar!J304</f>
        <v>54175</v>
      </c>
      <c r="C312" s="1104"/>
      <c r="D312" s="1125">
        <f t="shared" ca="1" si="76"/>
        <v>55184</v>
      </c>
      <c r="E312" s="1126">
        <f t="shared" ca="1" si="77"/>
        <v>55211</v>
      </c>
      <c r="F312" s="1127">
        <f t="shared" ca="1" si="78"/>
        <v>9191</v>
      </c>
      <c r="G312" s="1128">
        <f ca="1">IF(F312&lt;&gt;"",COUNTIF($F$11:F312,"&gt;0"),"")</f>
        <v>302</v>
      </c>
      <c r="H312" s="1129">
        <v>0.11523252725615012</v>
      </c>
      <c r="I312" s="1073"/>
      <c r="J312" s="1130">
        <f t="shared" ca="1" si="79"/>
        <v>46340.133056350154</v>
      </c>
      <c r="K312" s="1131">
        <f t="shared" ca="1" si="80"/>
        <v>5339.8906454694925</v>
      </c>
      <c r="L312" s="1130">
        <f t="shared" ca="1" si="81"/>
        <v>0</v>
      </c>
      <c r="M312" s="1130">
        <f t="shared" ca="1" si="82"/>
        <v>0</v>
      </c>
      <c r="N312" s="1130">
        <f t="shared" ca="1" si="91"/>
        <v>41000.242410880659</v>
      </c>
      <c r="O312" s="1073"/>
      <c r="P312" s="1130">
        <f t="shared" ca="1" si="83"/>
        <v>5339.8906454694952</v>
      </c>
      <c r="Q312" s="1130">
        <f t="shared" ca="1" si="84"/>
        <v>38950.230290336622</v>
      </c>
      <c r="R312" s="1130">
        <f t="shared" ca="1" si="92"/>
        <v>44023.126403532646</v>
      </c>
      <c r="S312" s="1130">
        <f t="shared" ca="1" si="93"/>
        <v>5072.8961131960241</v>
      </c>
      <c r="T312" s="1130">
        <f t="shared" ca="1" si="85"/>
        <v>38950.230290336622</v>
      </c>
      <c r="U312" s="1132">
        <f t="shared" ca="1" si="86"/>
        <v>3.7284984080503969E-6</v>
      </c>
      <c r="V312" s="1133">
        <f t="shared" ca="1" si="87"/>
        <v>5.0000000000000155E-2</v>
      </c>
      <c r="X312" s="1134">
        <f t="shared" ca="1" si="94"/>
        <v>2317.0066528175084</v>
      </c>
      <c r="Y312" s="1134">
        <f t="shared" ca="1" si="88"/>
        <v>266.99453227347112</v>
      </c>
      <c r="Z312" s="1134">
        <f t="shared" ca="1" si="89"/>
        <v>2050.0121205440373</v>
      </c>
      <c r="AA312" s="1132">
        <f t="shared" ca="1" si="90"/>
        <v>3.9893365234461235E-6</v>
      </c>
      <c r="AB312" s="1105"/>
    </row>
    <row r="313" spans="1:28">
      <c r="A313" s="1144">
        <f>Calendar!J305</f>
        <v>54205</v>
      </c>
      <c r="C313" s="1104"/>
      <c r="D313" s="1125">
        <f t="shared" ca="1" si="76"/>
        <v>55212</v>
      </c>
      <c r="E313" s="1126">
        <f t="shared" ca="1" si="77"/>
        <v>55239</v>
      </c>
      <c r="F313" s="1127">
        <f t="shared" ca="1" si="78"/>
        <v>9219</v>
      </c>
      <c r="G313" s="1128">
        <f ca="1">IF(F313&lt;&gt;"",COUNTIF($F$11:F313,"&gt;0"),"")</f>
        <v>303</v>
      </c>
      <c r="H313" s="1129">
        <v>0.13041858759430011</v>
      </c>
      <c r="I313" s="1073"/>
      <c r="J313" s="1130">
        <f t="shared" ca="1" si="79"/>
        <v>41000.242410880659</v>
      </c>
      <c r="K313" s="1131">
        <f t="shared" ca="1" si="80"/>
        <v>5347.1937062509778</v>
      </c>
      <c r="L313" s="1130">
        <f t="shared" ca="1" si="81"/>
        <v>0</v>
      </c>
      <c r="M313" s="1130">
        <f t="shared" ca="1" si="82"/>
        <v>0</v>
      </c>
      <c r="N313" s="1130">
        <f t="shared" ca="1" si="91"/>
        <v>35653.048704629684</v>
      </c>
      <c r="O313" s="1073"/>
      <c r="P313" s="1130">
        <f t="shared" ca="1" si="83"/>
        <v>5347.1937062509751</v>
      </c>
      <c r="Q313" s="1130">
        <f t="shared" ca="1" si="84"/>
        <v>33870.396269398196</v>
      </c>
      <c r="R313" s="1130">
        <f t="shared" ca="1" si="92"/>
        <v>38950.230290336622</v>
      </c>
      <c r="S313" s="1130">
        <f t="shared" ca="1" si="93"/>
        <v>5079.834020938426</v>
      </c>
      <c r="T313" s="1130">
        <f t="shared" ca="1" si="85"/>
        <v>33870.396269398196</v>
      </c>
      <c r="U313" s="1132">
        <f t="shared" ca="1" si="86"/>
        <v>3.2988541136202168E-6</v>
      </c>
      <c r="V313" s="1133">
        <f t="shared" ca="1" si="87"/>
        <v>5.0000000000000155E-2</v>
      </c>
      <c r="X313" s="1134">
        <f t="shared" ca="1" si="94"/>
        <v>2050.0121205440373</v>
      </c>
      <c r="Y313" s="1134">
        <f t="shared" ca="1" si="88"/>
        <v>267.35968531254912</v>
      </c>
      <c r="Z313" s="1134">
        <f t="shared" ca="1" si="89"/>
        <v>1782.6524352314882</v>
      </c>
      <c r="AA313" s="1132">
        <f t="shared" ca="1" si="90"/>
        <v>3.5296351937741688E-6</v>
      </c>
      <c r="AB313" s="1105"/>
    </row>
    <row r="314" spans="1:28">
      <c r="A314" s="1144">
        <f>Calendar!J306</f>
        <v>54238</v>
      </c>
      <c r="C314" s="1104"/>
      <c r="D314" s="1125">
        <f t="shared" ca="1" si="76"/>
        <v>55243</v>
      </c>
      <c r="E314" s="1126">
        <f t="shared" ca="1" si="77"/>
        <v>55270</v>
      </c>
      <c r="F314" s="1127">
        <f t="shared" ca="1" si="78"/>
        <v>9250</v>
      </c>
      <c r="G314" s="1128">
        <f ca="1">IF(F314&lt;&gt;"",COUNTIF($F$11:F314,"&gt;0"),"")</f>
        <v>304</v>
      </c>
      <c r="H314" s="1129">
        <v>0.15018372064581467</v>
      </c>
      <c r="I314" s="1073"/>
      <c r="J314" s="1130">
        <f t="shared" ca="1" si="79"/>
        <v>35653.048704629684</v>
      </c>
      <c r="K314" s="1131">
        <f t="shared" ca="1" si="80"/>
        <v>5354.5075068277292</v>
      </c>
      <c r="L314" s="1130">
        <f t="shared" ca="1" si="81"/>
        <v>0</v>
      </c>
      <c r="M314" s="1130">
        <f t="shared" ca="1" si="82"/>
        <v>0</v>
      </c>
      <c r="N314" s="1130">
        <f t="shared" ca="1" si="91"/>
        <v>30298.541197801955</v>
      </c>
      <c r="O314" s="1073"/>
      <c r="P314" s="1130">
        <f t="shared" ca="1" si="83"/>
        <v>5354.5075068277292</v>
      </c>
      <c r="Q314" s="1130">
        <f t="shared" ca="1" si="84"/>
        <v>28783.614137911856</v>
      </c>
      <c r="R314" s="1130">
        <f t="shared" ca="1" si="92"/>
        <v>33870.396269398196</v>
      </c>
      <c r="S314" s="1130">
        <f t="shared" ca="1" si="93"/>
        <v>5086.7821314863395</v>
      </c>
      <c r="T314" s="1130">
        <f t="shared" ca="1" si="85"/>
        <v>28783.614137911856</v>
      </c>
      <c r="U314" s="1132">
        <f t="shared" ca="1" si="86"/>
        <v>2.8686222194422213E-6</v>
      </c>
      <c r="V314" s="1133">
        <f t="shared" ca="1" si="87"/>
        <v>5.0000000000000044E-2</v>
      </c>
      <c r="X314" s="1134">
        <f t="shared" ca="1" si="94"/>
        <v>1782.6524352314882</v>
      </c>
      <c r="Y314" s="1134">
        <f t="shared" ca="1" si="88"/>
        <v>267.72537534138974</v>
      </c>
      <c r="Z314" s="1134">
        <f t="shared" ca="1" si="89"/>
        <v>1514.9270598900985</v>
      </c>
      <c r="AA314" s="1132">
        <f t="shared" ca="1" si="90"/>
        <v>3.0693051570790086E-6</v>
      </c>
      <c r="AB314" s="1105"/>
    </row>
    <row r="315" spans="1:28">
      <c r="A315" s="1144">
        <f>Calendar!J307</f>
        <v>54266</v>
      </c>
      <c r="C315" s="1104"/>
      <c r="D315" s="1125">
        <f t="shared" ca="1" si="76"/>
        <v>55273</v>
      </c>
      <c r="E315" s="1126">
        <f t="shared" ca="1" si="77"/>
        <v>55302</v>
      </c>
      <c r="F315" s="1127">
        <f t="shared" ca="1" si="78"/>
        <v>9282</v>
      </c>
      <c r="G315" s="1128">
        <f ca="1">IF(F315&lt;&gt;"",COUNTIF($F$11:F315,"&gt;0"),"")</f>
        <v>305</v>
      </c>
      <c r="H315" s="1129">
        <v>0.17696738241573376</v>
      </c>
      <c r="I315" s="1073"/>
      <c r="J315" s="1130">
        <f t="shared" ca="1" si="79"/>
        <v>30298.541197801955</v>
      </c>
      <c r="K315" s="1131">
        <f t="shared" ca="1" si="80"/>
        <v>5361.8535267902826</v>
      </c>
      <c r="L315" s="1130">
        <f t="shared" ca="1" si="81"/>
        <v>0</v>
      </c>
      <c r="M315" s="1130">
        <f t="shared" ca="1" si="82"/>
        <v>0</v>
      </c>
      <c r="N315" s="1130">
        <f t="shared" ca="1" si="91"/>
        <v>24936.68767101167</v>
      </c>
      <c r="O315" s="1073"/>
      <c r="P315" s="1130">
        <f t="shared" ca="1" si="83"/>
        <v>5361.8535267902844</v>
      </c>
      <c r="Q315" s="1130">
        <f t="shared" ca="1" si="84"/>
        <v>23689.853287461086</v>
      </c>
      <c r="R315" s="1130">
        <f t="shared" ca="1" si="92"/>
        <v>28783.614137911856</v>
      </c>
      <c r="S315" s="1130">
        <f t="shared" ca="1" si="93"/>
        <v>5093.7608504507698</v>
      </c>
      <c r="T315" s="1130">
        <f t="shared" ca="1" si="85"/>
        <v>23689.853287461086</v>
      </c>
      <c r="U315" s="1132">
        <f t="shared" ca="1" si="86"/>
        <v>2.4378018613991343E-6</v>
      </c>
      <c r="V315" s="1133">
        <f t="shared" ca="1" si="87"/>
        <v>5.0000000000000044E-2</v>
      </c>
      <c r="X315" s="1134">
        <f t="shared" ca="1" si="94"/>
        <v>1514.9270598900985</v>
      </c>
      <c r="Y315" s="1134">
        <f t="shared" ca="1" si="88"/>
        <v>268.09267633951458</v>
      </c>
      <c r="Z315" s="1134">
        <f t="shared" ca="1" si="89"/>
        <v>1246.8343835505839</v>
      </c>
      <c r="AA315" s="1132">
        <f t="shared" ca="1" si="90"/>
        <v>2.6083454887914916E-6</v>
      </c>
      <c r="AB315" s="1105"/>
    </row>
    <row r="316" spans="1:28">
      <c r="A316" s="1144">
        <f>Calendar!J308</f>
        <v>54297</v>
      </c>
      <c r="C316" s="1104"/>
      <c r="D316" s="1125">
        <f t="shared" ca="1" si="76"/>
        <v>55304</v>
      </c>
      <c r="E316" s="1126">
        <f t="shared" ca="1" si="77"/>
        <v>55331</v>
      </c>
      <c r="F316" s="1127">
        <f t="shared" ca="1" si="78"/>
        <v>9311</v>
      </c>
      <c r="G316" s="1128">
        <f ca="1">IF(F316&lt;&gt;"",COUNTIF($F$11:F316,"&gt;0"),"")</f>
        <v>306</v>
      </c>
      <c r="H316" s="1129">
        <v>0.21531239986631612</v>
      </c>
      <c r="I316" s="1073"/>
      <c r="J316" s="1130">
        <f t="shared" ca="1" si="79"/>
        <v>24936.68767101167</v>
      </c>
      <c r="K316" s="1131">
        <f t="shared" ca="1" si="80"/>
        <v>5369.1780671623001</v>
      </c>
      <c r="L316" s="1130">
        <f t="shared" ca="1" si="81"/>
        <v>0</v>
      </c>
      <c r="M316" s="1130">
        <f t="shared" ca="1" si="82"/>
        <v>0</v>
      </c>
      <c r="N316" s="1130">
        <f t="shared" ca="1" si="91"/>
        <v>19567.509603849372</v>
      </c>
      <c r="O316" s="1073"/>
      <c r="P316" s="1130">
        <f t="shared" ca="1" si="83"/>
        <v>5369.1780671622982</v>
      </c>
      <c r="Q316" s="1130">
        <f t="shared" ca="1" si="84"/>
        <v>18589.134123656902</v>
      </c>
      <c r="R316" s="1130">
        <f t="shared" ca="1" si="92"/>
        <v>23689.853287461086</v>
      </c>
      <c r="S316" s="1130">
        <f t="shared" ca="1" si="93"/>
        <v>5100.7191638041841</v>
      </c>
      <c r="T316" s="1130">
        <f t="shared" ca="1" si="85"/>
        <v>18589.134123656902</v>
      </c>
      <c r="U316" s="1132">
        <f t="shared" ca="1" si="86"/>
        <v>2.0063904471391257E-6</v>
      </c>
      <c r="V316" s="1133">
        <f t="shared" ca="1" si="87"/>
        <v>5.0000000000000044E-2</v>
      </c>
      <c r="X316" s="1134">
        <f t="shared" ca="1" si="94"/>
        <v>1246.8343835505839</v>
      </c>
      <c r="Y316" s="1134">
        <f t="shared" ca="1" si="88"/>
        <v>268.45890335811418</v>
      </c>
      <c r="Z316" s="1134">
        <f t="shared" ca="1" si="89"/>
        <v>978.37548019246969</v>
      </c>
      <c r="AA316" s="1132">
        <f t="shared" ca="1" si="90"/>
        <v>2.1467534152041735E-6</v>
      </c>
      <c r="AB316" s="1105"/>
    </row>
    <row r="317" spans="1:28">
      <c r="A317" s="1144">
        <f>Calendar!J309</f>
        <v>54329</v>
      </c>
      <c r="C317" s="1104"/>
      <c r="D317" s="1125">
        <f t="shared" ca="1" si="76"/>
        <v>55334</v>
      </c>
      <c r="E317" s="1126">
        <f t="shared" ca="1" si="77"/>
        <v>55361</v>
      </c>
      <c r="F317" s="1127">
        <f t="shared" ca="1" si="78"/>
        <v>9341</v>
      </c>
      <c r="G317" s="1128">
        <f ca="1">IF(F317&lt;&gt;"",COUNTIF($F$11:F317,"&gt;0"),"")</f>
        <v>307</v>
      </c>
      <c r="H317" s="1129">
        <v>0.27470645671728788</v>
      </c>
      <c r="I317" s="1073"/>
      <c r="J317" s="1130">
        <f t="shared" ca="1" si="79"/>
        <v>19567.509603849372</v>
      </c>
      <c r="K317" s="1131">
        <f t="shared" ca="1" si="80"/>
        <v>5375.3212300549621</v>
      </c>
      <c r="L317" s="1130">
        <f t="shared" ca="1" si="81"/>
        <v>0</v>
      </c>
      <c r="M317" s="1130">
        <f t="shared" ca="1" si="82"/>
        <v>0</v>
      </c>
      <c r="N317" s="1130">
        <f t="shared" ca="1" si="91"/>
        <v>14192.18837379441</v>
      </c>
      <c r="O317" s="1073"/>
      <c r="P317" s="1130">
        <f t="shared" ca="1" si="83"/>
        <v>5375.3212300549621</v>
      </c>
      <c r="Q317" s="1130">
        <f t="shared" ca="1" si="84"/>
        <v>13482.578955104689</v>
      </c>
      <c r="R317" s="1130">
        <f t="shared" ca="1" si="92"/>
        <v>18589.134123656902</v>
      </c>
      <c r="S317" s="1130">
        <f t="shared" ca="1" si="93"/>
        <v>5106.5551685522132</v>
      </c>
      <c r="T317" s="1130">
        <f t="shared" ca="1" si="85"/>
        <v>13482.578955104689</v>
      </c>
      <c r="U317" s="1132">
        <f t="shared" ca="1" si="86"/>
        <v>1.5743897048967496E-6</v>
      </c>
      <c r="V317" s="1133">
        <f t="shared" ca="1" si="87"/>
        <v>5.0000000000000044E-2</v>
      </c>
      <c r="X317" s="1134">
        <f t="shared" ca="1" si="94"/>
        <v>978.37548019246969</v>
      </c>
      <c r="Y317" s="1134">
        <f t="shared" ca="1" si="88"/>
        <v>268.76606150274893</v>
      </c>
      <c r="Z317" s="1134">
        <f t="shared" ca="1" si="89"/>
        <v>709.60941868972077</v>
      </c>
      <c r="AA317" s="1132">
        <f t="shared" ca="1" si="90"/>
        <v>1.6845307854553542E-6</v>
      </c>
      <c r="AB317" s="1105"/>
    </row>
    <row r="318" spans="1:28">
      <c r="A318" s="1144">
        <f>Calendar!J310</f>
        <v>54358</v>
      </c>
      <c r="C318" s="1104"/>
      <c r="D318" s="1125">
        <f t="shared" ca="1" si="76"/>
        <v>55365</v>
      </c>
      <c r="E318" s="1126">
        <f t="shared" ca="1" si="77"/>
        <v>55393</v>
      </c>
      <c r="F318" s="1127">
        <f t="shared" ca="1" si="78"/>
        <v>9373</v>
      </c>
      <c r="G318" s="1128">
        <f ca="1">IF(F318&lt;&gt;"",COUNTIF($F$11:F318,"&gt;0"),"")</f>
        <v>308</v>
      </c>
      <c r="H318" s="1129">
        <v>0.32151381277346691</v>
      </c>
      <c r="I318" s="1073"/>
      <c r="J318" s="1130">
        <f t="shared" ca="1" si="79"/>
        <v>14192.18837379441</v>
      </c>
      <c r="K318" s="1131">
        <f t="shared" ca="1" si="80"/>
        <v>4562.9845956579102</v>
      </c>
      <c r="L318" s="1130">
        <f t="shared" ca="1" si="81"/>
        <v>0</v>
      </c>
      <c r="M318" s="1130">
        <f t="shared" ca="1" si="82"/>
        <v>0</v>
      </c>
      <c r="N318" s="1130">
        <f t="shared" ca="1" si="91"/>
        <v>9629.2037781364997</v>
      </c>
      <c r="O318" s="1073"/>
      <c r="P318" s="1130">
        <f t="shared" ca="1" si="83"/>
        <v>4562.9845956579102</v>
      </c>
      <c r="Q318" s="1130">
        <f t="shared" ca="1" si="84"/>
        <v>9147.7435892296744</v>
      </c>
      <c r="R318" s="1130">
        <f t="shared" ca="1" si="92"/>
        <v>13482.578955104689</v>
      </c>
      <c r="S318" s="1130">
        <f t="shared" ca="1" si="93"/>
        <v>4334.8353658750148</v>
      </c>
      <c r="T318" s="1130">
        <f t="shared" ca="1" si="85"/>
        <v>9147.7435892296744</v>
      </c>
      <c r="U318" s="1132">
        <f t="shared" ca="1" si="86"/>
        <v>1.1418946875723871E-6</v>
      </c>
      <c r="V318" s="1133">
        <f t="shared" ca="1" si="87"/>
        <v>5.0000000000000044E-2</v>
      </c>
      <c r="X318" s="1134">
        <f t="shared" ca="1" si="94"/>
        <v>709.60941868972077</v>
      </c>
      <c r="Y318" s="1134">
        <f t="shared" ca="1" si="88"/>
        <v>228.14922978289542</v>
      </c>
      <c r="Z318" s="1134">
        <f t="shared" ca="1" si="89"/>
        <v>481.46018890682535</v>
      </c>
      <c r="AA318" s="1132">
        <f t="shared" ca="1" si="90"/>
        <v>1.2217793021517231E-6</v>
      </c>
      <c r="AB318" s="1105"/>
    </row>
    <row r="319" spans="1:28">
      <c r="A319" s="1144">
        <f>Calendar!J311</f>
        <v>54389</v>
      </c>
      <c r="C319" s="1104"/>
      <c r="D319" s="1125">
        <f t="shared" ca="1" si="76"/>
        <v>55396</v>
      </c>
      <c r="E319" s="1126">
        <f t="shared" ca="1" si="77"/>
        <v>55423</v>
      </c>
      <c r="F319" s="1127">
        <f t="shared" ca="1" si="78"/>
        <v>9403</v>
      </c>
      <c r="G319" s="1128">
        <f ca="1">IF(F319&lt;&gt;"",COUNTIF($F$11:F319,"&gt;0"),"")</f>
        <v>309</v>
      </c>
      <c r="H319" s="1129">
        <v>0.31524518983572219</v>
      </c>
      <c r="I319" s="1073"/>
      <c r="J319" s="1130">
        <f t="shared" ca="1" si="79"/>
        <v>9629.2037781364997</v>
      </c>
      <c r="K319" s="1131">
        <f t="shared" ca="1" si="80"/>
        <v>3035.5601730054941</v>
      </c>
      <c r="L319" s="1130">
        <f t="shared" ca="1" si="81"/>
        <v>0</v>
      </c>
      <c r="M319" s="1130">
        <f t="shared" ca="1" si="82"/>
        <v>0</v>
      </c>
      <c r="N319" s="1130">
        <f t="shared" ca="1" si="91"/>
        <v>6593.6436051310056</v>
      </c>
      <c r="O319" s="1073"/>
      <c r="P319" s="1130">
        <f t="shared" ca="1" si="83"/>
        <v>3035.5601730054941</v>
      </c>
      <c r="Q319" s="1130">
        <f t="shared" ca="1" si="84"/>
        <v>6263.9614248744547</v>
      </c>
      <c r="R319" s="1130">
        <f t="shared" ca="1" si="92"/>
        <v>9147.7435892296744</v>
      </c>
      <c r="S319" s="1130">
        <f t="shared" ca="1" si="93"/>
        <v>2883.7821643552197</v>
      </c>
      <c r="T319" s="1130">
        <f t="shared" ca="1" si="85"/>
        <v>6263.9614248744547</v>
      </c>
      <c r="U319" s="1132">
        <f t="shared" ca="1" si="86"/>
        <v>7.7475977278522215E-7</v>
      </c>
      <c r="V319" s="1133">
        <f t="shared" ca="1" si="87"/>
        <v>5.0000000000000155E-2</v>
      </c>
      <c r="X319" s="1134">
        <f t="shared" ca="1" si="94"/>
        <v>481.46018890682535</v>
      </c>
      <c r="Y319" s="1134">
        <f t="shared" ca="1" si="88"/>
        <v>151.77800865027439</v>
      </c>
      <c r="Z319" s="1134">
        <f t="shared" ca="1" si="89"/>
        <v>329.68218025655096</v>
      </c>
      <c r="AA319" s="1132">
        <f t="shared" ca="1" si="90"/>
        <v>8.2896038034921716E-7</v>
      </c>
      <c r="AB319" s="1105"/>
    </row>
    <row r="320" spans="1:28">
      <c r="A320" s="1144">
        <f>Calendar!J312</f>
        <v>54420</v>
      </c>
      <c r="C320" s="1104"/>
      <c r="D320" s="1125">
        <f t="shared" ca="1" si="76"/>
        <v>55426</v>
      </c>
      <c r="E320" s="1126">
        <f t="shared" ca="1" si="77"/>
        <v>55453</v>
      </c>
      <c r="F320" s="1127">
        <f t="shared" ca="1" si="78"/>
        <v>9433</v>
      </c>
      <c r="G320" s="1128">
        <f ca="1">IF(F320&lt;&gt;"",COUNTIF($F$11:F320,"&gt;0"),"")</f>
        <v>310</v>
      </c>
      <c r="H320" s="1129">
        <v>0.33987246414581107</v>
      </c>
      <c r="I320" s="1073"/>
      <c r="J320" s="1130">
        <f t="shared" ca="1" si="79"/>
        <v>6593.6436051310056</v>
      </c>
      <c r="K320" s="1131">
        <f t="shared" ca="1" si="80"/>
        <v>2240.9978997751441</v>
      </c>
      <c r="L320" s="1130">
        <f t="shared" ca="1" si="81"/>
        <v>0</v>
      </c>
      <c r="M320" s="1130">
        <f t="shared" ca="1" si="82"/>
        <v>0</v>
      </c>
      <c r="N320" s="1130">
        <f t="shared" ca="1" si="91"/>
        <v>4352.6457053558615</v>
      </c>
      <c r="O320" s="1073"/>
      <c r="P320" s="1130">
        <f t="shared" ca="1" si="83"/>
        <v>2240.9978997751441</v>
      </c>
      <c r="Q320" s="1130">
        <f t="shared" ca="1" si="84"/>
        <v>4135.0134200880684</v>
      </c>
      <c r="R320" s="1130">
        <f t="shared" ca="1" si="92"/>
        <v>6263.9614248744547</v>
      </c>
      <c r="S320" s="1130">
        <f t="shared" ca="1" si="93"/>
        <v>2128.9480047863863</v>
      </c>
      <c r="T320" s="1130">
        <f t="shared" ca="1" si="85"/>
        <v>4135.0134200880684</v>
      </c>
      <c r="U320" s="1132">
        <f t="shared" ca="1" si="86"/>
        <v>5.3052048113646369E-7</v>
      </c>
      <c r="V320" s="1133">
        <f t="shared" ca="1" si="87"/>
        <v>5.0000000000000044E-2</v>
      </c>
      <c r="X320" s="1134">
        <f t="shared" ca="1" si="94"/>
        <v>329.68218025655096</v>
      </c>
      <c r="Y320" s="1134">
        <f t="shared" ca="1" si="88"/>
        <v>112.04989498875784</v>
      </c>
      <c r="Z320" s="1134">
        <f t="shared" ca="1" si="89"/>
        <v>217.63228526779312</v>
      </c>
      <c r="AA320" s="1132">
        <f t="shared" ca="1" si="90"/>
        <v>5.6763460787973651E-7</v>
      </c>
      <c r="AB320" s="1105"/>
    </row>
    <row r="321" spans="1:28">
      <c r="A321" s="1144">
        <f>Calendar!J313</f>
        <v>54450</v>
      </c>
      <c r="C321" s="1104"/>
      <c r="D321" s="1125">
        <f t="shared" ca="1" si="76"/>
        <v>55457</v>
      </c>
      <c r="E321" s="1126">
        <f t="shared" ca="1" si="77"/>
        <v>55484</v>
      </c>
      <c r="F321" s="1127">
        <f t="shared" ca="1" si="78"/>
        <v>9464</v>
      </c>
      <c r="G321" s="1128">
        <f ca="1">IF(F321&lt;&gt;"",COUNTIF($F$11:F321,"&gt;0"),"")</f>
        <v>311</v>
      </c>
      <c r="H321" s="1129">
        <v>0.24921166002931291</v>
      </c>
      <c r="I321" s="1073"/>
      <c r="J321" s="1130">
        <f t="shared" ca="1" si="79"/>
        <v>4352.6457053558615</v>
      </c>
      <c r="K321" s="1131">
        <f t="shared" ca="1" si="80"/>
        <v>1084.7300617511939</v>
      </c>
      <c r="L321" s="1130">
        <f t="shared" ca="1" si="81"/>
        <v>0</v>
      </c>
      <c r="M321" s="1130">
        <f t="shared" ca="1" si="82"/>
        <v>0</v>
      </c>
      <c r="N321" s="1130">
        <f t="shared" ca="1" si="91"/>
        <v>3267.9156436046678</v>
      </c>
      <c r="O321" s="1073"/>
      <c r="P321" s="1130">
        <f t="shared" ca="1" si="83"/>
        <v>1084.7300617511937</v>
      </c>
      <c r="Q321" s="1130">
        <f t="shared" ca="1" si="84"/>
        <v>3104.5198614244341</v>
      </c>
      <c r="R321" s="1130">
        <f t="shared" ca="1" si="92"/>
        <v>4135.0134200880684</v>
      </c>
      <c r="S321" s="1130">
        <f t="shared" ca="1" si="93"/>
        <v>1030.4935586636343</v>
      </c>
      <c r="T321" s="1130">
        <f t="shared" ca="1" si="85"/>
        <v>3104.5198614244341</v>
      </c>
      <c r="U321" s="1132">
        <f t="shared" ca="1" si="86"/>
        <v>3.5021117793279259E-7</v>
      </c>
      <c r="V321" s="1133">
        <f t="shared" ca="1" si="87"/>
        <v>5.0000000000000044E-2</v>
      </c>
      <c r="X321" s="1134">
        <f t="shared" ca="1" si="94"/>
        <v>217.63228526779312</v>
      </c>
      <c r="Y321" s="1134">
        <f t="shared" ca="1" si="88"/>
        <v>54.236503087559413</v>
      </c>
      <c r="Z321" s="1134">
        <f t="shared" ca="1" si="89"/>
        <v>163.39578218023371</v>
      </c>
      <c r="AA321" s="1132">
        <f t="shared" ca="1" si="90"/>
        <v>3.7471123496520852E-7</v>
      </c>
      <c r="AB321" s="1105"/>
    </row>
    <row r="322" spans="1:28">
      <c r="A322" s="1144">
        <f>Calendar!J314</f>
        <v>54480</v>
      </c>
      <c r="C322" s="1104"/>
      <c r="D322" s="1125">
        <f t="shared" ca="1" si="76"/>
        <v>55487</v>
      </c>
      <c r="E322" s="1126">
        <f t="shared" ca="1" si="77"/>
        <v>55514</v>
      </c>
      <c r="F322" s="1127">
        <f t="shared" ca="1" si="78"/>
        <v>9494</v>
      </c>
      <c r="G322" s="1128">
        <f ca="1">IF(F322&lt;&gt;"",COUNTIF($F$11:F322,"&gt;0"),"")</f>
        <v>312</v>
      </c>
      <c r="H322" s="1129">
        <v>0.33266618684702626</v>
      </c>
      <c r="I322" s="1073"/>
      <c r="J322" s="1130">
        <f t="shared" ca="1" si="79"/>
        <v>3267.9156436046678</v>
      </c>
      <c r="K322" s="1131">
        <f t="shared" ca="1" si="80"/>
        <v>1087.1250360957106</v>
      </c>
      <c r="L322" s="1130">
        <f t="shared" ca="1" si="81"/>
        <v>0</v>
      </c>
      <c r="M322" s="1130">
        <f t="shared" ca="1" si="82"/>
        <v>0</v>
      </c>
      <c r="N322" s="1130">
        <f t="shared" ca="1" si="91"/>
        <v>2180.7906075089572</v>
      </c>
      <c r="O322" s="1073"/>
      <c r="P322" s="1130">
        <f t="shared" ca="1" si="83"/>
        <v>1087.1250360957106</v>
      </c>
      <c r="Q322" s="1130">
        <f t="shared" ca="1" si="84"/>
        <v>2071.7510771335092</v>
      </c>
      <c r="R322" s="1130">
        <f t="shared" ca="1" si="92"/>
        <v>3104.5198614244341</v>
      </c>
      <c r="S322" s="1130">
        <f t="shared" ca="1" si="93"/>
        <v>1032.7687842909249</v>
      </c>
      <c r="T322" s="1130">
        <f t="shared" ca="1" si="85"/>
        <v>2071.7510771335092</v>
      </c>
      <c r="U322" s="1132">
        <f t="shared" ca="1" si="86"/>
        <v>2.6293446891934023E-7</v>
      </c>
      <c r="V322" s="1133">
        <f t="shared" ca="1" si="87"/>
        <v>5.0000000000000044E-2</v>
      </c>
      <c r="X322" s="1134">
        <f t="shared" ca="1" si="94"/>
        <v>163.39578218023371</v>
      </c>
      <c r="Y322" s="1134">
        <f t="shared" ca="1" si="88"/>
        <v>54.356251804785643</v>
      </c>
      <c r="Z322" s="1134">
        <f t="shared" ca="1" si="89"/>
        <v>109.03953037544807</v>
      </c>
      <c r="AA322" s="1132">
        <f t="shared" ca="1" si="90"/>
        <v>2.8132882606789548E-7</v>
      </c>
      <c r="AB322" s="1105"/>
    </row>
    <row r="323" spans="1:28">
      <c r="A323" s="1144">
        <f>Calendar!J315</f>
        <v>54511</v>
      </c>
      <c r="C323" s="1104"/>
      <c r="D323" s="1125">
        <f t="shared" ca="1" si="76"/>
        <v>55518</v>
      </c>
      <c r="E323" s="1126">
        <f t="shared" ca="1" si="77"/>
        <v>55547</v>
      </c>
      <c r="F323" s="1127">
        <f t="shared" ca="1" si="78"/>
        <v>9527</v>
      </c>
      <c r="G323" s="1128">
        <f ca="1">IF(F323&lt;&gt;"",COUNTIF($F$11:F323,"&gt;0"),"")</f>
        <v>313</v>
      </c>
      <c r="H323" s="1129">
        <v>0.49960355959164171</v>
      </c>
      <c r="I323" s="1073"/>
      <c r="J323" s="1130">
        <f t="shared" ca="1" si="79"/>
        <v>2180.7906075089572</v>
      </c>
      <c r="K323" s="1131">
        <f t="shared" ca="1" si="80"/>
        <v>1089.5307502354938</v>
      </c>
      <c r="L323" s="1130">
        <f t="shared" ca="1" si="81"/>
        <v>0</v>
      </c>
      <c r="M323" s="1130">
        <f t="shared" ca="1" si="82"/>
        <v>0</v>
      </c>
      <c r="N323" s="1130">
        <f t="shared" ca="1" si="91"/>
        <v>1091.2598572734635</v>
      </c>
      <c r="O323" s="1073"/>
      <c r="P323" s="1130">
        <f t="shared" ca="1" si="83"/>
        <v>1089.5307502354938</v>
      </c>
      <c r="Q323" s="1130">
        <f t="shared" ca="1" si="84"/>
        <v>1036.6968644097904</v>
      </c>
      <c r="R323" s="1130">
        <f t="shared" ca="1" si="92"/>
        <v>2071.7510771335092</v>
      </c>
      <c r="S323" s="1130">
        <f t="shared" ca="1" si="93"/>
        <v>1035.0542127237188</v>
      </c>
      <c r="T323" s="1130">
        <f t="shared" ca="1" si="85"/>
        <v>1036.6968644097904</v>
      </c>
      <c r="U323" s="1132">
        <f t="shared" ca="1" si="86"/>
        <v>1.7546506175329538E-7</v>
      </c>
      <c r="V323" s="1133">
        <f t="shared" ca="1" si="87"/>
        <v>4.9999999999999933E-2</v>
      </c>
      <c r="X323" s="1134">
        <f t="shared" ca="1" si="94"/>
        <v>109.03953037544807</v>
      </c>
      <c r="Y323" s="1134">
        <f t="shared" ca="1" si="88"/>
        <v>54.47653751177495</v>
      </c>
      <c r="Z323" s="1134">
        <f t="shared" ca="1" si="89"/>
        <v>54.562992863673117</v>
      </c>
      <c r="AA323" s="1132">
        <f t="shared" ca="1" si="90"/>
        <v>1.877402382497384E-7</v>
      </c>
      <c r="AB323" s="1105"/>
    </row>
    <row r="324" spans="1:28">
      <c r="A324" s="1144">
        <f>Calendar!J316</f>
        <v>54540</v>
      </c>
      <c r="C324" s="1104"/>
      <c r="D324" s="1125">
        <f t="shared" ca="1" si="76"/>
        <v>55549</v>
      </c>
      <c r="E324" s="1126">
        <f t="shared" ca="1" si="77"/>
        <v>55576</v>
      </c>
      <c r="F324" s="1127">
        <f t="shared" ca="1" si="78"/>
        <v>9556</v>
      </c>
      <c r="G324" s="1128">
        <f ca="1">IF(F324&lt;&gt;"",COUNTIF($F$11:F324,"&gt;0"),"")</f>
        <v>314</v>
      </c>
      <c r="H324" s="1129">
        <v>1</v>
      </c>
      <c r="I324" s="1073"/>
      <c r="J324" s="1130">
        <f t="shared" ca="1" si="79"/>
        <v>1091.2598572734635</v>
      </c>
      <c r="K324" s="1131">
        <f t="shared" ca="1" si="80"/>
        <v>1091.2598572734635</v>
      </c>
      <c r="L324" s="1130">
        <f t="shared" ca="1" si="81"/>
        <v>0</v>
      </c>
      <c r="M324" s="1130">
        <f t="shared" ca="1" si="82"/>
        <v>0</v>
      </c>
      <c r="N324" s="1130">
        <f t="shared" ca="1" si="91"/>
        <v>0</v>
      </c>
      <c r="O324" s="1073"/>
      <c r="P324" s="1130">
        <f t="shared" ca="1" si="83"/>
        <v>1091.2598572734635</v>
      </c>
      <c r="Q324" s="1130">
        <f t="shared" ca="1" si="84"/>
        <v>0</v>
      </c>
      <c r="R324" s="1130">
        <f t="shared" ca="1" si="92"/>
        <v>1036.6968644097904</v>
      </c>
      <c r="S324" s="1130">
        <f t="shared" ca="1" si="93"/>
        <v>1036.6968644097904</v>
      </c>
      <c r="T324" s="1130">
        <f t="shared" ca="1" si="85"/>
        <v>0</v>
      </c>
      <c r="U324" s="1132">
        <f t="shared" ca="1" si="86"/>
        <v>8.78020923173818E-8</v>
      </c>
      <c r="V324" s="1133" t="str">
        <f t="shared" ca="1" si="87"/>
        <v>n.a.</v>
      </c>
      <c r="X324" s="1134">
        <f t="shared" ca="1" si="94"/>
        <v>54.562992863673117</v>
      </c>
      <c r="Y324" s="1134">
        <f t="shared" ca="1" si="88"/>
        <v>54.562992863673117</v>
      </c>
      <c r="Z324" s="1134">
        <f t="shared" ca="1" si="89"/>
        <v>0</v>
      </c>
      <c r="AA324" s="1132">
        <f t="shared" ca="1" si="90"/>
        <v>9.3944546941585944E-8</v>
      </c>
      <c r="AB324" s="1105"/>
    </row>
    <row r="325" spans="1:28">
      <c r="A325" s="1144">
        <f>Calendar!J317</f>
        <v>54570</v>
      </c>
      <c r="C325" s="1104"/>
      <c r="D325" s="1125">
        <f t="shared" ca="1" si="76"/>
        <v>55578</v>
      </c>
      <c r="E325" s="1126">
        <f t="shared" ca="1" si="77"/>
        <v>55605</v>
      </c>
      <c r="F325" s="1127">
        <f t="shared" ca="1" si="78"/>
        <v>9585</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55609</v>
      </c>
      <c r="E326" s="1126">
        <f t="shared" ca="1" si="77"/>
        <v>55638</v>
      </c>
      <c r="F326" s="1127">
        <f t="shared" ca="1" si="78"/>
        <v>9618</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55639</v>
      </c>
      <c r="E327" s="1126">
        <f t="shared" ca="1" si="77"/>
        <v>55666</v>
      </c>
      <c r="F327" s="1127">
        <f t="shared" ca="1" si="78"/>
        <v>9646</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55670</v>
      </c>
      <c r="E328" s="1126">
        <f t="shared" ca="1" si="77"/>
        <v>55697</v>
      </c>
      <c r="F328" s="1127">
        <f t="shared" ca="1" si="78"/>
        <v>9677</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55700</v>
      </c>
      <c r="E329" s="1126">
        <f t="shared" ca="1" si="77"/>
        <v>55729</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55731</v>
      </c>
      <c r="E330" s="1126">
        <f t="shared" ca="1" si="77"/>
        <v>55758</v>
      </c>
      <c r="F330" s="1127">
        <f t="shared" ca="1" si="78"/>
        <v>9738</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55762</v>
      </c>
      <c r="E331" s="1126">
        <f t="shared" ca="1" si="77"/>
        <v>55789</v>
      </c>
      <c r="F331" s="1127">
        <f t="shared" ca="1" si="78"/>
        <v>9769</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55792</v>
      </c>
      <c r="E332" s="1126">
        <f t="shared" ref="E332:E361" ca="1" si="96">IF(INDIRECT("A"&amp;(IFERROR(MATCH(E331,A:A),999)+1))&gt;0,INDIRECT("A"&amp;(IFERROR(MATCH(E331,A:A),999)+1)),"")</f>
        <v>55820</v>
      </c>
      <c r="F332" s="1127">
        <f ca="1">IF(E332&lt;&gt;"",E332-$A$31,"")</f>
        <v>9800</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55823</v>
      </c>
      <c r="E333" s="1126">
        <f t="shared" ca="1" si="96"/>
        <v>55850</v>
      </c>
      <c r="F333" s="1127">
        <f t="shared" ref="F333:F361" ca="1" si="97">IF(E333&lt;&gt;"",E333-$A$31,"")</f>
        <v>9830</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55853</v>
      </c>
      <c r="E334" s="1126">
        <f t="shared" ca="1" si="96"/>
        <v>55880</v>
      </c>
      <c r="F334" s="1127">
        <f t="shared" ca="1" si="97"/>
        <v>9860</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55884</v>
      </c>
      <c r="E335" s="1126">
        <f t="shared" ca="1" si="96"/>
        <v>55911</v>
      </c>
      <c r="F335" s="1127">
        <f t="shared" ca="1" si="97"/>
        <v>9891</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55915</v>
      </c>
      <c r="E336" s="1126">
        <f t="shared" ca="1" si="96"/>
        <v>55942</v>
      </c>
      <c r="F336" s="1127">
        <f t="shared" ca="1" si="97"/>
        <v>9922</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55943</v>
      </c>
      <c r="E337" s="1126">
        <f t="shared" ca="1" si="96"/>
        <v>55970</v>
      </c>
      <c r="F337" s="1127">
        <f t="shared" ca="1" si="97"/>
        <v>9950</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55974</v>
      </c>
      <c r="E338" s="1126">
        <f t="shared" ca="1" si="96"/>
        <v>56002</v>
      </c>
      <c r="F338" s="1127">
        <f t="shared" ca="1" si="97"/>
        <v>9982</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56004</v>
      </c>
      <c r="E339" s="1126">
        <f t="shared" ca="1" si="96"/>
        <v>56031</v>
      </c>
      <c r="F339" s="1127">
        <f t="shared" ca="1" si="97"/>
        <v>10011</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56035</v>
      </c>
      <c r="E340" s="1126">
        <f t="shared" ca="1" si="96"/>
        <v>56062</v>
      </c>
      <c r="F340" s="1127">
        <f t="shared" ca="1" si="97"/>
        <v>10042</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56065</v>
      </c>
      <c r="E341" s="1126">
        <f t="shared" ca="1" si="96"/>
        <v>56093</v>
      </c>
      <c r="F341" s="1127">
        <f t="shared" ca="1" si="97"/>
        <v>10073</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56096</v>
      </c>
      <c r="E342" s="1126">
        <f t="shared" ca="1" si="96"/>
        <v>56123</v>
      </c>
      <c r="F342" s="1127">
        <f t="shared" ca="1" si="97"/>
        <v>10103</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56127</v>
      </c>
      <c r="E343" s="1126">
        <f t="shared" ca="1" si="96"/>
        <v>56156</v>
      </c>
      <c r="F343" s="1127">
        <f t="shared" ca="1" si="97"/>
        <v>10136</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56157</v>
      </c>
      <c r="E344" s="1126">
        <f t="shared" ca="1" si="96"/>
        <v>56184</v>
      </c>
      <c r="F344" s="1127">
        <f t="shared" ca="1" si="97"/>
        <v>10164</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56188</v>
      </c>
      <c r="E345" s="1126">
        <f t="shared" ca="1" si="96"/>
        <v>56215</v>
      </c>
      <c r="F345" s="1127">
        <f t="shared" ca="1" si="97"/>
        <v>10195</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56218</v>
      </c>
      <c r="E346" s="1126">
        <f t="shared" ca="1" si="96"/>
        <v>56247</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56249</v>
      </c>
      <c r="E347" s="1126">
        <f t="shared" ca="1" si="96"/>
        <v>56276</v>
      </c>
      <c r="F347" s="1127">
        <f t="shared" ca="1" si="97"/>
        <v>10256</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56280</v>
      </c>
      <c r="E348" s="1126">
        <f t="shared" ca="1" si="96"/>
        <v>56307</v>
      </c>
      <c r="F348" s="1127">
        <f t="shared" ca="1" si="97"/>
        <v>10287</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56308</v>
      </c>
      <c r="E349" s="1126">
        <f t="shared" ca="1" si="96"/>
        <v>56335</v>
      </c>
      <c r="F349" s="1127">
        <f t="shared" ca="1" si="97"/>
        <v>10315</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56339</v>
      </c>
      <c r="E350" s="1126">
        <f t="shared" ca="1" si="96"/>
        <v>56366</v>
      </c>
      <c r="F350" s="1127">
        <f t="shared" ca="1" si="97"/>
        <v>10346</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56369</v>
      </c>
      <c r="E351" s="1126">
        <f t="shared" ca="1" si="96"/>
        <v>56396</v>
      </c>
      <c r="F351" s="1127">
        <f t="shared" ca="1" si="97"/>
        <v>10376</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56400</v>
      </c>
      <c r="E352" s="1126">
        <f t="shared" ca="1" si="96"/>
        <v>56429</v>
      </c>
      <c r="F352" s="1127">
        <f t="shared" ca="1" si="97"/>
        <v>10409</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56430</v>
      </c>
      <c r="E353" s="1126">
        <f t="shared" ca="1" si="96"/>
        <v>56457</v>
      </c>
      <c r="F353" s="1127">
        <f t="shared" ca="1" si="97"/>
        <v>10437</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56461</v>
      </c>
      <c r="E354" s="1126">
        <f t="shared" ca="1" si="96"/>
        <v>56488</v>
      </c>
      <c r="F354" s="1127">
        <f t="shared" ca="1" si="97"/>
        <v>10468</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56492</v>
      </c>
      <c r="E355" s="1126">
        <f t="shared" ca="1" si="96"/>
        <v>56520</v>
      </c>
      <c r="F355" s="1127">
        <f t="shared" ca="1" si="97"/>
        <v>10500</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56522</v>
      </c>
      <c r="E356" s="1126">
        <f t="shared" ca="1" si="96"/>
        <v>56549</v>
      </c>
      <c r="F356" s="1127">
        <f t="shared" ca="1" si="97"/>
        <v>10529</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56553</v>
      </c>
      <c r="E357" s="1126">
        <f t="shared" ca="1" si="96"/>
        <v>56580</v>
      </c>
      <c r="F357" s="1127">
        <f t="shared" ca="1" si="97"/>
        <v>10560</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56583</v>
      </c>
      <c r="E358" s="1126">
        <f t="shared" ca="1" si="96"/>
        <v>56611</v>
      </c>
      <c r="F358" s="1127">
        <f t="shared" ca="1" si="97"/>
        <v>10591</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56614</v>
      </c>
      <c r="E359" s="1126">
        <f t="shared" ca="1" si="96"/>
        <v>56641</v>
      </c>
      <c r="F359" s="1127">
        <f t="shared" ca="1" si="97"/>
        <v>10621</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56645</v>
      </c>
      <c r="E360" s="1126">
        <f t="shared" ca="1" si="96"/>
        <v>56671</v>
      </c>
      <c r="F360" s="1127">
        <f t="shared" ca="1" si="97"/>
        <v>10651</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56673</v>
      </c>
      <c r="E361" s="1126">
        <f t="shared" ca="1" si="96"/>
        <v>56702</v>
      </c>
      <c r="F361" s="1127">
        <f t="shared" ca="1" si="97"/>
        <v>10682</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56704</v>
      </c>
      <c r="E362" s="1126">
        <f t="shared" ref="E362:E383" ca="1" si="114">IF(INDIRECT("A"&amp;(IFERROR(MATCH(E361,A:A),999)+1))&gt;0,INDIRECT("A"&amp;(IFERROR(MATCH(E361,A:A),999)+1)),"")</f>
        <v>56731</v>
      </c>
      <c r="F362" s="1127">
        <f t="shared" ref="F362:F383" ca="1" si="115">IF(E362&lt;&gt;"",E362-$A$31,"")</f>
        <v>10711</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56734</v>
      </c>
      <c r="E363" s="1126">
        <f t="shared" ca="1" si="114"/>
        <v>56761</v>
      </c>
      <c r="F363" s="1127">
        <f t="shared" ca="1" si="115"/>
        <v>10741</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56765</v>
      </c>
      <c r="E364" s="1126">
        <f t="shared" ca="1" si="114"/>
        <v>56793</v>
      </c>
      <c r="F364" s="1127">
        <f t="shared" ca="1" si="115"/>
        <v>10773</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56795</v>
      </c>
      <c r="E365" s="1126">
        <f t="shared" ca="1" si="114"/>
        <v>56822</v>
      </c>
      <c r="F365" s="1127">
        <f t="shared" ca="1" si="115"/>
        <v>10802</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56826</v>
      </c>
      <c r="E366" s="1126">
        <f t="shared" ca="1" si="114"/>
        <v>56853</v>
      </c>
      <c r="F366" s="1127">
        <f t="shared" ca="1" si="115"/>
        <v>10833</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56857</v>
      </c>
      <c r="E367" s="1126">
        <f t="shared" ca="1" si="114"/>
        <v>56884</v>
      </c>
      <c r="F367" s="1127">
        <f t="shared" ca="1" si="115"/>
        <v>10864</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56887</v>
      </c>
      <c r="E368" s="1126">
        <f t="shared" ca="1" si="114"/>
        <v>56914</v>
      </c>
      <c r="F368" s="1127">
        <f t="shared" ca="1" si="115"/>
        <v>10894</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56918</v>
      </c>
      <c r="E369" s="1126">
        <f t="shared" ca="1" si="114"/>
        <v>56947</v>
      </c>
      <c r="F369" s="1127">
        <f t="shared" ca="1" si="115"/>
        <v>10927</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56948</v>
      </c>
      <c r="E370" s="1126">
        <f t="shared" ca="1" si="114"/>
        <v>56975</v>
      </c>
      <c r="F370" s="1127">
        <f t="shared" ca="1" si="115"/>
        <v>10955</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56979</v>
      </c>
      <c r="E371" s="1126">
        <f t="shared" ca="1" si="114"/>
        <v>57006</v>
      </c>
      <c r="F371" s="1127">
        <f t="shared" ca="1" si="115"/>
        <v>10986</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57010</v>
      </c>
      <c r="E372" s="1126">
        <f t="shared" ca="1" si="114"/>
        <v>57038</v>
      </c>
      <c r="F372" s="1127">
        <f t="shared" ca="1" si="115"/>
        <v>11018</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57039</v>
      </c>
      <c r="E373" s="1126">
        <f t="shared" ca="1" si="114"/>
        <v>57066</v>
      </c>
      <c r="F373" s="1127">
        <f t="shared" ca="1" si="115"/>
        <v>11046</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57070</v>
      </c>
      <c r="E374" s="1126">
        <f t="shared" ca="1" si="114"/>
        <v>57097</v>
      </c>
      <c r="F374" s="1127">
        <f t="shared" ca="1" si="115"/>
        <v>11077</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57100</v>
      </c>
      <c r="E375" s="1126">
        <f t="shared" ca="1" si="114"/>
        <v>57129</v>
      </c>
      <c r="F375" s="1127">
        <f t="shared" ca="1" si="115"/>
        <v>11109</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57131</v>
      </c>
      <c r="E376" s="1126">
        <f t="shared" ca="1" si="114"/>
        <v>57158</v>
      </c>
      <c r="F376" s="1127">
        <f t="shared" ca="1" si="115"/>
        <v>11138</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57161</v>
      </c>
      <c r="E377" s="1126">
        <f t="shared" ca="1" si="114"/>
        <v>57188</v>
      </c>
      <c r="F377" s="1127">
        <f t="shared" ca="1" si="115"/>
        <v>11168</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57192</v>
      </c>
      <c r="E378" s="1126">
        <f t="shared" ca="1" si="114"/>
        <v>57220</v>
      </c>
      <c r="F378" s="1127">
        <f t="shared" ca="1" si="115"/>
        <v>11200</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57223</v>
      </c>
      <c r="E379" s="1126">
        <f t="shared" ca="1" si="114"/>
        <v>57250</v>
      </c>
      <c r="F379" s="1127">
        <f t="shared" ca="1" si="115"/>
        <v>11230</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57253</v>
      </c>
      <c r="E380" s="1126">
        <f t="shared" ca="1" si="114"/>
        <v>57280</v>
      </c>
      <c r="F380" s="1127">
        <f t="shared" ca="1" si="115"/>
        <v>11260</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57284</v>
      </c>
      <c r="E381" s="1126">
        <f t="shared" ca="1" si="114"/>
        <v>57311</v>
      </c>
      <c r="F381" s="1127">
        <f t="shared" ca="1" si="115"/>
        <v>11291</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57314</v>
      </c>
      <c r="E382" s="1126">
        <f t="shared" ca="1" si="114"/>
        <v>57341</v>
      </c>
      <c r="F382" s="1127">
        <f t="shared" ca="1" si="115"/>
        <v>11321</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57345</v>
      </c>
      <c r="E383" s="1126">
        <f t="shared" ca="1" si="114"/>
        <v>57374</v>
      </c>
      <c r="F383" s="1127">
        <f t="shared" ca="1" si="115"/>
        <v>11354</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57376</v>
      </c>
      <c r="E384" s="1126">
        <f t="shared" ref="E384:E447" ca="1" si="132">IF(INDIRECT("A"&amp;(IFERROR(MATCH(E383,A:A),999)+1))&gt;0,INDIRECT("A"&amp;(IFERROR(MATCH(E383,A:A),999)+1)),"")</f>
        <v>57403</v>
      </c>
      <c r="F384" s="1127">
        <f t="shared" ref="F384:F447" ca="1" si="133">IF(E384&lt;&gt;"",E384-$A$31,"")</f>
        <v>11383</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57404</v>
      </c>
      <c r="E385" s="1126">
        <f t="shared" ca="1" si="132"/>
        <v>57431</v>
      </c>
      <c r="F385" s="1127">
        <f t="shared" ca="1" si="133"/>
        <v>11411</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57435</v>
      </c>
      <c r="E386" s="1126">
        <f t="shared" ca="1" si="132"/>
        <v>57462</v>
      </c>
      <c r="F386" s="1127">
        <f t="shared" ca="1" si="133"/>
        <v>11442</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57465</v>
      </c>
      <c r="E387" s="1126">
        <f t="shared" ca="1" si="132"/>
        <v>57493</v>
      </c>
      <c r="F387" s="1127">
        <f t="shared" ca="1" si="133"/>
        <v>11473</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57496</v>
      </c>
      <c r="E388" s="1126">
        <f t="shared" ca="1" si="132"/>
        <v>57523</v>
      </c>
      <c r="F388" s="1127">
        <f t="shared" ca="1" si="133"/>
        <v>11503</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57526</v>
      </c>
      <c r="E389" s="1126">
        <f t="shared" ca="1" si="132"/>
        <v>57553</v>
      </c>
      <c r="F389" s="1127">
        <f t="shared" ca="1" si="133"/>
        <v>11533</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57557</v>
      </c>
      <c r="E390" s="1126">
        <f t="shared" ca="1" si="132"/>
        <v>57584</v>
      </c>
      <c r="F390" s="1127">
        <f t="shared" ca="1" si="133"/>
        <v>11564</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57588</v>
      </c>
      <c r="E391" s="1126">
        <f t="shared" ca="1" si="132"/>
        <v>57615</v>
      </c>
      <c r="F391" s="1127">
        <f t="shared" ca="1" si="133"/>
        <v>11595</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57618</v>
      </c>
      <c r="E392" s="1126">
        <f t="shared" ca="1" si="132"/>
        <v>57647</v>
      </c>
      <c r="F392" s="1127">
        <f t="shared" ca="1" si="133"/>
        <v>11627</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57649</v>
      </c>
      <c r="E393" s="1126">
        <f t="shared" ca="1" si="132"/>
        <v>57676</v>
      </c>
      <c r="F393" s="1127">
        <f t="shared" ca="1" si="133"/>
        <v>11656</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57679</v>
      </c>
      <c r="E394" s="1126">
        <f t="shared" ca="1" si="132"/>
        <v>57706</v>
      </c>
      <c r="F394" s="1127">
        <f t="shared" ca="1" si="133"/>
        <v>11686</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57710</v>
      </c>
      <c r="E395" s="1126">
        <f t="shared" ca="1" si="132"/>
        <v>57738</v>
      </c>
      <c r="F395" s="1127">
        <f t="shared" ca="1" si="133"/>
        <v>11718</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57741</v>
      </c>
      <c r="E396" s="1126">
        <f t="shared" ca="1" si="132"/>
        <v>57768</v>
      </c>
      <c r="F396" s="1127">
        <f t="shared" ca="1" si="133"/>
        <v>11748</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57769</v>
      </c>
      <c r="E397" s="1126">
        <f t="shared" ca="1" si="132"/>
        <v>57796</v>
      </c>
      <c r="F397" s="1127">
        <f t="shared" ca="1" si="133"/>
        <v>11776</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57800</v>
      </c>
      <c r="E398" s="1126">
        <f t="shared" ca="1" si="132"/>
        <v>57829</v>
      </c>
      <c r="F398" s="1127">
        <f t="shared" ca="1" si="133"/>
        <v>11809</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57830</v>
      </c>
      <c r="E399" s="1126">
        <f t="shared" ca="1" si="132"/>
        <v>57857</v>
      </c>
      <c r="F399" s="1127">
        <f t="shared" ca="1" si="133"/>
        <v>11837</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57861</v>
      </c>
      <c r="E400" s="1126">
        <f t="shared" ca="1" si="132"/>
        <v>57888</v>
      </c>
      <c r="F400" s="1127">
        <f t="shared" ca="1" si="133"/>
        <v>11868</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57891</v>
      </c>
      <c r="E401" s="1126">
        <f t="shared" ca="1" si="132"/>
        <v>57920</v>
      </c>
      <c r="F401" s="1127">
        <f t="shared" ca="1" si="133"/>
        <v>11900</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57922</v>
      </c>
      <c r="E402" s="1126">
        <f t="shared" ca="1" si="132"/>
        <v>57949</v>
      </c>
      <c r="F402" s="1127">
        <f t="shared" ca="1" si="133"/>
        <v>11929</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57953</v>
      </c>
      <c r="E403" s="1126">
        <f t="shared" ca="1" si="132"/>
        <v>57980</v>
      </c>
      <c r="F403" s="1127">
        <f t="shared" ca="1" si="133"/>
        <v>11960</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57983</v>
      </c>
      <c r="E404" s="1126">
        <f t="shared" ca="1" si="132"/>
        <v>58011</v>
      </c>
      <c r="F404" s="1127">
        <f t="shared" ca="1" si="133"/>
        <v>11991</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58014</v>
      </c>
      <c r="E405" s="1126">
        <f t="shared" ca="1" si="132"/>
        <v>58041</v>
      </c>
      <c r="F405" s="1127">
        <f t="shared" ca="1" si="133"/>
        <v>12021</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58044</v>
      </c>
      <c r="E406" s="1126">
        <f t="shared" ca="1" si="132"/>
        <v>58071</v>
      </c>
      <c r="F406" s="1127">
        <f t="shared" ca="1" si="133"/>
        <v>12051</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58075</v>
      </c>
      <c r="E407" s="1126">
        <f t="shared" ca="1" si="132"/>
        <v>58102</v>
      </c>
      <c r="F407" s="1127">
        <f t="shared" ca="1" si="133"/>
        <v>12082</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58106</v>
      </c>
      <c r="E408" s="1126">
        <f t="shared" ca="1" si="132"/>
        <v>58133</v>
      </c>
      <c r="F408" s="1127">
        <f t="shared" ca="1" si="133"/>
        <v>12113</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58134</v>
      </c>
      <c r="E409" s="1126">
        <f t="shared" ca="1" si="132"/>
        <v>58161</v>
      </c>
      <c r="F409" s="1127">
        <f t="shared" ca="1" si="133"/>
        <v>12141</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58165</v>
      </c>
      <c r="E410" s="1126">
        <f t="shared" ca="1" si="132"/>
        <v>58193</v>
      </c>
      <c r="F410" s="1127">
        <f t="shared" ca="1" si="133"/>
        <v>12173</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58195</v>
      </c>
      <c r="E411" s="1126">
        <f t="shared" ca="1" si="132"/>
        <v>58222</v>
      </c>
      <c r="F411" s="1127">
        <f t="shared" ca="1" si="133"/>
        <v>12202</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58226</v>
      </c>
      <c r="E412" s="1126">
        <f t="shared" ca="1" si="132"/>
        <v>58253</v>
      </c>
      <c r="F412" s="1127">
        <f t="shared" ca="1" si="133"/>
        <v>12233</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58256</v>
      </c>
      <c r="E413" s="1126">
        <f t="shared" ca="1" si="132"/>
        <v>58284</v>
      </c>
      <c r="F413" s="1127">
        <f t="shared" ca="1" si="133"/>
        <v>12264</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58287</v>
      </c>
      <c r="E414" s="1126">
        <f t="shared" ca="1" si="132"/>
        <v>58314</v>
      </c>
      <c r="F414" s="1127">
        <f t="shared" ca="1" si="133"/>
        <v>12294</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58318</v>
      </c>
      <c r="E415" s="1126">
        <f t="shared" ca="1" si="132"/>
        <v>58347</v>
      </c>
      <c r="F415" s="1127">
        <f t="shared" ca="1" si="133"/>
        <v>12327</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58348</v>
      </c>
      <c r="E416" s="1126">
        <f t="shared" ca="1" si="132"/>
        <v>58375</v>
      </c>
      <c r="F416" s="1127">
        <f t="shared" ca="1" si="133"/>
        <v>12355</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58379</v>
      </c>
      <c r="E417" s="1126">
        <f t="shared" ca="1" si="132"/>
        <v>58406</v>
      </c>
      <c r="F417" s="1127">
        <f t="shared" ca="1" si="133"/>
        <v>12386</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58409</v>
      </c>
      <c r="E418" s="1126">
        <f t="shared" ca="1" si="132"/>
        <v>58438</v>
      </c>
      <c r="F418" s="1127">
        <f t="shared" ca="1" si="133"/>
        <v>12418</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58440</v>
      </c>
      <c r="E419" s="1126">
        <f t="shared" ca="1" si="132"/>
        <v>58467</v>
      </c>
      <c r="F419" s="1127">
        <f t="shared" ca="1" si="133"/>
        <v>12447</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58471</v>
      </c>
      <c r="E420" s="1126">
        <f t="shared" ca="1" si="132"/>
        <v>58498</v>
      </c>
      <c r="F420" s="1127">
        <f t="shared" ca="1" si="133"/>
        <v>12478</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58500</v>
      </c>
      <c r="E421" s="1126">
        <f t="shared" ca="1" si="132"/>
        <v>58529</v>
      </c>
      <c r="F421" s="1127">
        <f t="shared" ca="1" si="133"/>
        <v>12509</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58531</v>
      </c>
      <c r="E422" s="1126">
        <f t="shared" ca="1" si="132"/>
        <v>58558</v>
      </c>
      <c r="F422" s="1127">
        <f t="shared" ca="1" si="133"/>
        <v>12538</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58561</v>
      </c>
      <c r="E423" s="1126">
        <f t="shared" ca="1" si="132"/>
        <v>58588</v>
      </c>
      <c r="F423" s="1127">
        <f t="shared" ca="1" si="133"/>
        <v>12568</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58592</v>
      </c>
      <c r="E424" s="1126">
        <f t="shared" ca="1" si="132"/>
        <v>58620</v>
      </c>
      <c r="F424" s="1127">
        <f t="shared" ca="1" si="133"/>
        <v>12600</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58622</v>
      </c>
      <c r="E425" s="1126">
        <f t="shared" ca="1" si="132"/>
        <v>58649</v>
      </c>
      <c r="F425" s="1127">
        <f t="shared" ca="1" si="133"/>
        <v>12629</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58653</v>
      </c>
      <c r="E426" s="1126">
        <f t="shared" ca="1" si="132"/>
        <v>58680</v>
      </c>
      <c r="F426" s="1127">
        <f t="shared" ca="1" si="133"/>
        <v>12660</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58684</v>
      </c>
      <c r="E427" s="1126">
        <f t="shared" ca="1" si="132"/>
        <v>58711</v>
      </c>
      <c r="F427" s="1127">
        <f t="shared" ca="1" si="133"/>
        <v>12691</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58714</v>
      </c>
      <c r="E428" s="1126">
        <f t="shared" ca="1" si="132"/>
        <v>58741</v>
      </c>
      <c r="F428" s="1127">
        <f t="shared" ca="1" si="133"/>
        <v>12721</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58745</v>
      </c>
      <c r="E429" s="1126">
        <f t="shared" ca="1" si="132"/>
        <v>58774</v>
      </c>
      <c r="F429" s="1127">
        <f t="shared" ca="1" si="133"/>
        <v>12754</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58775</v>
      </c>
      <c r="E430" s="1126">
        <f t="shared" ca="1" si="132"/>
        <v>58802</v>
      </c>
      <c r="F430" s="1127">
        <f t="shared" ca="1" si="133"/>
        <v>12782</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58806</v>
      </c>
      <c r="E431" s="1126">
        <f t="shared" ca="1" si="132"/>
        <v>58833</v>
      </c>
      <c r="F431" s="1127">
        <f t="shared" ca="1" si="133"/>
        <v>12813</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58837</v>
      </c>
      <c r="E432" s="1126">
        <f t="shared" ca="1" si="132"/>
        <v>58865</v>
      </c>
      <c r="F432" s="1127">
        <f t="shared" ca="1" si="133"/>
        <v>12845</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58865</v>
      </c>
      <c r="E433" s="1126">
        <f t="shared" ca="1" si="132"/>
        <v>58893</v>
      </c>
      <c r="F433" s="1127">
        <f t="shared" ca="1" si="133"/>
        <v>12873</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58896</v>
      </c>
      <c r="E434" s="1126">
        <f t="shared" ca="1" si="132"/>
        <v>58923</v>
      </c>
      <c r="F434" s="1127">
        <f t="shared" ca="1" si="133"/>
        <v>12903</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58926</v>
      </c>
      <c r="E435" s="1126">
        <f t="shared" ca="1" si="132"/>
        <v>58953</v>
      </c>
      <c r="F435" s="1127">
        <f t="shared" ca="1" si="133"/>
        <v>12933</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58957</v>
      </c>
      <c r="E436" s="1126">
        <f t="shared" ca="1" si="132"/>
        <v>58984</v>
      </c>
      <c r="F436" s="1127">
        <f t="shared" ca="1" si="133"/>
        <v>12964</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58987</v>
      </c>
      <c r="E437" s="1126">
        <f t="shared" ca="1" si="132"/>
        <v>59014</v>
      </c>
      <c r="F437" s="1127">
        <f t="shared" ca="1" si="133"/>
        <v>12994</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59018</v>
      </c>
      <c r="E438" s="1126">
        <f t="shared" ca="1" si="132"/>
        <v>59047</v>
      </c>
      <c r="F438" s="1127">
        <f t="shared" ca="1" si="133"/>
        <v>13027</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59049</v>
      </c>
      <c r="E439" s="1126">
        <f t="shared" ca="1" si="132"/>
        <v>59076</v>
      </c>
      <c r="F439" s="1127">
        <f t="shared" ca="1" si="133"/>
        <v>13056</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f t="shared" ca="1" si="150"/>
        <v>59079</v>
      </c>
      <c r="E440" s="1126">
        <f t="shared" ca="1" si="132"/>
        <v>59106</v>
      </c>
      <c r="F440" s="1127">
        <f t="shared" ca="1" si="133"/>
        <v>13086</v>
      </c>
      <c r="G440" s="1128">
        <f ca="1">IF(F440&lt;&gt;"",COUNTIF($F$11:F440,"&gt;0"),"")</f>
        <v>430</v>
      </c>
      <c r="H440" s="1129"/>
      <c r="I440" s="1073"/>
      <c r="J440" s="1130">
        <f t="shared" ca="1" si="134"/>
        <v>0</v>
      </c>
      <c r="K440" s="1131">
        <f t="shared" ca="1" si="135"/>
        <v>0</v>
      </c>
      <c r="L440" s="1130">
        <f t="shared" ca="1" si="136"/>
        <v>0</v>
      </c>
      <c r="M440" s="1130">
        <f t="shared" ca="1" si="137"/>
        <v>0</v>
      </c>
      <c r="N440" s="1130">
        <f t="shared" ca="1" si="138"/>
        <v>0</v>
      </c>
      <c r="O440" s="1073"/>
      <c r="P440" s="1130">
        <f t="shared" ca="1" si="139"/>
        <v>0</v>
      </c>
      <c r="Q440" s="1130">
        <f t="shared" ca="1" si="140"/>
        <v>0</v>
      </c>
      <c r="R440" s="1130">
        <f t="shared" ca="1" si="141"/>
        <v>0</v>
      </c>
      <c r="S440" s="1130">
        <f t="shared" ca="1" si="142"/>
        <v>0</v>
      </c>
      <c r="T440" s="1130">
        <f t="shared" ca="1" si="143"/>
        <v>0</v>
      </c>
      <c r="U440" s="1132">
        <f t="shared" ca="1" si="144"/>
        <v>0</v>
      </c>
      <c r="V440" s="1133" t="str">
        <f t="shared" ca="1" si="145"/>
        <v>n.a.</v>
      </c>
      <c r="X440" s="1134">
        <f t="shared" ca="1" si="146"/>
        <v>0</v>
      </c>
      <c r="Y440" s="1134">
        <f t="shared" ca="1" si="147"/>
        <v>0</v>
      </c>
      <c r="Z440" s="1134">
        <f t="shared" ca="1" si="148"/>
        <v>0</v>
      </c>
      <c r="AA440" s="1132">
        <f t="shared" ca="1" si="149"/>
        <v>0</v>
      </c>
      <c r="AB440" s="1105"/>
    </row>
    <row r="441" spans="1:28">
      <c r="A441" s="1144">
        <f>Calendar!J433</f>
        <v>58102</v>
      </c>
      <c r="C441" s="1104"/>
      <c r="D441" s="1125">
        <f t="shared" ca="1" si="150"/>
        <v>59110</v>
      </c>
      <c r="E441" s="1126">
        <f t="shared" ca="1" si="132"/>
        <v>59138</v>
      </c>
      <c r="F441" s="1127">
        <f t="shared" ca="1" si="133"/>
        <v>13118</v>
      </c>
      <c r="G441" s="1128">
        <f ca="1">IF(F441&lt;&gt;"",COUNTIF($F$11:F441,"&gt;0"),"")</f>
        <v>431</v>
      </c>
      <c r="H441" s="1129"/>
      <c r="I441" s="1073"/>
      <c r="J441" s="1130">
        <f t="shared" ca="1" si="134"/>
        <v>0</v>
      </c>
      <c r="K441" s="1131">
        <f t="shared" ca="1" si="135"/>
        <v>0</v>
      </c>
      <c r="L441" s="1130">
        <f t="shared" ca="1" si="136"/>
        <v>0</v>
      </c>
      <c r="M441" s="1130">
        <f t="shared" ca="1" si="137"/>
        <v>0</v>
      </c>
      <c r="N441" s="1130">
        <f t="shared" ca="1" si="138"/>
        <v>0</v>
      </c>
      <c r="O441" s="1073"/>
      <c r="P441" s="1130">
        <f t="shared" ca="1" si="139"/>
        <v>0</v>
      </c>
      <c r="Q441" s="1130">
        <f t="shared" ca="1" si="140"/>
        <v>0</v>
      </c>
      <c r="R441" s="1130">
        <f t="shared" ca="1" si="141"/>
        <v>0</v>
      </c>
      <c r="S441" s="1130">
        <f t="shared" ca="1" si="142"/>
        <v>0</v>
      </c>
      <c r="T441" s="1130">
        <f t="shared" ca="1" si="143"/>
        <v>0</v>
      </c>
      <c r="U441" s="1132">
        <f t="shared" ca="1" si="144"/>
        <v>0</v>
      </c>
      <c r="V441" s="1133" t="str">
        <f t="shared" ca="1" si="145"/>
        <v>n.a.</v>
      </c>
      <c r="X441" s="1134">
        <f t="shared" ca="1" si="146"/>
        <v>0</v>
      </c>
      <c r="Y441" s="1134">
        <f t="shared" ca="1" si="147"/>
        <v>0</v>
      </c>
      <c r="Z441" s="1134">
        <f t="shared" ca="1" si="148"/>
        <v>0</v>
      </c>
      <c r="AA441" s="1132">
        <f t="shared" ca="1" si="149"/>
        <v>0</v>
      </c>
      <c r="AB441" s="1105"/>
    </row>
    <row r="442" spans="1:28">
      <c r="A442" s="1144">
        <f>Calendar!J434</f>
        <v>58133</v>
      </c>
      <c r="C442" s="1104"/>
      <c r="D442" s="1125">
        <f t="shared" ca="1" si="150"/>
        <v>59140</v>
      </c>
      <c r="E442" s="1126">
        <f t="shared" ca="1" si="132"/>
        <v>59167</v>
      </c>
      <c r="F442" s="1127">
        <f t="shared" ca="1" si="133"/>
        <v>13147</v>
      </c>
      <c r="G442" s="1128">
        <f ca="1">IF(F442&lt;&gt;"",COUNTIF($F$11:F442,"&gt;0"),"")</f>
        <v>432</v>
      </c>
      <c r="H442" s="1129"/>
      <c r="I442" s="1073"/>
      <c r="J442" s="1130">
        <f t="shared" ca="1" si="134"/>
        <v>0</v>
      </c>
      <c r="K442" s="1131">
        <f t="shared" ca="1" si="135"/>
        <v>0</v>
      </c>
      <c r="L442" s="1130">
        <f t="shared" ca="1" si="136"/>
        <v>0</v>
      </c>
      <c r="M442" s="1130">
        <f t="shared" ca="1" si="137"/>
        <v>0</v>
      </c>
      <c r="N442" s="1130">
        <f t="shared" ca="1" si="138"/>
        <v>0</v>
      </c>
      <c r="O442" s="1073"/>
      <c r="P442" s="1130">
        <f t="shared" ca="1" si="139"/>
        <v>0</v>
      </c>
      <c r="Q442" s="1130">
        <f t="shared" ca="1" si="140"/>
        <v>0</v>
      </c>
      <c r="R442" s="1130">
        <f t="shared" ca="1" si="141"/>
        <v>0</v>
      </c>
      <c r="S442" s="1130">
        <f t="shared" ca="1" si="142"/>
        <v>0</v>
      </c>
      <c r="T442" s="1130">
        <f t="shared" ca="1" si="143"/>
        <v>0</v>
      </c>
      <c r="U442" s="1132">
        <f t="shared" ca="1" si="144"/>
        <v>0</v>
      </c>
      <c r="V442" s="1133" t="str">
        <f t="shared" ca="1" si="145"/>
        <v>n.a.</v>
      </c>
      <c r="X442" s="1134">
        <f t="shared" ca="1" si="146"/>
        <v>0</v>
      </c>
      <c r="Y442" s="1134">
        <f t="shared" ca="1" si="147"/>
        <v>0</v>
      </c>
      <c r="Z442" s="1134">
        <f t="shared" ca="1" si="148"/>
        <v>0</v>
      </c>
      <c r="AA442" s="1132">
        <f t="shared" ca="1" si="149"/>
        <v>0</v>
      </c>
      <c r="AB442" s="1105"/>
    </row>
    <row r="443" spans="1:28">
      <c r="A443" s="1144">
        <f>Calendar!J435</f>
        <v>58161</v>
      </c>
      <c r="C443" s="1104"/>
      <c r="D443" s="1125">
        <f t="shared" ca="1" si="150"/>
        <v>59171</v>
      </c>
      <c r="E443" s="1126">
        <f t="shared" ca="1" si="132"/>
        <v>59198</v>
      </c>
      <c r="F443" s="1127">
        <f t="shared" ca="1" si="133"/>
        <v>13178</v>
      </c>
      <c r="G443" s="1128">
        <f ca="1">IF(F443&lt;&gt;"",COUNTIF($F$11:F443,"&gt;0"),"")</f>
        <v>433</v>
      </c>
      <c r="H443" s="1129"/>
      <c r="I443" s="1073"/>
      <c r="J443" s="1130">
        <f t="shared" ca="1" si="134"/>
        <v>0</v>
      </c>
      <c r="K443" s="1131">
        <f t="shared" ca="1" si="135"/>
        <v>0</v>
      </c>
      <c r="L443" s="1130">
        <f t="shared" ca="1" si="136"/>
        <v>0</v>
      </c>
      <c r="M443" s="1130">
        <f t="shared" ca="1" si="137"/>
        <v>0</v>
      </c>
      <c r="N443" s="1130">
        <f t="shared" ca="1" si="138"/>
        <v>0</v>
      </c>
      <c r="O443" s="1073"/>
      <c r="P443" s="1130">
        <f t="shared" ca="1" si="139"/>
        <v>0</v>
      </c>
      <c r="Q443" s="1130">
        <f t="shared" ca="1" si="140"/>
        <v>0</v>
      </c>
      <c r="R443" s="1130">
        <f t="shared" ca="1" si="141"/>
        <v>0</v>
      </c>
      <c r="S443" s="1130">
        <f t="shared" ca="1" si="142"/>
        <v>0</v>
      </c>
      <c r="T443" s="1130">
        <f t="shared" ca="1" si="143"/>
        <v>0</v>
      </c>
      <c r="U443" s="1132">
        <f t="shared" ca="1" si="144"/>
        <v>0</v>
      </c>
      <c r="V443" s="1133" t="str">
        <f t="shared" ca="1" si="145"/>
        <v>n.a.</v>
      </c>
      <c r="X443" s="1134">
        <f t="shared" ca="1" si="146"/>
        <v>0</v>
      </c>
      <c r="Y443" s="1134">
        <f t="shared" ca="1" si="147"/>
        <v>0</v>
      </c>
      <c r="Z443" s="1134">
        <f t="shared" ca="1" si="148"/>
        <v>0</v>
      </c>
      <c r="AA443" s="1132">
        <f t="shared" ca="1" si="149"/>
        <v>0</v>
      </c>
      <c r="AB443" s="1105"/>
    </row>
    <row r="444" spans="1:28">
      <c r="A444" s="1144">
        <f>Calendar!J436</f>
        <v>58193</v>
      </c>
      <c r="C444" s="1104"/>
      <c r="D444" s="1125">
        <f t="shared" ca="1" si="150"/>
        <v>59202</v>
      </c>
      <c r="E444" s="1126">
        <f t="shared" ca="1" si="132"/>
        <v>59229</v>
      </c>
      <c r="F444" s="1127">
        <f t="shared" ca="1" si="133"/>
        <v>13209</v>
      </c>
      <c r="G444" s="1128">
        <f ca="1">IF(F444&lt;&gt;"",COUNTIF($F$11:F444,"&gt;0"),"")</f>
        <v>434</v>
      </c>
      <c r="H444" s="1129"/>
      <c r="I444" s="1073"/>
      <c r="J444" s="1130">
        <f t="shared" ca="1" si="134"/>
        <v>0</v>
      </c>
      <c r="K444" s="1131">
        <f t="shared" ca="1" si="135"/>
        <v>0</v>
      </c>
      <c r="L444" s="1130">
        <f t="shared" ca="1" si="136"/>
        <v>0</v>
      </c>
      <c r="M444" s="1130">
        <f t="shared" ca="1" si="137"/>
        <v>0</v>
      </c>
      <c r="N444" s="1130">
        <f t="shared" ca="1" si="138"/>
        <v>0</v>
      </c>
      <c r="O444" s="1073"/>
      <c r="P444" s="1130">
        <f t="shared" ca="1" si="139"/>
        <v>0</v>
      </c>
      <c r="Q444" s="1130">
        <f t="shared" ca="1" si="140"/>
        <v>0</v>
      </c>
      <c r="R444" s="1130">
        <f t="shared" ca="1" si="141"/>
        <v>0</v>
      </c>
      <c r="S444" s="1130">
        <f t="shared" ca="1" si="142"/>
        <v>0</v>
      </c>
      <c r="T444" s="1130">
        <f t="shared" ca="1" si="143"/>
        <v>0</v>
      </c>
      <c r="U444" s="1132">
        <f t="shared" ca="1" si="144"/>
        <v>0</v>
      </c>
      <c r="V444" s="1133" t="str">
        <f t="shared" ca="1" si="145"/>
        <v>n.a.</v>
      </c>
      <c r="X444" s="1134">
        <f t="shared" ca="1" si="146"/>
        <v>0</v>
      </c>
      <c r="Y444" s="1134">
        <f t="shared" ca="1" si="147"/>
        <v>0</v>
      </c>
      <c r="Z444" s="1134">
        <f t="shared" ca="1" si="148"/>
        <v>0</v>
      </c>
      <c r="AA444" s="1132">
        <f t="shared" ca="1" si="149"/>
        <v>0</v>
      </c>
      <c r="AB444" s="1105"/>
    </row>
    <row r="445" spans="1:28">
      <c r="A445" s="1144">
        <f>Calendar!J437</f>
        <v>58222</v>
      </c>
      <c r="C445" s="1104"/>
      <c r="D445" s="1125">
        <f t="shared" ca="1" si="150"/>
        <v>59230</v>
      </c>
      <c r="E445" s="1126">
        <f t="shared" ca="1" si="132"/>
        <v>59257</v>
      </c>
      <c r="F445" s="1127">
        <f t="shared" ca="1" si="133"/>
        <v>13237</v>
      </c>
      <c r="G445" s="1128">
        <f ca="1">IF(F445&lt;&gt;"",COUNTIF($F$11:F445,"&gt;0"),"")</f>
        <v>435</v>
      </c>
      <c r="H445" s="1129"/>
      <c r="I445" s="1073"/>
      <c r="J445" s="1130">
        <f t="shared" ca="1" si="134"/>
        <v>0</v>
      </c>
      <c r="K445" s="1131">
        <f t="shared" ca="1" si="135"/>
        <v>0</v>
      </c>
      <c r="L445" s="1130">
        <f t="shared" ca="1" si="136"/>
        <v>0</v>
      </c>
      <c r="M445" s="1130">
        <f t="shared" ca="1" si="137"/>
        <v>0</v>
      </c>
      <c r="N445" s="1130">
        <f t="shared" ca="1" si="138"/>
        <v>0</v>
      </c>
      <c r="O445" s="1073"/>
      <c r="P445" s="1130">
        <f t="shared" ca="1" si="139"/>
        <v>0</v>
      </c>
      <c r="Q445" s="1130">
        <f t="shared" ca="1" si="140"/>
        <v>0</v>
      </c>
      <c r="R445" s="1130">
        <f t="shared" ca="1" si="141"/>
        <v>0</v>
      </c>
      <c r="S445" s="1130">
        <f t="shared" ca="1" si="142"/>
        <v>0</v>
      </c>
      <c r="T445" s="1130">
        <f t="shared" ca="1" si="143"/>
        <v>0</v>
      </c>
      <c r="U445" s="1132">
        <f t="shared" ca="1" si="144"/>
        <v>0</v>
      </c>
      <c r="V445" s="1133" t="str">
        <f t="shared" ca="1" si="145"/>
        <v>n.a.</v>
      </c>
      <c r="X445" s="1134">
        <f t="shared" ca="1" si="146"/>
        <v>0</v>
      </c>
      <c r="Y445" s="1134">
        <f t="shared" ca="1" si="147"/>
        <v>0</v>
      </c>
      <c r="Z445" s="1134">
        <f t="shared" ca="1" si="148"/>
        <v>0</v>
      </c>
      <c r="AA445" s="1132">
        <f t="shared" ca="1" si="149"/>
        <v>0</v>
      </c>
      <c r="AB445" s="1105"/>
    </row>
    <row r="446" spans="1:28">
      <c r="A446" s="1144">
        <f>Calendar!J438</f>
        <v>58253</v>
      </c>
      <c r="C446" s="1104"/>
      <c r="D446" s="1125">
        <f t="shared" ca="1" si="150"/>
        <v>59261</v>
      </c>
      <c r="E446" s="1126">
        <f t="shared" ca="1" si="132"/>
        <v>59288</v>
      </c>
      <c r="F446" s="1127">
        <f t="shared" ca="1" si="133"/>
        <v>13268</v>
      </c>
      <c r="G446" s="1128">
        <f ca="1">IF(F446&lt;&gt;"",COUNTIF($F$11:F446,"&gt;0"),"")</f>
        <v>436</v>
      </c>
      <c r="H446" s="1129"/>
      <c r="I446" s="1073"/>
      <c r="J446" s="1130">
        <f t="shared" ca="1" si="134"/>
        <v>0</v>
      </c>
      <c r="K446" s="1131">
        <f t="shared" ca="1" si="135"/>
        <v>0</v>
      </c>
      <c r="L446" s="1130">
        <f t="shared" ca="1" si="136"/>
        <v>0</v>
      </c>
      <c r="M446" s="1130">
        <f t="shared" ca="1" si="137"/>
        <v>0</v>
      </c>
      <c r="N446" s="1130">
        <f t="shared" ca="1" si="138"/>
        <v>0</v>
      </c>
      <c r="O446" s="1073"/>
      <c r="P446" s="1130">
        <f t="shared" ca="1" si="139"/>
        <v>0</v>
      </c>
      <c r="Q446" s="1130">
        <f t="shared" ca="1" si="140"/>
        <v>0</v>
      </c>
      <c r="R446" s="1130">
        <f t="shared" ca="1" si="141"/>
        <v>0</v>
      </c>
      <c r="S446" s="1130">
        <f t="shared" ca="1" si="142"/>
        <v>0</v>
      </c>
      <c r="T446" s="1130">
        <f t="shared" ca="1" si="143"/>
        <v>0</v>
      </c>
      <c r="U446" s="1132">
        <f t="shared" ca="1" si="144"/>
        <v>0</v>
      </c>
      <c r="V446" s="1133" t="str">
        <f t="shared" ca="1" si="145"/>
        <v>n.a.</v>
      </c>
      <c r="X446" s="1134">
        <f t="shared" ca="1" si="146"/>
        <v>0</v>
      </c>
      <c r="Y446" s="1134">
        <f t="shared" ca="1" si="147"/>
        <v>0</v>
      </c>
      <c r="Z446" s="1134">
        <f t="shared" ca="1" si="148"/>
        <v>0</v>
      </c>
      <c r="AA446" s="1132">
        <f t="shared" ca="1" si="149"/>
        <v>0</v>
      </c>
      <c r="AB446" s="1105"/>
    </row>
    <row r="447" spans="1:28">
      <c r="A447" s="1144">
        <f>Calendar!J439</f>
        <v>58284</v>
      </c>
      <c r="C447" s="1104"/>
      <c r="D447" s="1125">
        <f t="shared" ca="1" si="150"/>
        <v>59291</v>
      </c>
      <c r="E447" s="1126">
        <f t="shared" ca="1" si="132"/>
        <v>59320</v>
      </c>
      <c r="F447" s="1127">
        <f t="shared" ca="1" si="133"/>
        <v>13300</v>
      </c>
      <c r="G447" s="1128">
        <f ca="1">IF(F447&lt;&gt;"",COUNTIF($F$11:F447,"&gt;0"),"")</f>
        <v>437</v>
      </c>
      <c r="H447" s="1129"/>
      <c r="I447" s="1073"/>
      <c r="J447" s="1130">
        <f t="shared" ca="1" si="134"/>
        <v>0</v>
      </c>
      <c r="K447" s="1131">
        <f t="shared" ca="1" si="135"/>
        <v>0</v>
      </c>
      <c r="L447" s="1130">
        <f t="shared" ca="1" si="136"/>
        <v>0</v>
      </c>
      <c r="M447" s="1130">
        <f t="shared" ca="1" si="137"/>
        <v>0</v>
      </c>
      <c r="N447" s="1130">
        <f t="shared" ca="1" si="138"/>
        <v>0</v>
      </c>
      <c r="O447" s="1073"/>
      <c r="P447" s="1130">
        <f t="shared" ca="1" si="139"/>
        <v>0</v>
      </c>
      <c r="Q447" s="1130">
        <f t="shared" ca="1" si="140"/>
        <v>0</v>
      </c>
      <c r="R447" s="1130">
        <f t="shared" ca="1" si="141"/>
        <v>0</v>
      </c>
      <c r="S447" s="1130">
        <f t="shared" ca="1" si="142"/>
        <v>0</v>
      </c>
      <c r="T447" s="1130">
        <f t="shared" ca="1" si="143"/>
        <v>0</v>
      </c>
      <c r="U447" s="1132">
        <f t="shared" ca="1" si="144"/>
        <v>0</v>
      </c>
      <c r="V447" s="1133" t="str">
        <f t="shared" ca="1" si="145"/>
        <v>n.a.</v>
      </c>
      <c r="X447" s="1134">
        <f t="shared" ca="1" si="146"/>
        <v>0</v>
      </c>
      <c r="Y447" s="1134">
        <f t="shared" ca="1" si="147"/>
        <v>0</v>
      </c>
      <c r="Z447" s="1134">
        <f t="shared" ca="1" si="148"/>
        <v>0</v>
      </c>
      <c r="AA447" s="1132">
        <f t="shared" ca="1" si="149"/>
        <v>0</v>
      </c>
      <c r="AB447" s="1105"/>
    </row>
    <row r="448" spans="1:28">
      <c r="A448" s="1144">
        <f>Calendar!J440</f>
        <v>58314</v>
      </c>
      <c r="C448" s="1104"/>
      <c r="D448" s="1125" t="str">
        <f t="shared" ca="1" si="150"/>
        <v/>
      </c>
      <c r="E448" s="1126" t="str">
        <f t="shared" ref="E448:E465" ca="1" si="151">IF(INDIRECT("A"&amp;(IFERROR(MATCH(E447,A:A),999)+1))&gt;0,INDIRECT("A"&amp;(IFERROR(MATCH(E447,A:A),999)+1)),"")</f>
        <v/>
      </c>
      <c r="F448" s="1127" t="str">
        <f t="shared" ref="F448:F465" ca="1" si="152">IF(E448&lt;&gt;"",E448-$A$31,"")</f>
        <v/>
      </c>
      <c r="G448" s="1128" t="str">
        <f ca="1">IF(F448&lt;&gt;"",COUNTIF($F$11:F448,"&gt;0"),"")</f>
        <v/>
      </c>
      <c r="H448" s="1129"/>
      <c r="I448" s="1073"/>
      <c r="J448" s="1130">
        <f t="shared" ref="J448:J465" ca="1" si="153">IF(G448=1,$A$7,N447)</f>
        <v>0</v>
      </c>
      <c r="K448" s="1131">
        <f t="shared" ref="K448:K465" ca="1" si="154">H448*J448</f>
        <v>0</v>
      </c>
      <c r="L448" s="1130" t="str">
        <f t="shared" ref="L448:L465" ca="1" si="155">IF(E448&lt;&gt;"",(1-(1-$A$25)^(1/12))*(J448-K448),"")</f>
        <v/>
      </c>
      <c r="M448" s="1130" t="e">
        <f t="shared" ref="M448:M465" ca="1" si="156">IF(J448-K448-L448&lt;$A$27*$A$5,J448-K448-L448,0)</f>
        <v>#VALUE!</v>
      </c>
      <c r="N448" s="1130" t="str">
        <f t="shared" ref="N448:N465" ca="1" si="157">IF(E448&lt;&gt;"",J448-K448-L448-M448,"")</f>
        <v/>
      </c>
      <c r="O448" s="1073"/>
      <c r="P448" s="1130" t="str">
        <f t="shared" ref="P448:P465" ca="1" si="158">IF(G448&lt;&gt; "", R448+X448-N448, "")</f>
        <v/>
      </c>
      <c r="Q448" s="1130" t="str">
        <f t="shared" ref="Q448:Q465" ca="1" si="159">IF(E448&lt;&gt;"", N448*(1-$A$15), "")</f>
        <v/>
      </c>
      <c r="R448" s="1130" t="str">
        <f t="shared" ref="R448:R465" ca="1" si="160">IF(E448&lt;&gt;"", T447, "")</f>
        <v/>
      </c>
      <c r="S448" s="1130" t="str">
        <f t="shared" ref="S448:S465" ca="1" si="161">IF(E448&lt;&gt;"", MIN(P448,MAX(R448-Q448,0)), "")</f>
        <v/>
      </c>
      <c r="T448" s="1130" t="str">
        <f t="shared" ref="T448:T465" ca="1" si="162">IF(E448&lt;&gt;"", R448-S448, "")</f>
        <v/>
      </c>
      <c r="U448" s="1132" t="str">
        <f t="shared" ref="U448:U465" ca="1" si="163">IF(E448&lt;&gt;"", R448/$A$11, "")</f>
        <v/>
      </c>
      <c r="V448" s="1133" t="str">
        <f t="shared" ref="V448:V465" ca="1" si="164">IF(E448&lt;&gt;"", IFERROR(1-T448/N448, "n.a."), "")</f>
        <v/>
      </c>
      <c r="X448" s="1134" t="str">
        <f t="shared" ref="X448:X465" ca="1" si="165">IF(E448&lt;&gt;"", Z447, "")</f>
        <v/>
      </c>
      <c r="Y448" s="1134" t="str">
        <f t="shared" ref="Y448:Y465" ca="1" si="166">IF(E448&lt;&gt;"", P448-S448, "")</f>
        <v/>
      </c>
      <c r="Z448" s="1134" t="str">
        <f t="shared" ref="Z448:Z465" ca="1" si="167">IF(E448&lt;&gt;"", X448-Y448, "")</f>
        <v/>
      </c>
      <c r="AA448" s="1132" t="str">
        <f t="shared" ref="AA448:AA465" ca="1" si="168">IF(E448&lt;&gt;"", X448/$A$19, "")</f>
        <v/>
      </c>
      <c r="AB448" s="1105"/>
    </row>
    <row r="449" spans="1:28">
      <c r="A449" s="1144">
        <f>Calendar!J441</f>
        <v>58347</v>
      </c>
      <c r="C449" s="1104"/>
      <c r="D449" s="1125" t="str">
        <f t="shared" ca="1" si="150"/>
        <v/>
      </c>
      <c r="E449" s="1126" t="str">
        <f t="shared" ca="1" si="151"/>
        <v/>
      </c>
      <c r="F449" s="1127" t="str">
        <f t="shared" ca="1" si="152"/>
        <v/>
      </c>
      <c r="G449" s="1128" t="str">
        <f ca="1">IF(F449&lt;&gt;"",COUNTIF($F$11:F449,"&gt;0"),"")</f>
        <v/>
      </c>
      <c r="H449" s="1129"/>
      <c r="I449" s="1073"/>
      <c r="J449" s="1130" t="str">
        <f t="shared" ca="1" si="153"/>
        <v/>
      </c>
      <c r="K449" s="1131" t="e">
        <f t="shared" ca="1" si="154"/>
        <v>#VALUE!</v>
      </c>
      <c r="L449" s="1130" t="str">
        <f t="shared" ca="1" si="155"/>
        <v/>
      </c>
      <c r="M449" s="1130" t="e">
        <f t="shared" ca="1" si="156"/>
        <v>#VALUE!</v>
      </c>
      <c r="N449" s="1130" t="str">
        <f t="shared" ca="1" si="157"/>
        <v/>
      </c>
      <c r="O449" s="1073"/>
      <c r="P449" s="1130" t="str">
        <f t="shared" ca="1" si="158"/>
        <v/>
      </c>
      <c r="Q449" s="1130" t="str">
        <f t="shared" ca="1" si="159"/>
        <v/>
      </c>
      <c r="R449" s="1130" t="str">
        <f t="shared" ca="1" si="160"/>
        <v/>
      </c>
      <c r="S449" s="1130" t="str">
        <f t="shared" ca="1" si="161"/>
        <v/>
      </c>
      <c r="T449" s="1130" t="str">
        <f t="shared" ca="1" si="162"/>
        <v/>
      </c>
      <c r="U449" s="1132" t="str">
        <f t="shared" ca="1" si="163"/>
        <v/>
      </c>
      <c r="V449" s="1133" t="str">
        <f t="shared" ca="1" si="164"/>
        <v/>
      </c>
      <c r="X449" s="1134" t="str">
        <f t="shared" ca="1" si="165"/>
        <v/>
      </c>
      <c r="Y449" s="1134" t="str">
        <f t="shared" ca="1" si="166"/>
        <v/>
      </c>
      <c r="Z449" s="1134" t="str">
        <f t="shared" ca="1" si="167"/>
        <v/>
      </c>
      <c r="AA449" s="1132" t="str">
        <f t="shared" ca="1" si="168"/>
        <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t="str">
        <f t="shared" ca="1" si="153"/>
        <v/>
      </c>
      <c r="K450" s="1131" t="e">
        <f t="shared" ca="1" si="154"/>
        <v>#VALUE!</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58"/>
      <c r="L489" s="1559"/>
      <c r="M489" s="1559"/>
      <c r="N489" s="1130"/>
      <c r="O489" s="1073"/>
      <c r="P489" s="1130"/>
      <c r="Q489" s="1130"/>
      <c r="R489" s="1130"/>
      <c r="S489" s="1130"/>
      <c r="T489" s="1130"/>
      <c r="U489" s="1132"/>
      <c r="V489" s="1133"/>
      <c r="X489" s="1134"/>
      <c r="Y489" s="1134"/>
      <c r="Z489" s="1134"/>
      <c r="AA489" s="1132"/>
      <c r="AB489" s="1105"/>
    </row>
    <row r="490" spans="1:28" ht="1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5" zoomScaleNormal="85" workbookViewId="0"/>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38"/>
      <c r="E4" s="2138"/>
      <c r="F4" s="2138"/>
      <c r="G4" s="1097"/>
      <c r="H4" s="2139" t="s">
        <v>632</v>
      </c>
      <c r="I4" s="2139"/>
      <c r="J4" s="2139"/>
      <c r="K4" s="2139"/>
      <c r="L4" s="2139"/>
      <c r="M4" s="2139"/>
      <c r="N4" s="2139"/>
      <c r="O4" s="2139"/>
      <c r="P4" s="2139"/>
      <c r="Q4" s="2139"/>
      <c r="R4" s="2139"/>
      <c r="S4" s="2139"/>
      <c r="T4" s="2139"/>
      <c r="U4" s="2139"/>
      <c r="V4" s="2139"/>
      <c r="W4" s="2139"/>
      <c r="X4" s="2139"/>
      <c r="Y4" s="1101"/>
      <c r="Z4" s="540"/>
      <c r="AA4" s="621"/>
      <c r="AB4" s="1102"/>
    </row>
    <row r="5" spans="1:28" s="1093" customFormat="1">
      <c r="A5" s="1197">
        <f>'AMORT. PROFILE 0% CPR'!A5</f>
        <v>8182368484.4700003</v>
      </c>
      <c r="B5" s="1081"/>
      <c r="C5" s="1095"/>
      <c r="D5" s="2138"/>
      <c r="E5" s="2138"/>
      <c r="F5" s="2138"/>
      <c r="G5" s="1097"/>
      <c r="H5" s="2139"/>
      <c r="I5" s="2139"/>
      <c r="J5" s="2139"/>
      <c r="K5" s="2139"/>
      <c r="L5" s="2139"/>
      <c r="M5" s="2139"/>
      <c r="N5" s="2139"/>
      <c r="O5" s="2139"/>
      <c r="P5" s="2139"/>
      <c r="Q5" s="2139"/>
      <c r="R5" s="2139"/>
      <c r="S5" s="2139"/>
      <c r="T5" s="2139"/>
      <c r="U5" s="2139"/>
      <c r="V5" s="2139"/>
      <c r="W5" s="2139"/>
      <c r="X5" s="2139"/>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'AMORT. PROFILE 0% CPR'!A7</f>
        <v>11410540020.709999</v>
      </c>
      <c r="C7" s="1104"/>
      <c r="H7" s="1563" t="s">
        <v>1312</v>
      </c>
      <c r="AB7" s="1105"/>
    </row>
    <row r="8" spans="1:28" s="1106" customFormat="1">
      <c r="B8" s="1107"/>
      <c r="C8" s="1108"/>
      <c r="D8" s="1109"/>
      <c r="E8" s="1109"/>
      <c r="F8" s="1110"/>
      <c r="G8" s="1111"/>
      <c r="H8" s="1562" t="s">
        <v>610</v>
      </c>
      <c r="I8" s="1111"/>
      <c r="J8" s="2140" t="s">
        <v>611</v>
      </c>
      <c r="K8" s="2140"/>
      <c r="L8" s="2140"/>
      <c r="M8" s="2140"/>
      <c r="N8" s="2140"/>
      <c r="O8" s="1111"/>
      <c r="P8" s="2140" t="s">
        <v>118</v>
      </c>
      <c r="Q8" s="2140"/>
      <c r="R8" s="2140"/>
      <c r="S8" s="2140"/>
      <c r="T8" s="2140"/>
      <c r="U8" s="2140"/>
      <c r="V8" s="2140"/>
      <c r="X8" s="2140" t="s">
        <v>119</v>
      </c>
      <c r="Y8" s="2140"/>
      <c r="Z8" s="2140"/>
      <c r="AA8" s="2140"/>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3"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'AMORT. PROFILE 0% CPR'!A11</f>
        <v>11807200000</v>
      </c>
      <c r="B11" s="1123"/>
      <c r="C11" s="1124"/>
      <c r="D11" s="1125">
        <f>'00 - Cover'!F16</f>
        <v>45991</v>
      </c>
      <c r="E11" s="1738">
        <f>'00 - Cover'!F21</f>
        <v>46049</v>
      </c>
      <c r="F11" s="1127">
        <f>IF(E11&lt;&gt;"",E11-$A$31,"")</f>
        <v>29</v>
      </c>
      <c r="G11" s="1128">
        <f>IF(F11&lt;&gt;"",COUNTIF($F$11:F11,"&gt;0"),"")</f>
        <v>1</v>
      </c>
      <c r="H11" s="1129">
        <v>5.7045189783785418E-3</v>
      </c>
      <c r="I11" s="1128"/>
      <c r="J11" s="1130">
        <f>IF(G11=1,$A$7,N10)</f>
        <v>11410540020.709999</v>
      </c>
      <c r="K11" s="1131">
        <f>H11*J11</f>
        <v>65091642.101688072</v>
      </c>
      <c r="L11" s="1130">
        <f>IF(E11&lt;&gt;"",(1-(1-$A$25)^(1/12))*(J11-K11),"")</f>
        <v>78560225.663103193</v>
      </c>
      <c r="M11" s="1130">
        <f>IF(J11-K11-L11&lt;$A$27*$A$5,J11-K11-L11,0)</f>
        <v>0</v>
      </c>
      <c r="N11" s="1130">
        <f>IF(E11&lt;&gt;"",J11-K11-L11-M11,"")</f>
        <v>11266888152.945208</v>
      </c>
      <c r="O11" s="1073"/>
      <c r="P11" s="1130">
        <f>IF(G11&lt;&gt; "", R11+X11-N11, "")</f>
        <v>143652511.65479279</v>
      </c>
      <c r="Q11" s="1130">
        <f>IF(E11&lt;&gt;"", N11*(1-$A$15), "")</f>
        <v>10703543745.297947</v>
      </c>
      <c r="R11" s="1130">
        <f>$A$13</f>
        <v>10840013622.68</v>
      </c>
      <c r="S11" s="1130">
        <f>IF(E11&lt;&gt;"", MIN(P11,MAX(R11-Q11,0)), "")</f>
        <v>136469877.38205338</v>
      </c>
      <c r="T11" s="1130">
        <f>IF(E11&lt;&gt;"", R11-S11, "")</f>
        <v>10703543745.297947</v>
      </c>
      <c r="U11" s="1132">
        <f>IF(E11&lt;&gt;"", R11/$A$11, "")</f>
        <v>0.91808503478216685</v>
      </c>
      <c r="V11" s="1133">
        <f>IF(E11&lt;&gt;"", IFERROR(1-T11/N11, "n.a."), "")</f>
        <v>5.0000000000000044E-2</v>
      </c>
      <c r="X11" s="1134">
        <f>$A$21</f>
        <v>570527041.92000008</v>
      </c>
      <c r="Y11" s="1134">
        <f>IF(E11&lt;&gt;"", P11-S11, "")</f>
        <v>7182634.2727394104</v>
      </c>
      <c r="Z11" s="1134">
        <f>IF(E11&lt;&gt;"", X11-Y11, "")</f>
        <v>563344407.64726067</v>
      </c>
      <c r="AA11" s="1132">
        <f>IF(E11&lt;&gt;"", X11/$A$19, "")</f>
        <v>0.98231240000000009</v>
      </c>
      <c r="AB11" s="1105"/>
    </row>
    <row r="12" spans="1:28">
      <c r="A12" s="1103" t="s">
        <v>609</v>
      </c>
      <c r="B12" s="1135"/>
      <c r="C12" s="1124"/>
      <c r="D12" s="1125">
        <f t="shared" ref="D12:D75" ca="1" si="0">IF(E12&lt;&gt;"",EOMONTH(E12,-1),"")</f>
        <v>46053</v>
      </c>
      <c r="E12" s="1126">
        <f t="shared" ref="E12:E75" ca="1" si="1">IF(INDIRECT("A"&amp;(IFERROR(MATCH(E11,A:A),999)+1))&gt;0,INDIRECT("A"&amp;(IFERROR(MATCH(E11,A:A),999)+1)),"")</f>
        <v>46080</v>
      </c>
      <c r="F12" s="1127">
        <f t="shared" ref="F12:F75" ca="1" si="2">IF(E12&lt;&gt;"",E12-$A$31,"")</f>
        <v>60</v>
      </c>
      <c r="G12" s="1128">
        <f ca="1">IF(F12&lt;&gt;"",COUNTIF($F$11:F12,"&gt;0"),"")</f>
        <v>2</v>
      </c>
      <c r="H12" s="1129">
        <v>5.7662737037847715E-3</v>
      </c>
      <c r="I12" s="1128"/>
      <c r="J12" s="1130">
        <f t="shared" ref="J12:J75" ca="1" si="3">IF(G12=1,$A$7,N11)</f>
        <v>11266888152.945208</v>
      </c>
      <c r="K12" s="1131">
        <f t="shared" ref="K12:K75" ca="1" si="4">H12*J12</f>
        <v>64967960.879812129</v>
      </c>
      <c r="L12" s="1130">
        <f t="shared" ref="L12:L75" ca="1" si="5">IF(E12&lt;&gt;"",(1-(1-$A$25)^(1/12))*(J12-K12),"")</f>
        <v>77566381.581534117</v>
      </c>
      <c r="M12" s="1130">
        <f t="shared" ref="M12:M75" ca="1" si="6">IF(J12-K12-L12&lt;$A$27*$A$5,J12-K12-L12,0)</f>
        <v>0</v>
      </c>
      <c r="N12" s="1130">
        <f ca="1">IF(E12&lt;&gt;"",J12-K12-L12-M12,"")</f>
        <v>11124353810.483862</v>
      </c>
      <c r="O12" s="1073"/>
      <c r="P12" s="1130">
        <f t="shared" ref="P12:P75" ca="1" si="7">IF(G12&lt;&gt; "", R12+X12-N12, "")</f>
        <v>142534342.46134567</v>
      </c>
      <c r="Q12" s="1130">
        <f t="shared" ref="Q12:Q75" ca="1" si="8">IF(E12&lt;&gt;"", N12*(1-$A$15), "")</f>
        <v>10568136119.959669</v>
      </c>
      <c r="R12" s="1130">
        <f ca="1">IF(E12&lt;&gt;"", T11, "")</f>
        <v>10703543745.297947</v>
      </c>
      <c r="S12" s="1130">
        <f ca="1">IF(E12&lt;&gt;"", MIN(P12,MAX(R12-Q12,0)), "")</f>
        <v>135407625.33827782</v>
      </c>
      <c r="T12" s="1130">
        <f t="shared" ref="T12:T75" ca="1" si="9">IF(E12&lt;&gt;"", R12-S12, "")</f>
        <v>10568136119.959669</v>
      </c>
      <c r="U12" s="1132">
        <f t="shared" ref="U12:U75" ca="1" si="10">IF(E12&lt;&gt;"", R12/$A$11, "")</f>
        <v>0.90652684339199363</v>
      </c>
      <c r="V12" s="1133">
        <f t="shared" ref="V12:V75" ca="1" si="11">IF(E12&lt;&gt;"", IFERROR(1-T12/N12, "n.a."), "")</f>
        <v>4.9999999999999933E-2</v>
      </c>
      <c r="X12" s="1134">
        <f ca="1">IF(E12&lt;&gt;"", Z11, "")</f>
        <v>563344407.64726067</v>
      </c>
      <c r="Y12" s="1134">
        <f t="shared" ref="Y12:Y75" ca="1" si="12">IF(E12&lt;&gt;"", P12-S12, "")</f>
        <v>7126717.1230678558</v>
      </c>
      <c r="Z12" s="1134">
        <f t="shared" ref="Z12:Z75" ca="1" si="13">IF(E12&lt;&gt;"", X12-Y12, "")</f>
        <v>556217690.52419281</v>
      </c>
      <c r="AA12" s="1132">
        <f t="shared" ref="AA12:AA75" ca="1" si="14">IF(E12&lt;&gt;"", X12/$A$19, "")</f>
        <v>0.96994560545327246</v>
      </c>
      <c r="AB12" s="1105"/>
    </row>
    <row r="13" spans="1:28">
      <c r="A13" s="1197">
        <f>'AMORT. PROFILE 0% CPR'!A13</f>
        <v>10840013622.68</v>
      </c>
      <c r="B13" s="1136"/>
      <c r="C13" s="1137"/>
      <c r="D13" s="1125">
        <f t="shared" ca="1" si="0"/>
        <v>46081</v>
      </c>
      <c r="E13" s="1126">
        <f t="shared" ca="1" si="1"/>
        <v>46108</v>
      </c>
      <c r="F13" s="1127">
        <f t="shared" ca="1" si="2"/>
        <v>88</v>
      </c>
      <c r="G13" s="1128">
        <f ca="1">IF(F13&lt;&gt;"",COUNTIF($F$11:F13,"&gt;0"),"")</f>
        <v>3</v>
      </c>
      <c r="H13" s="1129">
        <v>5.7983312736019704E-3</v>
      </c>
      <c r="I13" s="1128"/>
      <c r="J13" s="1130">
        <f t="shared" ca="1" si="3"/>
        <v>11124353810.483862</v>
      </c>
      <c r="K13" s="1131">
        <f t="shared" ca="1" si="4"/>
        <v>64502688.597941823</v>
      </c>
      <c r="L13" s="1130">
        <f t="shared" ca="1" si="5"/>
        <v>76582640.979964703</v>
      </c>
      <c r="M13" s="1130">
        <f t="shared" ca="1" si="6"/>
        <v>0</v>
      </c>
      <c r="N13" s="1130">
        <f t="shared" ref="N13:N76" ca="1" si="15">IF(E13&lt;&gt;"",J13-K13-L13-M13,"")</f>
        <v>10983268480.905954</v>
      </c>
      <c r="O13" s="1073"/>
      <c r="P13" s="1130">
        <f t="shared" ca="1" si="7"/>
        <v>141085329.57790756</v>
      </c>
      <c r="Q13" s="1130">
        <f t="shared" ca="1" si="8"/>
        <v>10434105056.860657</v>
      </c>
      <c r="R13" s="1130">
        <f t="shared" ref="R13:R76" ca="1" si="16">IF(E13&lt;&gt;"", T12, "")</f>
        <v>10568136119.959669</v>
      </c>
      <c r="S13" s="1130">
        <f t="shared" ref="S13:S76" ca="1" si="17">IF(E13&lt;&gt;"", MIN(P13,MAX(R13-Q13,0)), "")</f>
        <v>134031063.09901237</v>
      </c>
      <c r="T13" s="1130">
        <f t="shared" ca="1" si="9"/>
        <v>10434105056.860657</v>
      </c>
      <c r="U13" s="1132">
        <f t="shared" ca="1" si="10"/>
        <v>0.89505861846667023</v>
      </c>
      <c r="V13" s="1133">
        <f t="shared" ca="1" si="11"/>
        <v>5.0000000000000044E-2</v>
      </c>
      <c r="X13" s="1134">
        <f t="shared" ref="X13:X76" ca="1" si="18">IF(E13&lt;&gt;"", Z12, "")</f>
        <v>556217690.52419281</v>
      </c>
      <c r="Y13" s="1134">
        <f t="shared" ca="1" si="12"/>
        <v>7054266.4788951874</v>
      </c>
      <c r="Z13" s="1134">
        <f t="shared" ca="1" si="13"/>
        <v>549163424.04529762</v>
      </c>
      <c r="AA13" s="1132">
        <f t="shared" ca="1" si="14"/>
        <v>0.95767508699069015</v>
      </c>
      <c r="AB13" s="1105"/>
    </row>
    <row r="14" spans="1:28">
      <c r="A14" s="1103" t="s">
        <v>625</v>
      </c>
      <c r="B14" s="1138"/>
      <c r="C14" s="1139"/>
      <c r="D14" s="1125">
        <f t="shared" ca="1" si="0"/>
        <v>46112</v>
      </c>
      <c r="E14" s="1126">
        <f t="shared" ca="1" si="1"/>
        <v>46139</v>
      </c>
      <c r="F14" s="1127">
        <f t="shared" ca="1" si="2"/>
        <v>119</v>
      </c>
      <c r="G14" s="1128">
        <f ca="1">IF(F14&lt;&gt;"",COUNTIF($F$11:F14,"&gt;0"),"")</f>
        <v>4</v>
      </c>
      <c r="H14" s="1129">
        <v>5.8450978549635232E-3</v>
      </c>
      <c r="I14" s="1128"/>
      <c r="J14" s="1130">
        <f t="shared" ca="1" si="3"/>
        <v>10983268480.905954</v>
      </c>
      <c r="K14" s="1131">
        <f t="shared" ca="1" si="4"/>
        <v>64198279.038231865</v>
      </c>
      <c r="L14" s="1130">
        <f t="shared" ca="1" si="5"/>
        <v>75607820.022994682</v>
      </c>
      <c r="M14" s="1130">
        <f t="shared" ca="1" si="6"/>
        <v>0</v>
      </c>
      <c r="N14" s="1130">
        <f t="shared" ca="1" si="15"/>
        <v>10843462381.844727</v>
      </c>
      <c r="O14" s="1073"/>
      <c r="P14" s="1130">
        <f t="shared" ca="1" si="7"/>
        <v>139806099.0612278</v>
      </c>
      <c r="Q14" s="1130">
        <f t="shared" ca="1" si="8"/>
        <v>10301289262.752489</v>
      </c>
      <c r="R14" s="1130">
        <f t="shared" ca="1" si="16"/>
        <v>10434105056.860657</v>
      </c>
      <c r="S14" s="1130">
        <f t="shared" ca="1" si="17"/>
        <v>132815794.10816765</v>
      </c>
      <c r="T14" s="1130">
        <f t="shared" ca="1" si="9"/>
        <v>10301289262.752489</v>
      </c>
      <c r="U14" s="1132">
        <f t="shared" ca="1" si="10"/>
        <v>0.88370698022059901</v>
      </c>
      <c r="V14" s="1133">
        <f t="shared" ca="1" si="11"/>
        <v>5.0000000000000155E-2</v>
      </c>
      <c r="X14" s="1134">
        <f t="shared" ca="1" si="18"/>
        <v>549163424.04529762</v>
      </c>
      <c r="Y14" s="1134">
        <f t="shared" ca="1" si="12"/>
        <v>6990304.9530601501</v>
      </c>
      <c r="Z14" s="1134">
        <f t="shared" ca="1" si="13"/>
        <v>542173119.09223747</v>
      </c>
      <c r="AA14" s="1132">
        <f t="shared" ca="1" si="14"/>
        <v>0.94552931137275764</v>
      </c>
      <c r="AB14" s="1105"/>
    </row>
    <row r="15" spans="1:28">
      <c r="A15" s="1198">
        <f>'11bis - Notes Calculation'!N17</f>
        <v>0.05</v>
      </c>
      <c r="B15" s="1136"/>
      <c r="C15" s="1140"/>
      <c r="D15" s="1125">
        <f t="shared" ca="1" si="0"/>
        <v>46142</v>
      </c>
      <c r="E15" s="1126">
        <f t="shared" ca="1" si="1"/>
        <v>46169</v>
      </c>
      <c r="F15" s="1127">
        <f t="shared" ca="1" si="2"/>
        <v>149</v>
      </c>
      <c r="G15" s="1128">
        <f ca="1">IF(F15&lt;&gt;"",COUNTIF($F$11:F15,"&gt;0"),"")</f>
        <v>5</v>
      </c>
      <c r="H15" s="1129">
        <v>5.8812501649786412E-3</v>
      </c>
      <c r="I15" s="1128"/>
      <c r="J15" s="1130">
        <f t="shared" ca="1" si="3"/>
        <v>10843462381.844727</v>
      </c>
      <c r="K15" s="1131">
        <f t="shared" ca="1" si="4"/>
        <v>63773114.922163986</v>
      </c>
      <c r="L15" s="1130">
        <f t="shared" ca="1" si="5"/>
        <v>74642693.098344281</v>
      </c>
      <c r="M15" s="1130">
        <f t="shared" ca="1" si="6"/>
        <v>0</v>
      </c>
      <c r="N15" s="1130">
        <f t="shared" ca="1" si="15"/>
        <v>10705046573.824217</v>
      </c>
      <c r="O15" s="1073"/>
      <c r="P15" s="1130">
        <f t="shared" ca="1" si="7"/>
        <v>138415808.02050972</v>
      </c>
      <c r="Q15" s="1130">
        <f t="shared" ca="1" si="8"/>
        <v>10169794245.133005</v>
      </c>
      <c r="R15" s="1130">
        <f t="shared" ca="1" si="16"/>
        <v>10301289262.752489</v>
      </c>
      <c r="S15" s="1130">
        <f t="shared" ca="1" si="17"/>
        <v>131495017.61948395</v>
      </c>
      <c r="T15" s="1130">
        <f t="shared" ca="1" si="9"/>
        <v>10169794245.133005</v>
      </c>
      <c r="U15" s="1132">
        <f t="shared" ca="1" si="10"/>
        <v>0.87245826806969384</v>
      </c>
      <c r="V15" s="1133">
        <f t="shared" ca="1" si="11"/>
        <v>5.0000000000000044E-2</v>
      </c>
      <c r="X15" s="1134">
        <f t="shared" ca="1" si="18"/>
        <v>542173119.09223747</v>
      </c>
      <c r="Y15" s="1134">
        <f t="shared" ca="1" si="12"/>
        <v>6920790.4010257721</v>
      </c>
      <c r="Z15" s="1134">
        <f t="shared" ca="1" si="13"/>
        <v>535252328.6912117</v>
      </c>
      <c r="AA15" s="1132">
        <f t="shared" ca="1" si="14"/>
        <v>0.93349366234889375</v>
      </c>
      <c r="AB15" s="1105"/>
    </row>
    <row r="16" spans="1:28">
      <c r="C16" s="1139"/>
      <c r="D16" s="1125">
        <f t="shared" ca="1" si="0"/>
        <v>46173</v>
      </c>
      <c r="E16" s="1126">
        <f t="shared" ca="1" si="1"/>
        <v>46202</v>
      </c>
      <c r="F16" s="1127">
        <f t="shared" ca="1" si="2"/>
        <v>182</v>
      </c>
      <c r="G16" s="1128">
        <f ca="1">IF(F16&lt;&gt;"",COUNTIF($F$11:F16,"&gt;0"),"")</f>
        <v>6</v>
      </c>
      <c r="H16" s="1129">
        <v>5.9276766132720128E-3</v>
      </c>
      <c r="I16" s="1128"/>
      <c r="J16" s="1130">
        <f t="shared" ca="1" si="3"/>
        <v>10705046573.824217</v>
      </c>
      <c r="K16" s="1131">
        <f t="shared" ca="1" si="4"/>
        <v>63456054.2196455</v>
      </c>
      <c r="L16" s="1130">
        <f t="shared" ca="1" si="5"/>
        <v>73686444.531425685</v>
      </c>
      <c r="M16" s="1130">
        <f t="shared" ca="1" si="6"/>
        <v>0</v>
      </c>
      <c r="N16" s="1130">
        <f t="shared" ca="1" si="15"/>
        <v>10567904075.073147</v>
      </c>
      <c r="O16" s="1073"/>
      <c r="P16" s="1130">
        <f t="shared" ca="1" si="7"/>
        <v>137142498.75107002</v>
      </c>
      <c r="Q16" s="1130">
        <f t="shared" ca="1" si="8"/>
        <v>10039508871.319489</v>
      </c>
      <c r="R16" s="1130">
        <f t="shared" ca="1" si="16"/>
        <v>10169794245.133005</v>
      </c>
      <c r="S16" s="1130">
        <f t="shared" ca="1" si="17"/>
        <v>130285373.81351662</v>
      </c>
      <c r="T16" s="1130">
        <f t="shared" ca="1" si="9"/>
        <v>10039508871.319489</v>
      </c>
      <c r="U16" s="1132">
        <f t="shared" ca="1" si="10"/>
        <v>0.8613214178749411</v>
      </c>
      <c r="V16" s="1133">
        <f t="shared" ca="1" si="11"/>
        <v>5.0000000000000044E-2</v>
      </c>
      <c r="X16" s="1134">
        <f t="shared" ca="1" si="18"/>
        <v>535252328.6912117</v>
      </c>
      <c r="Y16" s="1134">
        <f t="shared" ca="1" si="12"/>
        <v>6857124.9375534058</v>
      </c>
      <c r="Z16" s="1134">
        <f t="shared" ca="1" si="13"/>
        <v>528395203.75365829</v>
      </c>
      <c r="AA16" s="1132">
        <f t="shared" ca="1" si="14"/>
        <v>0.92157770091462066</v>
      </c>
      <c r="AB16" s="1105"/>
    </row>
    <row r="17" spans="1:28" ht="15.5">
      <c r="A17" s="1094" t="s">
        <v>626</v>
      </c>
      <c r="C17" s="1104"/>
      <c r="D17" s="1125">
        <f t="shared" ca="1" si="0"/>
        <v>46203</v>
      </c>
      <c r="E17" s="1126">
        <f t="shared" ca="1" si="1"/>
        <v>46230</v>
      </c>
      <c r="F17" s="1127">
        <f t="shared" ca="1" si="2"/>
        <v>210</v>
      </c>
      <c r="G17" s="1128">
        <f ca="1">IF(F17&lt;&gt;"",COUNTIF($F$11:F17,"&gt;0"),"")</f>
        <v>7</v>
      </c>
      <c r="H17" s="1129">
        <v>5.9647273934845015E-3</v>
      </c>
      <c r="I17" s="1128"/>
      <c r="J17" s="1130">
        <f t="shared" ca="1" si="3"/>
        <v>10567904075.073147</v>
      </c>
      <c r="K17" s="1131">
        <f t="shared" ca="1" si="4"/>
        <v>63034666.928305291</v>
      </c>
      <c r="L17" s="1130">
        <f t="shared" ca="1" si="5"/>
        <v>72739735.242312148</v>
      </c>
      <c r="M17" s="1130">
        <f t="shared" ca="1" si="6"/>
        <v>0</v>
      </c>
      <c r="N17" s="1130">
        <f t="shared" ca="1" si="15"/>
        <v>10432129672.902531</v>
      </c>
      <c r="O17" s="1073"/>
      <c r="P17" s="1130">
        <f t="shared" ca="1" si="7"/>
        <v>135774402.17061615</v>
      </c>
      <c r="Q17" s="1130">
        <f t="shared" ca="1" si="8"/>
        <v>9910523189.2574043</v>
      </c>
      <c r="R17" s="1130">
        <f t="shared" ca="1" si="16"/>
        <v>10039508871.319489</v>
      </c>
      <c r="S17" s="1130">
        <f t="shared" ca="1" si="17"/>
        <v>128985682.0620842</v>
      </c>
      <c r="T17" s="1130">
        <f t="shared" ca="1" si="9"/>
        <v>9910523189.2574043</v>
      </c>
      <c r="U17" s="1132">
        <f t="shared" ca="1" si="10"/>
        <v>0.85028701735546852</v>
      </c>
      <c r="V17" s="1133">
        <f t="shared" ca="1" si="11"/>
        <v>4.9999999999999933E-2</v>
      </c>
      <c r="X17" s="1134">
        <f t="shared" ca="1" si="18"/>
        <v>528395203.75365829</v>
      </c>
      <c r="Y17" s="1134">
        <f t="shared" ca="1" si="12"/>
        <v>6788720.1085319519</v>
      </c>
      <c r="Z17" s="1134">
        <f t="shared" ca="1" si="13"/>
        <v>521606483.64512634</v>
      </c>
      <c r="AA17" s="1132">
        <f t="shared" ca="1" si="14"/>
        <v>0.90977135632516926</v>
      </c>
      <c r="AB17" s="1105"/>
    </row>
    <row r="18" spans="1:28">
      <c r="A18" s="1103" t="s">
        <v>607</v>
      </c>
      <c r="C18" s="1104"/>
      <c r="D18" s="1125">
        <f t="shared" ca="1" si="0"/>
        <v>46234</v>
      </c>
      <c r="E18" s="1126">
        <f t="shared" ca="1" si="1"/>
        <v>46261</v>
      </c>
      <c r="F18" s="1127">
        <f t="shared" ca="1" si="2"/>
        <v>241</v>
      </c>
      <c r="G18" s="1128">
        <f ca="1">IF(F18&lt;&gt;"",COUNTIF($F$11:F18,"&gt;0"),"")</f>
        <v>8</v>
      </c>
      <c r="H18" s="1129">
        <v>6.0052876992465311E-3</v>
      </c>
      <c r="I18" s="1128"/>
      <c r="J18" s="1130">
        <f t="shared" ca="1" si="3"/>
        <v>10432129672.902531</v>
      </c>
      <c r="K18" s="1131">
        <f t="shared" ca="1" si="4"/>
        <v>62647940.001626305</v>
      </c>
      <c r="L18" s="1130">
        <f t="shared" ca="1" si="5"/>
        <v>71802259.175767168</v>
      </c>
      <c r="M18" s="1130">
        <f t="shared" ca="1" si="6"/>
        <v>0</v>
      </c>
      <c r="N18" s="1130">
        <f t="shared" ca="1" si="15"/>
        <v>10297679473.725136</v>
      </c>
      <c r="O18" s="1073"/>
      <c r="P18" s="1130">
        <f t="shared" ca="1" si="7"/>
        <v>134450199.17739487</v>
      </c>
      <c r="Q18" s="1130">
        <f t="shared" ca="1" si="8"/>
        <v>9782795500.0388794</v>
      </c>
      <c r="R18" s="1130">
        <f t="shared" ca="1" si="16"/>
        <v>9910523189.2574043</v>
      </c>
      <c r="S18" s="1130">
        <f t="shared" ca="1" si="17"/>
        <v>127727689.21852493</v>
      </c>
      <c r="T18" s="1130">
        <f t="shared" ca="1" si="9"/>
        <v>9782795500.0388794</v>
      </c>
      <c r="U18" s="1132">
        <f t="shared" ca="1" si="10"/>
        <v>0.8393626930396203</v>
      </c>
      <c r="V18" s="1133">
        <f t="shared" ca="1" si="11"/>
        <v>4.9999999999999933E-2</v>
      </c>
      <c r="X18" s="1134">
        <f t="shared" ca="1" si="18"/>
        <v>521606483.64512634</v>
      </c>
      <c r="Y18" s="1134">
        <f t="shared" ca="1" si="12"/>
        <v>6722509.9588699341</v>
      </c>
      <c r="Z18" s="1134">
        <f t="shared" ca="1" si="13"/>
        <v>514883973.68625641</v>
      </c>
      <c r="AA18" s="1132">
        <f t="shared" ca="1" si="14"/>
        <v>0.89808278864518998</v>
      </c>
      <c r="AB18" s="1105"/>
    </row>
    <row r="19" spans="1:28">
      <c r="A19" s="1197">
        <f>'AMORT. PROFILE 0% CPR'!A19</f>
        <v>580800000</v>
      </c>
      <c r="C19" s="1104"/>
      <c r="D19" s="1125">
        <f t="shared" ca="1" si="0"/>
        <v>46265</v>
      </c>
      <c r="E19" s="1126">
        <f t="shared" ca="1" si="1"/>
        <v>46293</v>
      </c>
      <c r="F19" s="1127">
        <f t="shared" ca="1" si="2"/>
        <v>273</v>
      </c>
      <c r="G19" s="1128">
        <f ca="1">IF(F19&lt;&gt;"",COUNTIF($F$11:F19,"&gt;0"),"")</f>
        <v>9</v>
      </c>
      <c r="H19" s="1129">
        <v>6.0525303175296792E-3</v>
      </c>
      <c r="I19" s="1128"/>
      <c r="J19" s="1130">
        <f t="shared" ca="1" si="3"/>
        <v>10297679473.725136</v>
      </c>
      <c r="K19" s="1131">
        <f t="shared" ca="1" si="4"/>
        <v>62327017.214924455</v>
      </c>
      <c r="L19" s="1130">
        <f t="shared" ca="1" si="5"/>
        <v>70873496.7443811</v>
      </c>
      <c r="M19" s="1130">
        <f t="shared" ca="1" si="6"/>
        <v>0</v>
      </c>
      <c r="N19" s="1130">
        <f t="shared" ca="1" si="15"/>
        <v>10164478959.765831</v>
      </c>
      <c r="O19" s="1073"/>
      <c r="P19" s="1130">
        <f t="shared" ca="1" si="7"/>
        <v>133200513.95930481</v>
      </c>
      <c r="Q19" s="1130">
        <f t="shared" ca="1" si="8"/>
        <v>9656255011.7775383</v>
      </c>
      <c r="R19" s="1130">
        <f t="shared" ca="1" si="16"/>
        <v>9782795500.0388794</v>
      </c>
      <c r="S19" s="1130">
        <f t="shared" ca="1" si="17"/>
        <v>126540488.26134109</v>
      </c>
      <c r="T19" s="1130">
        <f t="shared" ca="1" si="9"/>
        <v>9656255011.7775383</v>
      </c>
      <c r="U19" s="1132">
        <f t="shared" ca="1" si="10"/>
        <v>0.82854491327654989</v>
      </c>
      <c r="V19" s="1133">
        <f t="shared" ca="1" si="11"/>
        <v>5.0000000000000155E-2</v>
      </c>
      <c r="X19" s="1134">
        <f t="shared" ca="1" si="18"/>
        <v>514883973.68625641</v>
      </c>
      <c r="Y19" s="1134">
        <f t="shared" ca="1" si="12"/>
        <v>6660025.6979637146</v>
      </c>
      <c r="Z19" s="1134">
        <f t="shared" ca="1" si="13"/>
        <v>508223947.98829269</v>
      </c>
      <c r="AA19" s="1132">
        <f t="shared" ca="1" si="14"/>
        <v>0.88650821915677758</v>
      </c>
      <c r="AB19" s="1105"/>
    </row>
    <row r="20" spans="1:28">
      <c r="A20" s="1103" t="s">
        <v>609</v>
      </c>
      <c r="C20" s="1104"/>
      <c r="D20" s="1125">
        <f t="shared" ca="1" si="0"/>
        <v>46295</v>
      </c>
      <c r="E20" s="1126">
        <f t="shared" ca="1" si="1"/>
        <v>46322</v>
      </c>
      <c r="F20" s="1127">
        <f t="shared" ca="1" si="2"/>
        <v>302</v>
      </c>
      <c r="G20" s="1128">
        <f ca="1">IF(F20&lt;&gt;"",COUNTIF($F$11:F20,"&gt;0"),"")</f>
        <v>10</v>
      </c>
      <c r="H20" s="1129">
        <v>6.088585956135875E-3</v>
      </c>
      <c r="I20" s="1128"/>
      <c r="J20" s="1130">
        <f t="shared" ca="1" si="3"/>
        <v>10164478959.765831</v>
      </c>
      <c r="K20" s="1131">
        <f t="shared" ca="1" si="4"/>
        <v>61887303.845868826</v>
      </c>
      <c r="L20" s="1130">
        <f t="shared" ca="1" si="5"/>
        <v>69954210.163054854</v>
      </c>
      <c r="M20" s="1130">
        <f t="shared" ca="1" si="6"/>
        <v>0</v>
      </c>
      <c r="N20" s="1130">
        <f t="shared" ca="1" si="15"/>
        <v>10032637445.756907</v>
      </c>
      <c r="O20" s="1073"/>
      <c r="P20" s="1130">
        <f t="shared" ca="1" si="7"/>
        <v>131841514.00892448</v>
      </c>
      <c r="Q20" s="1130">
        <f t="shared" ca="1" si="8"/>
        <v>9531005573.4690609</v>
      </c>
      <c r="R20" s="1130">
        <f t="shared" ca="1" si="16"/>
        <v>9656255011.7775383</v>
      </c>
      <c r="S20" s="1130">
        <f t="shared" ca="1" si="17"/>
        <v>125249438.3084774</v>
      </c>
      <c r="T20" s="1130">
        <f t="shared" ca="1" si="9"/>
        <v>9531005573.4690609</v>
      </c>
      <c r="U20" s="1132">
        <f t="shared" ca="1" si="10"/>
        <v>0.81782768241221782</v>
      </c>
      <c r="V20" s="1133">
        <f t="shared" ca="1" si="11"/>
        <v>5.0000000000000044E-2</v>
      </c>
      <c r="X20" s="1134">
        <f t="shared" ca="1" si="18"/>
        <v>508223947.98829269</v>
      </c>
      <c r="Y20" s="1134">
        <f t="shared" ca="1" si="12"/>
        <v>6592075.7004470825</v>
      </c>
      <c r="Z20" s="1134">
        <f t="shared" ca="1" si="13"/>
        <v>501631872.28784561</v>
      </c>
      <c r="AA20" s="1132">
        <f t="shared" ca="1" si="14"/>
        <v>0.87504123276221191</v>
      </c>
      <c r="AB20" s="1105"/>
    </row>
    <row r="21" spans="1:28">
      <c r="A21" s="1197">
        <f>'AMORT. PROFILE 0% CPR'!A21</f>
        <v>570527041.92000008</v>
      </c>
      <c r="C21" s="1104"/>
      <c r="D21" s="1125">
        <f t="shared" ca="1" si="0"/>
        <v>46326</v>
      </c>
      <c r="E21" s="1126">
        <f t="shared" ca="1" si="1"/>
        <v>46353</v>
      </c>
      <c r="F21" s="1127">
        <f t="shared" ca="1" si="2"/>
        <v>333</v>
      </c>
      <c r="G21" s="1128">
        <f ca="1">IF(F21&lt;&gt;"",COUNTIF($F$11:F21,"&gt;0"),"")</f>
        <v>11</v>
      </c>
      <c r="H21" s="1141">
        <v>6.133374550511099E-3</v>
      </c>
      <c r="I21" s="1128"/>
      <c r="J21" s="1130">
        <f t="shared" ca="1" si="3"/>
        <v>10032637445.756907</v>
      </c>
      <c r="K21" s="1131">
        <f t="shared" ca="1" si="4"/>
        <v>61533923.184310086</v>
      </c>
      <c r="L21" s="1130">
        <f t="shared" ca="1" si="5"/>
        <v>69043736.016676828</v>
      </c>
      <c r="M21" s="1130">
        <f t="shared" ca="1" si="6"/>
        <v>0</v>
      </c>
      <c r="N21" s="1130">
        <f t="shared" ca="1" si="15"/>
        <v>9902059786.5559196</v>
      </c>
      <c r="O21" s="1073"/>
      <c r="P21" s="1130">
        <f t="shared" ca="1" si="7"/>
        <v>130577659.20098686</v>
      </c>
      <c r="Q21" s="1130">
        <f t="shared" ca="1" si="8"/>
        <v>9406956797.2281227</v>
      </c>
      <c r="R21" s="1130">
        <f t="shared" ca="1" si="16"/>
        <v>9531005573.4690609</v>
      </c>
      <c r="S21" s="1130">
        <f t="shared" ca="1" si="17"/>
        <v>124048776.24093819</v>
      </c>
      <c r="T21" s="1130">
        <f t="shared" ca="1" si="9"/>
        <v>9406956797.2281227</v>
      </c>
      <c r="U21" s="1132">
        <f t="shared" ca="1" si="10"/>
        <v>0.80721979584228787</v>
      </c>
      <c r="V21" s="1133">
        <f t="shared" ca="1" si="11"/>
        <v>5.0000000000000044E-2</v>
      </c>
      <c r="X21" s="1134">
        <f t="shared" ca="1" si="18"/>
        <v>501631872.28784561</v>
      </c>
      <c r="Y21" s="1134">
        <f t="shared" ca="1" si="12"/>
        <v>6528882.9600486755</v>
      </c>
      <c r="Z21" s="1134">
        <f t="shared" ca="1" si="13"/>
        <v>495102989.32779694</v>
      </c>
      <c r="AA21" s="1132">
        <f t="shared" ca="1" si="14"/>
        <v>0.86369124016502341</v>
      </c>
      <c r="AB21" s="1105"/>
    </row>
    <row r="22" spans="1:28">
      <c r="A22" s="1142"/>
      <c r="C22" s="1104"/>
      <c r="D22" s="1125">
        <f t="shared" ca="1" si="0"/>
        <v>46356</v>
      </c>
      <c r="E22" s="1126">
        <f t="shared" ca="1" si="1"/>
        <v>46384</v>
      </c>
      <c r="F22" s="1127">
        <f t="shared" ca="1" si="2"/>
        <v>364</v>
      </c>
      <c r="G22" s="1128">
        <f ca="1">IF(F22&lt;&gt;"",COUNTIF($F$11:F22,"&gt;0"),"")</f>
        <v>12</v>
      </c>
      <c r="H22" s="1129">
        <v>6.1692309126794949E-3</v>
      </c>
      <c r="I22" s="1128"/>
      <c r="J22" s="1130">
        <f t="shared" ca="1" si="3"/>
        <v>9902059786.5559196</v>
      </c>
      <c r="K22" s="1131">
        <f t="shared" ca="1" si="4"/>
        <v>61088093.334421299</v>
      </c>
      <c r="L22" s="1130">
        <f t="shared" ca="1" si="5"/>
        <v>68142653.438129261</v>
      </c>
      <c r="M22" s="1130">
        <f t="shared" ca="1" si="6"/>
        <v>0</v>
      </c>
      <c r="N22" s="1130">
        <f t="shared" ca="1" si="15"/>
        <v>9772829039.7833691</v>
      </c>
      <c r="O22" s="1073"/>
      <c r="P22" s="1130">
        <f t="shared" ca="1" si="7"/>
        <v>129230746.77255058</v>
      </c>
      <c r="Q22" s="1130">
        <f t="shared" ca="1" si="8"/>
        <v>9284187587.7942009</v>
      </c>
      <c r="R22" s="1130">
        <f t="shared" ca="1" si="16"/>
        <v>9406956797.2281227</v>
      </c>
      <c r="S22" s="1130">
        <f t="shared" ca="1" si="17"/>
        <v>122769209.43392181</v>
      </c>
      <c r="T22" s="1130">
        <f t="shared" ca="1" si="9"/>
        <v>9284187587.7942009</v>
      </c>
      <c r="U22" s="1132">
        <f t="shared" ca="1" si="10"/>
        <v>0.79671359824752042</v>
      </c>
      <c r="V22" s="1133">
        <f t="shared" ca="1" si="11"/>
        <v>4.9999999999999933E-2</v>
      </c>
      <c r="X22" s="1134">
        <f t="shared" ca="1" si="18"/>
        <v>495102989.32779694</v>
      </c>
      <c r="Y22" s="1134">
        <f t="shared" ca="1" si="12"/>
        <v>6461537.3386287689</v>
      </c>
      <c r="Z22" s="1134">
        <f t="shared" ca="1" si="13"/>
        <v>488641451.98916817</v>
      </c>
      <c r="AA22" s="1132">
        <f t="shared" ca="1" si="14"/>
        <v>0.85245005049551814</v>
      </c>
      <c r="AB22" s="1105"/>
    </row>
    <row r="23" spans="1:28" ht="15.5">
      <c r="A23" s="1094" t="s">
        <v>627</v>
      </c>
      <c r="C23" s="1104"/>
      <c r="D23" s="1125">
        <f t="shared" ca="1" si="0"/>
        <v>46387</v>
      </c>
      <c r="E23" s="1126">
        <f t="shared" ca="1" si="1"/>
        <v>46414</v>
      </c>
      <c r="F23" s="1127">
        <f t="shared" ca="1" si="2"/>
        <v>394</v>
      </c>
      <c r="G23" s="1128">
        <f ca="1">IF(F23&lt;&gt;"",COUNTIF($F$11:F23,"&gt;0"),"")</f>
        <v>13</v>
      </c>
      <c r="H23" s="1129">
        <v>6.211379484955426E-3</v>
      </c>
      <c r="I23" s="1128"/>
      <c r="J23" s="1130">
        <f t="shared" ca="1" si="3"/>
        <v>9772829039.7833691</v>
      </c>
      <c r="K23" s="1131">
        <f t="shared" ca="1" si="4"/>
        <v>60702749.807687052</v>
      </c>
      <c r="L23" s="1130">
        <f t="shared" ca="1" si="5"/>
        <v>67250478.566157699</v>
      </c>
      <c r="M23" s="1130">
        <f t="shared" ca="1" si="6"/>
        <v>0</v>
      </c>
      <c r="N23" s="1130">
        <f t="shared" ca="1" si="15"/>
        <v>9644875811.409523</v>
      </c>
      <c r="O23" s="1073"/>
      <c r="P23" s="1130">
        <f t="shared" ca="1" si="7"/>
        <v>127953228.37384605</v>
      </c>
      <c r="Q23" s="1130">
        <f t="shared" ca="1" si="8"/>
        <v>9162632020.8390465</v>
      </c>
      <c r="R23" s="1130">
        <f t="shared" ca="1" si="16"/>
        <v>9284187587.7942009</v>
      </c>
      <c r="S23" s="1130">
        <f t="shared" ca="1" si="17"/>
        <v>121555566.95515442</v>
      </c>
      <c r="T23" s="1130">
        <f t="shared" ca="1" si="9"/>
        <v>9162632020.8390465</v>
      </c>
      <c r="U23" s="1132">
        <f t="shared" ca="1" si="10"/>
        <v>0.78631577239262496</v>
      </c>
      <c r="V23" s="1133">
        <f t="shared" ca="1" si="11"/>
        <v>5.0000000000000044E-2</v>
      </c>
      <c r="X23" s="1134">
        <f t="shared" ca="1" si="18"/>
        <v>488641451.98916817</v>
      </c>
      <c r="Y23" s="1134">
        <f t="shared" ca="1" si="12"/>
        <v>6397661.4186916351</v>
      </c>
      <c r="Z23" s="1134">
        <f t="shared" ca="1" si="13"/>
        <v>482243790.57047653</v>
      </c>
      <c r="AA23" s="1132">
        <f t="shared" ca="1" si="14"/>
        <v>0.84132481403093695</v>
      </c>
      <c r="AB23" s="1105"/>
    </row>
    <row r="24" spans="1:28">
      <c r="A24" s="1103" t="s">
        <v>259</v>
      </c>
      <c r="C24" s="1104"/>
      <c r="D24" s="1125">
        <f t="shared" ca="1" si="0"/>
        <v>46418</v>
      </c>
      <c r="E24" s="1126">
        <f t="shared" ca="1" si="1"/>
        <v>46444</v>
      </c>
      <c r="F24" s="1127">
        <f t="shared" ca="1" si="2"/>
        <v>424</v>
      </c>
      <c r="G24" s="1128">
        <f ca="1">IF(F24&lt;&gt;"",COUNTIF($F$11:F24,"&gt;0"),"")</f>
        <v>14</v>
      </c>
      <c r="H24" s="1129">
        <v>6.2630015066440572E-3</v>
      </c>
      <c r="I24" s="1128"/>
      <c r="J24" s="1130">
        <f t="shared" ca="1" si="3"/>
        <v>9644875811.409523</v>
      </c>
      <c r="K24" s="1131">
        <f t="shared" ca="1" si="4"/>
        <v>60405871.73825267</v>
      </c>
      <c r="L24" s="1130">
        <f t="shared" ca="1" si="5"/>
        <v>66366537.15171773</v>
      </c>
      <c r="M24" s="1130">
        <f t="shared" ca="1" si="6"/>
        <v>0</v>
      </c>
      <c r="N24" s="1130">
        <f t="shared" ca="1" si="15"/>
        <v>9518103402.5195522</v>
      </c>
      <c r="O24" s="1073"/>
      <c r="P24" s="1130">
        <f t="shared" ca="1" si="7"/>
        <v>126772408.88997078</v>
      </c>
      <c r="Q24" s="1130">
        <f t="shared" ca="1" si="8"/>
        <v>9042198232.3935738</v>
      </c>
      <c r="R24" s="1130">
        <f t="shared" ca="1" si="16"/>
        <v>9162632020.8390465</v>
      </c>
      <c r="S24" s="1130">
        <f t="shared" ca="1" si="17"/>
        <v>120433788.44547272</v>
      </c>
      <c r="T24" s="1130">
        <f t="shared" ca="1" si="9"/>
        <v>9042198232.3935738</v>
      </c>
      <c r="U24" s="1132">
        <f t="shared" ca="1" si="10"/>
        <v>0.77602073487694345</v>
      </c>
      <c r="V24" s="1133">
        <f t="shared" ca="1" si="11"/>
        <v>5.0000000000000044E-2</v>
      </c>
      <c r="X24" s="1134">
        <f t="shared" ca="1" si="18"/>
        <v>482243790.57047653</v>
      </c>
      <c r="Y24" s="1134">
        <f t="shared" ca="1" si="12"/>
        <v>6338620.4444980621</v>
      </c>
      <c r="Z24" s="1134">
        <f t="shared" ca="1" si="13"/>
        <v>475905170.12597847</v>
      </c>
      <c r="AA24" s="1132">
        <f t="shared" ca="1" si="14"/>
        <v>0.83030955676734941</v>
      </c>
      <c r="AB24" s="1105"/>
    </row>
    <row r="25" spans="1:28">
      <c r="A25" s="1198">
        <v>0.08</v>
      </c>
      <c r="C25" s="1104"/>
      <c r="D25" s="1125">
        <f t="shared" ca="1" si="0"/>
        <v>46446</v>
      </c>
      <c r="E25" s="1126">
        <f t="shared" ca="1" si="1"/>
        <v>46476</v>
      </c>
      <c r="F25" s="1127">
        <f t="shared" ca="1" si="2"/>
        <v>456</v>
      </c>
      <c r="G25" s="1128">
        <f ca="1">IF(F25&lt;&gt;"",COUNTIF($F$11:F25,"&gt;0"),"")</f>
        <v>15</v>
      </c>
      <c r="H25" s="1129">
        <v>6.292677908475707E-3</v>
      </c>
      <c r="I25" s="1128"/>
      <c r="J25" s="1130">
        <f t="shared" ca="1" si="3"/>
        <v>9518103402.5195522</v>
      </c>
      <c r="K25" s="1131">
        <f t="shared" ca="1" si="4"/>
        <v>59894359.011622243</v>
      </c>
      <c r="L25" s="1130">
        <f t="shared" ca="1" si="5"/>
        <v>65492258.395690784</v>
      </c>
      <c r="M25" s="1130">
        <f t="shared" ca="1" si="6"/>
        <v>0</v>
      </c>
      <c r="N25" s="1130">
        <f t="shared" ca="1" si="15"/>
        <v>9392716785.1122398</v>
      </c>
      <c r="O25" s="1073"/>
      <c r="P25" s="1130">
        <f t="shared" ca="1" si="7"/>
        <v>125386617.40731239</v>
      </c>
      <c r="Q25" s="1130">
        <f t="shared" ca="1" si="8"/>
        <v>8923080945.8566265</v>
      </c>
      <c r="R25" s="1130">
        <f t="shared" ca="1" si="16"/>
        <v>9042198232.3935738</v>
      </c>
      <c r="S25" s="1130">
        <f t="shared" ca="1" si="17"/>
        <v>119117286.53694725</v>
      </c>
      <c r="T25" s="1130">
        <f t="shared" ca="1" si="9"/>
        <v>8923080945.8566265</v>
      </c>
      <c r="U25" s="1132">
        <f t="shared" ca="1" si="10"/>
        <v>0.76582070536567293</v>
      </c>
      <c r="V25" s="1133">
        <f t="shared" ca="1" si="11"/>
        <v>5.0000000000000155E-2</v>
      </c>
      <c r="X25" s="1134">
        <f t="shared" ca="1" si="18"/>
        <v>475905170.12597847</v>
      </c>
      <c r="Y25" s="1134">
        <f t="shared" ca="1" si="12"/>
        <v>6269330.8703651428</v>
      </c>
      <c r="Z25" s="1134">
        <f t="shared" ca="1" si="13"/>
        <v>469635839.25561333</v>
      </c>
      <c r="AA25" s="1132">
        <f t="shared" ca="1" si="14"/>
        <v>0.8193959540736544</v>
      </c>
      <c r="AB25" s="1105"/>
    </row>
    <row r="26" spans="1:28">
      <c r="A26" s="1103" t="s">
        <v>628</v>
      </c>
      <c r="C26" s="1104"/>
      <c r="D26" s="1125">
        <f t="shared" ca="1" si="0"/>
        <v>46477</v>
      </c>
      <c r="E26" s="1126">
        <f t="shared" ca="1" si="1"/>
        <v>46504</v>
      </c>
      <c r="F26" s="1127">
        <f t="shared" ca="1" si="2"/>
        <v>484</v>
      </c>
      <c r="G26" s="1128">
        <f ca="1">IF(F26&lt;&gt;"",COUNTIF($F$11:F26,"&gt;0"),"")</f>
        <v>16</v>
      </c>
      <c r="H26" s="1129">
        <v>6.3358665088783829E-3</v>
      </c>
      <c r="I26" s="1128"/>
      <c r="J26" s="1130">
        <f t="shared" ca="1" si="3"/>
        <v>9392716785.1122398</v>
      </c>
      <c r="K26" s="1131">
        <f t="shared" ca="1" si="4"/>
        <v>59510999.706172474</v>
      </c>
      <c r="L26" s="1130">
        <f t="shared" ca="1" si="5"/>
        <v>64626688.006809406</v>
      </c>
      <c r="M26" s="1130">
        <f t="shared" ca="1" si="6"/>
        <v>0</v>
      </c>
      <c r="N26" s="1130">
        <f t="shared" ca="1" si="15"/>
        <v>9268579097.3992577</v>
      </c>
      <c r="O26" s="1073"/>
      <c r="P26" s="1130">
        <f t="shared" ca="1" si="7"/>
        <v>124137687.71298218</v>
      </c>
      <c r="Q26" s="1130">
        <f t="shared" ca="1" si="8"/>
        <v>8805150142.529295</v>
      </c>
      <c r="R26" s="1130">
        <f t="shared" ca="1" si="16"/>
        <v>8923080945.8566265</v>
      </c>
      <c r="S26" s="1130">
        <f t="shared" ca="1" si="17"/>
        <v>117930803.32733154</v>
      </c>
      <c r="T26" s="1130">
        <f t="shared" ca="1" si="9"/>
        <v>8805150142.529295</v>
      </c>
      <c r="U26" s="1132">
        <f t="shared" ca="1" si="10"/>
        <v>0.75573217577889984</v>
      </c>
      <c r="V26" s="1133">
        <f t="shared" ca="1" si="11"/>
        <v>4.9999999999999933E-2</v>
      </c>
      <c r="X26" s="1134">
        <f t="shared" ca="1" si="18"/>
        <v>469635839.25561333</v>
      </c>
      <c r="Y26" s="1134">
        <f t="shared" ca="1" si="12"/>
        <v>6206884.3856506348</v>
      </c>
      <c r="Z26" s="1134">
        <f t="shared" ca="1" si="13"/>
        <v>463428954.86996269</v>
      </c>
      <c r="AA26" s="1132">
        <f t="shared" ca="1" si="14"/>
        <v>0.80860165161090447</v>
      </c>
      <c r="AB26" s="1105"/>
    </row>
    <row r="27" spans="1:28">
      <c r="A27" s="1198">
        <v>0.1</v>
      </c>
      <c r="C27" s="1104"/>
      <c r="D27" s="1125">
        <f t="shared" ca="1" si="0"/>
        <v>46507</v>
      </c>
      <c r="E27" s="1126">
        <f t="shared" ca="1" si="1"/>
        <v>46534</v>
      </c>
      <c r="F27" s="1127">
        <f t="shared" ca="1" si="2"/>
        <v>514</v>
      </c>
      <c r="G27" s="1128">
        <f ca="1">IF(F27&lt;&gt;"",COUNTIF($F$11:F27,"&gt;0"),"")</f>
        <v>17</v>
      </c>
      <c r="H27" s="1129">
        <v>6.3739095470263527E-3</v>
      </c>
      <c r="I27" s="1128"/>
      <c r="J27" s="1130">
        <f t="shared" ca="1" si="3"/>
        <v>9268579097.3992577</v>
      </c>
      <c r="K27" s="1131">
        <f t="shared" ca="1" si="4"/>
        <v>59077084.796282023</v>
      </c>
      <c r="L27" s="1130">
        <f t="shared" ca="1" si="5"/>
        <v>63770115.751356587</v>
      </c>
      <c r="M27" s="1130">
        <f t="shared" ca="1" si="6"/>
        <v>0</v>
      </c>
      <c r="N27" s="1130">
        <f t="shared" ca="1" si="15"/>
        <v>9145731896.8516197</v>
      </c>
      <c r="O27" s="1073"/>
      <c r="P27" s="1130">
        <f t="shared" ca="1" si="7"/>
        <v>122847200.54763794</v>
      </c>
      <c r="Q27" s="1130">
        <f t="shared" ca="1" si="8"/>
        <v>8688445302.0090389</v>
      </c>
      <c r="R27" s="1130">
        <f t="shared" ca="1" si="16"/>
        <v>8805150142.529295</v>
      </c>
      <c r="S27" s="1130">
        <f t="shared" ca="1" si="17"/>
        <v>116704840.52025604</v>
      </c>
      <c r="T27" s="1130">
        <f t="shared" ca="1" si="9"/>
        <v>8688445302.0090389</v>
      </c>
      <c r="U27" s="1132">
        <f t="shared" ca="1" si="10"/>
        <v>0.74574413430189168</v>
      </c>
      <c r="V27" s="1133">
        <f t="shared" ca="1" si="11"/>
        <v>4.9999999999999933E-2</v>
      </c>
      <c r="X27" s="1134">
        <f t="shared" ca="1" si="18"/>
        <v>463428954.86996269</v>
      </c>
      <c r="Y27" s="1134">
        <f t="shared" ca="1" si="12"/>
        <v>6142360.027381897</v>
      </c>
      <c r="Z27" s="1134">
        <f t="shared" ca="1" si="13"/>
        <v>457286594.8425808</v>
      </c>
      <c r="AA27" s="1132">
        <f t="shared" ca="1" si="14"/>
        <v>0.79791486720034899</v>
      </c>
      <c r="AB27" s="1105"/>
    </row>
    <row r="28" spans="1:28">
      <c r="C28" s="1104"/>
      <c r="D28" s="1125">
        <f t="shared" ca="1" si="0"/>
        <v>46538</v>
      </c>
      <c r="E28" s="1126">
        <f t="shared" ca="1" si="1"/>
        <v>46566</v>
      </c>
      <c r="F28" s="1127">
        <f t="shared" ca="1" si="2"/>
        <v>546</v>
      </c>
      <c r="G28" s="1128">
        <f ca="1">IF(F28&lt;&gt;"",COUNTIF($F$11:F28,"&gt;0"),"")</f>
        <v>18</v>
      </c>
      <c r="H28" s="1129">
        <v>6.4206566612116898E-3</v>
      </c>
      <c r="I28" s="1128"/>
      <c r="J28" s="1130">
        <f t="shared" ca="1" si="3"/>
        <v>9145731896.8516197</v>
      </c>
      <c r="K28" s="1131">
        <f t="shared" ca="1" si="4"/>
        <v>58721604.425176576</v>
      </c>
      <c r="L28" s="1130">
        <f t="shared" ca="1" si="5"/>
        <v>62921936.212055691</v>
      </c>
      <c r="M28" s="1130">
        <f t="shared" ca="1" si="6"/>
        <v>0</v>
      </c>
      <c r="N28" s="1130">
        <f t="shared" ca="1" si="15"/>
        <v>9024088356.2143879</v>
      </c>
      <c r="O28" s="1073"/>
      <c r="P28" s="1130">
        <f t="shared" ca="1" si="7"/>
        <v>121643540.63723183</v>
      </c>
      <c r="Q28" s="1130">
        <f t="shared" ca="1" si="8"/>
        <v>8572883938.4036684</v>
      </c>
      <c r="R28" s="1130">
        <f t="shared" ca="1" si="16"/>
        <v>8688445302.0090389</v>
      </c>
      <c r="S28" s="1130">
        <f t="shared" ca="1" si="17"/>
        <v>115561363.60537052</v>
      </c>
      <c r="T28" s="1130">
        <f t="shared" ca="1" si="9"/>
        <v>8572883938.4036684</v>
      </c>
      <c r="U28" s="1132">
        <f t="shared" ca="1" si="10"/>
        <v>0.73585992462302996</v>
      </c>
      <c r="V28" s="1133">
        <f t="shared" ca="1" si="11"/>
        <v>5.0000000000000044E-2</v>
      </c>
      <c r="X28" s="1134">
        <f t="shared" ca="1" si="18"/>
        <v>457286594.8425808</v>
      </c>
      <c r="Y28" s="1134">
        <f t="shared" ca="1" si="12"/>
        <v>6082177.0318613052</v>
      </c>
      <c r="Z28" s="1134">
        <f t="shared" ca="1" si="13"/>
        <v>451204417.81071949</v>
      </c>
      <c r="AA28" s="1132">
        <f t="shared" ca="1" si="14"/>
        <v>0.78733917844796963</v>
      </c>
      <c r="AB28" s="1105"/>
    </row>
    <row r="29" spans="1:28" ht="15.5">
      <c r="A29" s="1094" t="s">
        <v>629</v>
      </c>
      <c r="C29" s="1104"/>
      <c r="D29" s="1125">
        <f t="shared" ca="1" si="0"/>
        <v>46568</v>
      </c>
      <c r="E29" s="1126">
        <f t="shared" ca="1" si="1"/>
        <v>46595</v>
      </c>
      <c r="F29" s="1127">
        <f t="shared" ca="1" si="2"/>
        <v>575</v>
      </c>
      <c r="G29" s="1128">
        <f ca="1">IF(F29&lt;&gt;"",COUNTIF($F$11:F29,"&gt;0"),"")</f>
        <v>19</v>
      </c>
      <c r="H29" s="1129">
        <v>6.457233226186688E-3</v>
      </c>
      <c r="I29" s="1128"/>
      <c r="J29" s="1130">
        <f t="shared" ca="1" si="3"/>
        <v>9024088356.2143879</v>
      </c>
      <c r="K29" s="1131">
        <f t="shared" ca="1" si="4"/>
        <v>58270643.169791959</v>
      </c>
      <c r="L29" s="1130">
        <f t="shared" ca="1" si="5"/>
        <v>62082752.420705229</v>
      </c>
      <c r="M29" s="1130">
        <f t="shared" ca="1" si="6"/>
        <v>0</v>
      </c>
      <c r="N29" s="1130">
        <f t="shared" ca="1" si="15"/>
        <v>8903734960.6238899</v>
      </c>
      <c r="O29" s="1073"/>
      <c r="P29" s="1130">
        <f t="shared" ca="1" si="7"/>
        <v>120353395.59049797</v>
      </c>
      <c r="Q29" s="1130">
        <f t="shared" ca="1" si="8"/>
        <v>8458548212.5926952</v>
      </c>
      <c r="R29" s="1130">
        <f t="shared" ca="1" si="16"/>
        <v>8572883938.4036684</v>
      </c>
      <c r="S29" s="1130">
        <f t="shared" ca="1" si="17"/>
        <v>114335725.81097317</v>
      </c>
      <c r="T29" s="1130">
        <f t="shared" ca="1" si="9"/>
        <v>8458548212.5926952</v>
      </c>
      <c r="U29" s="1132">
        <f t="shared" ca="1" si="10"/>
        <v>0.72607256067515313</v>
      </c>
      <c r="V29" s="1133">
        <f t="shared" ca="1" si="11"/>
        <v>5.0000000000000044E-2</v>
      </c>
      <c r="X29" s="1134">
        <f t="shared" ca="1" si="18"/>
        <v>451204417.81071949</v>
      </c>
      <c r="Y29" s="1134">
        <f t="shared" ca="1" si="12"/>
        <v>6017669.7795248032</v>
      </c>
      <c r="Z29" s="1134">
        <f t="shared" ca="1" si="13"/>
        <v>445186748.03119469</v>
      </c>
      <c r="AA29" s="1132">
        <f t="shared" ca="1" si="14"/>
        <v>0.7768671105556465</v>
      </c>
      <c r="AB29" s="1105"/>
    </row>
    <row r="30" spans="1:28">
      <c r="A30" s="1103" t="s">
        <v>630</v>
      </c>
      <c r="C30" s="1104"/>
      <c r="D30" s="1125">
        <f t="shared" ca="1" si="0"/>
        <v>46599</v>
      </c>
      <c r="E30" s="1126">
        <f t="shared" ca="1" si="1"/>
        <v>46626</v>
      </c>
      <c r="F30" s="1127">
        <f t="shared" ca="1" si="2"/>
        <v>606</v>
      </c>
      <c r="G30" s="1128">
        <f ca="1">IF(F30&lt;&gt;"",COUNTIF($F$11:F30,"&gt;0"),"")</f>
        <v>20</v>
      </c>
      <c r="H30" s="1129">
        <v>6.4969380648127462E-3</v>
      </c>
      <c r="I30" s="1128"/>
      <c r="J30" s="1130">
        <f t="shared" ca="1" si="3"/>
        <v>8903734960.6238899</v>
      </c>
      <c r="K30" s="1131">
        <f t="shared" ca="1" si="4"/>
        <v>57847014.584681369</v>
      </c>
      <c r="L30" s="1130">
        <f t="shared" ca="1" si="5"/>
        <v>61252312.825437129</v>
      </c>
      <c r="M30" s="1130">
        <f t="shared" ca="1" si="6"/>
        <v>0</v>
      </c>
      <c r="N30" s="1130">
        <f t="shared" ca="1" si="15"/>
        <v>8784635633.2137718</v>
      </c>
      <c r="O30" s="1073"/>
      <c r="P30" s="1130">
        <f t="shared" ca="1" si="7"/>
        <v>119099327.4101181</v>
      </c>
      <c r="Q30" s="1130">
        <f t="shared" ca="1" si="8"/>
        <v>8345403851.5530825</v>
      </c>
      <c r="R30" s="1130">
        <f t="shared" ca="1" si="16"/>
        <v>8458548212.5926952</v>
      </c>
      <c r="S30" s="1130">
        <f t="shared" ca="1" si="17"/>
        <v>113144361.03961277</v>
      </c>
      <c r="T30" s="1130">
        <f t="shared" ca="1" si="9"/>
        <v>8345403851.5530825</v>
      </c>
      <c r="U30" s="1132">
        <f t="shared" ca="1" si="10"/>
        <v>0.71638900099877156</v>
      </c>
      <c r="V30" s="1133">
        <f t="shared" ca="1" si="11"/>
        <v>5.0000000000000044E-2</v>
      </c>
      <c r="X30" s="1134">
        <f t="shared" ca="1" si="18"/>
        <v>445186748.03119469</v>
      </c>
      <c r="Y30" s="1134">
        <f t="shared" ca="1" si="12"/>
        <v>5954966.3705053329</v>
      </c>
      <c r="Z30" s="1134">
        <f t="shared" ca="1" si="13"/>
        <v>439231781.66068935</v>
      </c>
      <c r="AA30" s="1132">
        <f t="shared" ca="1" si="14"/>
        <v>0.76650610886913684</v>
      </c>
      <c r="AB30" s="1105"/>
    </row>
    <row r="31" spans="1:28">
      <c r="A31" s="1199">
        <f>'AMORT. PROFILE 0% CPR'!A31</f>
        <v>46020</v>
      </c>
      <c r="C31" s="1104"/>
      <c r="D31" s="1125">
        <f t="shared" ca="1" si="0"/>
        <v>46630</v>
      </c>
      <c r="E31" s="1126">
        <f t="shared" ca="1" si="1"/>
        <v>46657</v>
      </c>
      <c r="F31" s="1127">
        <f t="shared" ca="1" si="2"/>
        <v>637</v>
      </c>
      <c r="G31" s="1128">
        <f ca="1">IF(F31&lt;&gt;"",COUNTIF($F$11:F31,"&gt;0"),"")</f>
        <v>21</v>
      </c>
      <c r="H31" s="1129">
        <v>6.5436261874657333E-3</v>
      </c>
      <c r="I31" s="1128"/>
      <c r="J31" s="1130">
        <f t="shared" ca="1" si="3"/>
        <v>8784635633.2137718</v>
      </c>
      <c r="K31" s="1131">
        <f t="shared" ca="1" si="4"/>
        <v>57483371.776842259</v>
      </c>
      <c r="L31" s="1130">
        <f t="shared" ca="1" si="5"/>
        <v>60430141.513617866</v>
      </c>
      <c r="M31" s="1130">
        <f t="shared" ca="1" si="6"/>
        <v>0</v>
      </c>
      <c r="N31" s="1130">
        <f t="shared" ca="1" si="15"/>
        <v>8666722119.9233112</v>
      </c>
      <c r="O31" s="1073"/>
      <c r="P31" s="1130">
        <f t="shared" ca="1" si="7"/>
        <v>117913513.29046059</v>
      </c>
      <c r="Q31" s="1130">
        <f t="shared" ca="1" si="8"/>
        <v>8233386013.927145</v>
      </c>
      <c r="R31" s="1130">
        <f t="shared" ca="1" si="16"/>
        <v>8345403851.5530825</v>
      </c>
      <c r="S31" s="1130">
        <f t="shared" ca="1" si="17"/>
        <v>112017837.62593746</v>
      </c>
      <c r="T31" s="1130">
        <f t="shared" ca="1" si="9"/>
        <v>8233386013.927145</v>
      </c>
      <c r="U31" s="1132">
        <f t="shared" ca="1" si="10"/>
        <v>0.70680634287155997</v>
      </c>
      <c r="V31" s="1133">
        <f t="shared" ca="1" si="11"/>
        <v>5.0000000000000044E-2</v>
      </c>
      <c r="X31" s="1134">
        <f t="shared" ca="1" si="18"/>
        <v>439231781.66068935</v>
      </c>
      <c r="Y31" s="1134">
        <f t="shared" ca="1" si="12"/>
        <v>5895675.6645231247</v>
      </c>
      <c r="Z31" s="1134">
        <f t="shared" ca="1" si="13"/>
        <v>433336105.99616623</v>
      </c>
      <c r="AA31" s="1132">
        <f t="shared" ca="1" si="14"/>
        <v>0.75625306759760569</v>
      </c>
      <c r="AB31" s="1105"/>
    </row>
    <row r="32" spans="1:28">
      <c r="A32" s="1103" t="s">
        <v>631</v>
      </c>
      <c r="C32" s="1104"/>
      <c r="D32" s="1125">
        <f t="shared" ca="1" si="0"/>
        <v>46660</v>
      </c>
      <c r="E32" s="1126">
        <f t="shared" ca="1" si="1"/>
        <v>46687</v>
      </c>
      <c r="F32" s="1127">
        <f t="shared" ca="1" si="2"/>
        <v>667</v>
      </c>
      <c r="G32" s="1128">
        <f ca="1">IF(F32&lt;&gt;"",COUNTIF($F$11:F32,"&gt;0"),"")</f>
        <v>22</v>
      </c>
      <c r="H32" s="1129">
        <v>6.5780392457232386E-3</v>
      </c>
      <c r="I32" s="1128"/>
      <c r="J32" s="1130">
        <f t="shared" ca="1" si="3"/>
        <v>8666722119.9233112</v>
      </c>
      <c r="K32" s="1131">
        <f t="shared" ca="1" si="4"/>
        <v>57010038.236633249</v>
      </c>
      <c r="L32" s="1130">
        <f t="shared" ca="1" si="5"/>
        <v>59616940.773090862</v>
      </c>
      <c r="M32" s="1130">
        <f t="shared" ca="1" si="6"/>
        <v>0</v>
      </c>
      <c r="N32" s="1130">
        <f t="shared" ca="1" si="15"/>
        <v>8550095140.9135866</v>
      </c>
      <c r="O32" s="1073"/>
      <c r="P32" s="1130">
        <f t="shared" ca="1" si="7"/>
        <v>116626979.00972462</v>
      </c>
      <c r="Q32" s="1130">
        <f t="shared" ca="1" si="8"/>
        <v>8122590383.8679066</v>
      </c>
      <c r="R32" s="1130">
        <f t="shared" ca="1" si="16"/>
        <v>8233386013.927145</v>
      </c>
      <c r="S32" s="1130">
        <f t="shared" ca="1" si="17"/>
        <v>110795630.05923843</v>
      </c>
      <c r="T32" s="1130">
        <f t="shared" ca="1" si="9"/>
        <v>8122590383.8679066</v>
      </c>
      <c r="U32" s="1132">
        <f t="shared" ca="1" si="10"/>
        <v>0.69731909461406139</v>
      </c>
      <c r="V32" s="1133">
        <f t="shared" ca="1" si="11"/>
        <v>5.0000000000000044E-2</v>
      </c>
      <c r="X32" s="1134">
        <f t="shared" ca="1" si="18"/>
        <v>433336105.99616623</v>
      </c>
      <c r="Y32" s="1134">
        <f t="shared" ca="1" si="12"/>
        <v>5831348.9504861832</v>
      </c>
      <c r="Z32" s="1134">
        <f t="shared" ca="1" si="13"/>
        <v>427504757.04568005</v>
      </c>
      <c r="AA32" s="1132">
        <f t="shared" ca="1" si="14"/>
        <v>0.74610211087494183</v>
      </c>
      <c r="AB32" s="1105"/>
    </row>
    <row r="33" spans="1:28">
      <c r="A33" s="1143">
        <f>A31</f>
        <v>46020</v>
      </c>
      <c r="C33" s="1104"/>
      <c r="D33" s="1125">
        <f t="shared" ca="1" si="0"/>
        <v>46691</v>
      </c>
      <c r="E33" s="1126">
        <f t="shared" ca="1" si="1"/>
        <v>46720</v>
      </c>
      <c r="F33" s="1127">
        <f t="shared" ca="1" si="2"/>
        <v>700</v>
      </c>
      <c r="G33" s="1128">
        <f ca="1">IF(F33&lt;&gt;"",COUNTIF($F$11:F33,"&gt;0"),"")</f>
        <v>23</v>
      </c>
      <c r="H33" s="1129">
        <v>6.6273728883381152E-3</v>
      </c>
      <c r="I33" s="1128"/>
      <c r="J33" s="1130">
        <f t="shared" ca="1" si="3"/>
        <v>8550095140.9135866</v>
      </c>
      <c r="K33" s="1131">
        <f t="shared" ca="1" si="4"/>
        <v>56664668.729602158</v>
      </c>
      <c r="L33" s="1130">
        <f t="shared" ca="1" si="5"/>
        <v>58811762.416259721</v>
      </c>
      <c r="M33" s="1130">
        <f t="shared" ca="1" si="6"/>
        <v>0</v>
      </c>
      <c r="N33" s="1130">
        <f t="shared" ca="1" si="15"/>
        <v>8434618709.767725</v>
      </c>
      <c r="O33" s="1073"/>
      <c r="P33" s="1130">
        <f t="shared" ca="1" si="7"/>
        <v>115476431.14586163</v>
      </c>
      <c r="Q33" s="1130">
        <f t="shared" ca="1" si="8"/>
        <v>8012887774.2793388</v>
      </c>
      <c r="R33" s="1130">
        <f t="shared" ca="1" si="16"/>
        <v>8122590383.8679066</v>
      </c>
      <c r="S33" s="1130">
        <f t="shared" ca="1" si="17"/>
        <v>109702609.58856773</v>
      </c>
      <c r="T33" s="1130">
        <f t="shared" ca="1" si="9"/>
        <v>8012887774.2793388</v>
      </c>
      <c r="U33" s="1132">
        <f t="shared" ca="1" si="10"/>
        <v>0.68793536010806178</v>
      </c>
      <c r="V33" s="1133">
        <f t="shared" ca="1" si="11"/>
        <v>4.9999999999999933E-2</v>
      </c>
      <c r="X33" s="1134">
        <f t="shared" ca="1" si="18"/>
        <v>427504757.04568005</v>
      </c>
      <c r="Y33" s="1134">
        <f t="shared" ca="1" si="12"/>
        <v>5773821.5572938919</v>
      </c>
      <c r="Z33" s="1134">
        <f t="shared" ca="1" si="13"/>
        <v>421730935.48838615</v>
      </c>
      <c r="AA33" s="1132">
        <f t="shared" ca="1" si="14"/>
        <v>0.73606190951391193</v>
      </c>
      <c r="AB33" s="1105"/>
    </row>
    <row r="34" spans="1:28">
      <c r="A34" s="1144">
        <f>'AMORT. PROFILE 0% CPR'!A34</f>
        <v>45715</v>
      </c>
      <c r="C34" s="1104"/>
      <c r="D34" s="1125">
        <f t="shared" ca="1" si="0"/>
        <v>46721</v>
      </c>
      <c r="E34" s="1126">
        <f t="shared" ca="1" si="1"/>
        <v>46748</v>
      </c>
      <c r="F34" s="1127">
        <f t="shared" ca="1" si="2"/>
        <v>728</v>
      </c>
      <c r="G34" s="1128">
        <f ca="1">IF(F34&lt;&gt;"",COUNTIF($F$11:F34,"&gt;0"),"")</f>
        <v>24</v>
      </c>
      <c r="H34" s="1129">
        <v>6.6642395070978582E-3</v>
      </c>
      <c r="I34" s="1128"/>
      <c r="J34" s="1130">
        <f t="shared" ca="1" si="3"/>
        <v>8434618709.767725</v>
      </c>
      <c r="K34" s="1131">
        <f t="shared" ca="1" si="4"/>
        <v>56210319.232940838</v>
      </c>
      <c r="L34" s="1130">
        <f t="shared" ca="1" si="5"/>
        <v>58015305.512217157</v>
      </c>
      <c r="M34" s="1130">
        <f t="shared" ca="1" si="6"/>
        <v>0</v>
      </c>
      <c r="N34" s="1130">
        <f t="shared" ca="1" si="15"/>
        <v>8320393085.0225668</v>
      </c>
      <c r="O34" s="1073"/>
      <c r="P34" s="1130">
        <f t="shared" ca="1" si="7"/>
        <v>114225624.7451582</v>
      </c>
      <c r="Q34" s="1130">
        <f t="shared" ca="1" si="8"/>
        <v>7904373430.7714376</v>
      </c>
      <c r="R34" s="1130">
        <f t="shared" ca="1" si="16"/>
        <v>8012887774.2793388</v>
      </c>
      <c r="S34" s="1130">
        <f t="shared" ca="1" si="17"/>
        <v>108514343.50790119</v>
      </c>
      <c r="T34" s="1130">
        <f t="shared" ca="1" si="9"/>
        <v>7904373430.7714376</v>
      </c>
      <c r="U34" s="1132">
        <f t="shared" ca="1" si="10"/>
        <v>0.67864419797067377</v>
      </c>
      <c r="V34" s="1133">
        <f t="shared" ca="1" si="11"/>
        <v>5.0000000000000044E-2</v>
      </c>
      <c r="X34" s="1134">
        <f t="shared" ca="1" si="18"/>
        <v>421730935.48838615</v>
      </c>
      <c r="Y34" s="1134">
        <f t="shared" ca="1" si="12"/>
        <v>5711281.2372570038</v>
      </c>
      <c r="Z34" s="1134">
        <f t="shared" ca="1" si="13"/>
        <v>416019654.25112915</v>
      </c>
      <c r="AA34" s="1132">
        <f t="shared" ca="1" si="14"/>
        <v>0.72612075669487974</v>
      </c>
      <c r="AB34" s="1105"/>
    </row>
    <row r="35" spans="1:28">
      <c r="A35" s="1144">
        <f>'AMORT. PROFILE 0% CPR'!A35</f>
        <v>45743</v>
      </c>
      <c r="C35" s="1104"/>
      <c r="D35" s="1125">
        <f t="shared" ca="1" si="0"/>
        <v>46752</v>
      </c>
      <c r="E35" s="1126">
        <f t="shared" ca="1" si="1"/>
        <v>46779</v>
      </c>
      <c r="F35" s="1127">
        <f t="shared" ca="1" si="2"/>
        <v>759</v>
      </c>
      <c r="G35" s="1128">
        <f ca="1">IF(F35&lt;&gt;"",COUNTIF($F$11:F35,"&gt;0"),"")</f>
        <v>25</v>
      </c>
      <c r="H35" s="1129">
        <v>6.7086781094206106E-3</v>
      </c>
      <c r="I35" s="1128"/>
      <c r="J35" s="1130">
        <f t="shared" ca="1" si="3"/>
        <v>8320393085.0225668</v>
      </c>
      <c r="K35" s="1131">
        <f t="shared" ca="1" si="4"/>
        <v>55818838.951265514</v>
      </c>
      <c r="L35" s="1130">
        <f t="shared" ca="1" si="5"/>
        <v>57227074.339786887</v>
      </c>
      <c r="M35" s="1130">
        <f t="shared" ca="1" si="6"/>
        <v>0</v>
      </c>
      <c r="N35" s="1130">
        <f t="shared" ca="1" si="15"/>
        <v>8207347171.7315149</v>
      </c>
      <c r="O35" s="1073"/>
      <c r="P35" s="1130">
        <f t="shared" ca="1" si="7"/>
        <v>113045913.29105186</v>
      </c>
      <c r="Q35" s="1130">
        <f t="shared" ca="1" si="8"/>
        <v>7796979813.1449385</v>
      </c>
      <c r="R35" s="1130">
        <f t="shared" ca="1" si="16"/>
        <v>7904373430.7714376</v>
      </c>
      <c r="S35" s="1130">
        <f t="shared" ca="1" si="17"/>
        <v>107393617.62649918</v>
      </c>
      <c r="T35" s="1130">
        <f t="shared" ca="1" si="9"/>
        <v>7796979813.1449385</v>
      </c>
      <c r="U35" s="1132">
        <f t="shared" ca="1" si="10"/>
        <v>0.66945367494168284</v>
      </c>
      <c r="V35" s="1133">
        <f t="shared" ca="1" si="11"/>
        <v>5.0000000000000044E-2</v>
      </c>
      <c r="X35" s="1134">
        <f t="shared" ca="1" si="18"/>
        <v>416019654.25112915</v>
      </c>
      <c r="Y35" s="1134">
        <f t="shared" ca="1" si="12"/>
        <v>5652295.6645526886</v>
      </c>
      <c r="Z35" s="1134">
        <f t="shared" ca="1" si="13"/>
        <v>410367358.58657646</v>
      </c>
      <c r="AA35" s="1132">
        <f t="shared" ca="1" si="14"/>
        <v>0.71628728349023618</v>
      </c>
      <c r="AB35" s="1105"/>
    </row>
    <row r="36" spans="1:28">
      <c r="A36" s="1144">
        <f>'AMORT. PROFILE 0% CPR'!A36</f>
        <v>45775</v>
      </c>
      <c r="C36" s="1104"/>
      <c r="D36" s="1125">
        <f t="shared" ca="1" si="0"/>
        <v>46783</v>
      </c>
      <c r="E36" s="1126">
        <f t="shared" ca="1" si="1"/>
        <v>46811</v>
      </c>
      <c r="F36" s="1127">
        <f t="shared" ca="1" si="2"/>
        <v>791</v>
      </c>
      <c r="G36" s="1128">
        <f ca="1">IF(F36&lt;&gt;"",COUNTIF($F$11:F36,"&gt;0"),"")</f>
        <v>26</v>
      </c>
      <c r="H36" s="1129">
        <v>6.757731939292801E-3</v>
      </c>
      <c r="I36" s="1128"/>
      <c r="J36" s="1130">
        <f t="shared" ca="1" si="3"/>
        <v>8207347171.7315149</v>
      </c>
      <c r="K36" s="1131">
        <f t="shared" ca="1" si="4"/>
        <v>55463052.119274497</v>
      </c>
      <c r="L36" s="1130">
        <f t="shared" ca="1" si="5"/>
        <v>56446764.785752907</v>
      </c>
      <c r="M36" s="1130">
        <f t="shared" ca="1" si="6"/>
        <v>0</v>
      </c>
      <c r="N36" s="1130">
        <f t="shared" ca="1" si="15"/>
        <v>8095437354.8264875</v>
      </c>
      <c r="O36" s="1073"/>
      <c r="P36" s="1130">
        <f t="shared" ca="1" si="7"/>
        <v>111909816.90502739</v>
      </c>
      <c r="Q36" s="1130">
        <f t="shared" ca="1" si="8"/>
        <v>7690665487.0851631</v>
      </c>
      <c r="R36" s="1130">
        <f t="shared" ca="1" si="16"/>
        <v>7796979813.1449385</v>
      </c>
      <c r="S36" s="1130">
        <f t="shared" ca="1" si="17"/>
        <v>106314326.05977535</v>
      </c>
      <c r="T36" s="1130">
        <f t="shared" ca="1" si="9"/>
        <v>7690665487.0851631</v>
      </c>
      <c r="U36" s="1132">
        <f t="shared" ca="1" si="10"/>
        <v>0.66035807076571396</v>
      </c>
      <c r="V36" s="1133">
        <f t="shared" ca="1" si="11"/>
        <v>5.0000000000000044E-2</v>
      </c>
      <c r="X36" s="1134">
        <f t="shared" ca="1" si="18"/>
        <v>410367358.58657646</v>
      </c>
      <c r="Y36" s="1134">
        <f t="shared" ca="1" si="12"/>
        <v>5595490.845252037</v>
      </c>
      <c r="Z36" s="1134">
        <f t="shared" ca="1" si="13"/>
        <v>404771867.74132442</v>
      </c>
      <c r="AA36" s="1132">
        <f t="shared" ca="1" si="14"/>
        <v>0.70655536946724595</v>
      </c>
      <c r="AB36" s="1105"/>
    </row>
    <row r="37" spans="1:28">
      <c r="A37" s="1144">
        <f>'AMORT. PROFILE 0% CPR'!A37</f>
        <v>45804</v>
      </c>
      <c r="C37" s="1104"/>
      <c r="D37" s="1125">
        <f t="shared" ca="1" si="0"/>
        <v>46812</v>
      </c>
      <c r="E37" s="1126">
        <f t="shared" ca="1" si="1"/>
        <v>46839</v>
      </c>
      <c r="F37" s="1127">
        <f t="shared" ca="1" si="2"/>
        <v>819</v>
      </c>
      <c r="G37" s="1128">
        <f ca="1">IF(F37&lt;&gt;"",COUNTIF($F$11:F37,"&gt;0"),"")</f>
        <v>27</v>
      </c>
      <c r="H37" s="1129">
        <v>6.7922906992823944E-3</v>
      </c>
      <c r="I37" s="1128"/>
      <c r="J37" s="1130">
        <f t="shared" ca="1" si="3"/>
        <v>8095437354.8264875</v>
      </c>
      <c r="K37" s="1131">
        <f t="shared" ca="1" si="4"/>
        <v>54986563.851811223</v>
      </c>
      <c r="L37" s="1130">
        <f t="shared" ca="1" si="5"/>
        <v>55675157.780721374</v>
      </c>
      <c r="M37" s="1130">
        <f t="shared" ca="1" si="6"/>
        <v>0</v>
      </c>
      <c r="N37" s="1130">
        <f t="shared" ca="1" si="15"/>
        <v>7984775633.1939545</v>
      </c>
      <c r="O37" s="1073"/>
      <c r="P37" s="1130">
        <f t="shared" ca="1" si="7"/>
        <v>110661721.63253307</v>
      </c>
      <c r="Q37" s="1130">
        <f t="shared" ca="1" si="8"/>
        <v>7585536851.534256</v>
      </c>
      <c r="R37" s="1130">
        <f t="shared" ca="1" si="16"/>
        <v>7690665487.0851631</v>
      </c>
      <c r="S37" s="1130">
        <f t="shared" ca="1" si="17"/>
        <v>105128635.55090714</v>
      </c>
      <c r="T37" s="1130">
        <f t="shared" ca="1" si="9"/>
        <v>7585536851.534256</v>
      </c>
      <c r="U37" s="1132">
        <f t="shared" ca="1" si="10"/>
        <v>0.6513538762013994</v>
      </c>
      <c r="V37" s="1133">
        <f t="shared" ca="1" si="11"/>
        <v>5.0000000000000044E-2</v>
      </c>
      <c r="X37" s="1134">
        <f t="shared" ca="1" si="18"/>
        <v>404771867.74132442</v>
      </c>
      <c r="Y37" s="1134">
        <f t="shared" ca="1" si="12"/>
        <v>5533086.0816259384</v>
      </c>
      <c r="Z37" s="1134">
        <f t="shared" ca="1" si="13"/>
        <v>399238781.65969849</v>
      </c>
      <c r="AA37" s="1132">
        <f t="shared" ca="1" si="14"/>
        <v>0.69692125988520048</v>
      </c>
      <c r="AB37" s="1105"/>
    </row>
    <row r="38" spans="1:28">
      <c r="A38" s="1144">
        <f>'AMORT. PROFILE 0% CPR'!A38</f>
        <v>45835</v>
      </c>
      <c r="C38" s="1104"/>
      <c r="D38" s="1125">
        <f t="shared" ca="1" si="0"/>
        <v>46843</v>
      </c>
      <c r="E38" s="1126">
        <f t="shared" ca="1" si="1"/>
        <v>46870</v>
      </c>
      <c r="F38" s="1127">
        <f t="shared" ca="1" si="2"/>
        <v>850</v>
      </c>
      <c r="G38" s="1128">
        <f ca="1">IF(F38&lt;&gt;"",COUNTIF($F$11:F38,"&gt;0"),"")</f>
        <v>28</v>
      </c>
      <c r="H38" s="1129">
        <v>6.8390234381432852E-3</v>
      </c>
      <c r="I38" s="1128"/>
      <c r="J38" s="1130">
        <f t="shared" ca="1" si="3"/>
        <v>7984775633.1939545</v>
      </c>
      <c r="K38" s="1131">
        <f t="shared" ca="1" si="4"/>
        <v>54608067.703728847</v>
      </c>
      <c r="L38" s="1130">
        <f t="shared" ca="1" si="5"/>
        <v>54911514.52998402</v>
      </c>
      <c r="M38" s="1130">
        <f t="shared" ca="1" si="6"/>
        <v>0</v>
      </c>
      <c r="N38" s="1130">
        <f t="shared" ca="1" si="15"/>
        <v>7875256050.9602413</v>
      </c>
      <c r="O38" s="1073"/>
      <c r="P38" s="1130">
        <f t="shared" ca="1" si="7"/>
        <v>109519582.23371315</v>
      </c>
      <c r="Q38" s="1130">
        <f t="shared" ca="1" si="8"/>
        <v>7481493248.4122286</v>
      </c>
      <c r="R38" s="1130">
        <f t="shared" ca="1" si="16"/>
        <v>7585536851.534256</v>
      </c>
      <c r="S38" s="1130">
        <f t="shared" ca="1" si="17"/>
        <v>104043603.1220274</v>
      </c>
      <c r="T38" s="1130">
        <f t="shared" ca="1" si="9"/>
        <v>7481493248.4122286</v>
      </c>
      <c r="U38" s="1132">
        <f t="shared" ca="1" si="10"/>
        <v>0.64245010260978519</v>
      </c>
      <c r="V38" s="1133">
        <f t="shared" ca="1" si="11"/>
        <v>5.0000000000000044E-2</v>
      </c>
      <c r="X38" s="1134">
        <f t="shared" ca="1" si="18"/>
        <v>399238781.65969849</v>
      </c>
      <c r="Y38" s="1134">
        <f t="shared" ca="1" si="12"/>
        <v>5475979.1116857529</v>
      </c>
      <c r="Z38" s="1134">
        <f t="shared" ca="1" si="13"/>
        <v>393762802.54801273</v>
      </c>
      <c r="AA38" s="1132">
        <f t="shared" ca="1" si="14"/>
        <v>0.68739459652151946</v>
      </c>
      <c r="AB38" s="1105"/>
    </row>
    <row r="39" spans="1:28">
      <c r="A39" s="1144">
        <f>'AMORT. PROFILE 0% CPR'!A39</f>
        <v>45866</v>
      </c>
      <c r="C39" s="1104"/>
      <c r="D39" s="1125">
        <f t="shared" ca="1" si="0"/>
        <v>46873</v>
      </c>
      <c r="E39" s="1126">
        <f t="shared" ca="1" si="1"/>
        <v>46902</v>
      </c>
      <c r="F39" s="1127">
        <f t="shared" ca="1" si="2"/>
        <v>882</v>
      </c>
      <c r="G39" s="1128">
        <f ca="1">IF(F39&lt;&gt;"",COUNTIF($F$11:F39,"&gt;0"),"")</f>
        <v>29</v>
      </c>
      <c r="H39" s="1129">
        <v>6.8759064053799078E-3</v>
      </c>
      <c r="I39" s="1128"/>
      <c r="J39" s="1130">
        <f t="shared" ca="1" si="3"/>
        <v>7875256050.9602413</v>
      </c>
      <c r="K39" s="1131">
        <f t="shared" ca="1" si="4"/>
        <v>54149523.524804398</v>
      </c>
      <c r="L39" s="1130">
        <f t="shared" ca="1" si="5"/>
        <v>54156334.172653139</v>
      </c>
      <c r="M39" s="1130">
        <f t="shared" ca="1" si="6"/>
        <v>0</v>
      </c>
      <c r="N39" s="1130">
        <f t="shared" ca="1" si="15"/>
        <v>7766950193.262784</v>
      </c>
      <c r="O39" s="1073"/>
      <c r="P39" s="1130">
        <f t="shared" ca="1" si="7"/>
        <v>108305857.69745731</v>
      </c>
      <c r="Q39" s="1130">
        <f t="shared" ca="1" si="8"/>
        <v>7378602683.5996447</v>
      </c>
      <c r="R39" s="1130">
        <f t="shared" ca="1" si="16"/>
        <v>7481493248.4122286</v>
      </c>
      <c r="S39" s="1130">
        <f t="shared" ca="1" si="17"/>
        <v>102890564.81258392</v>
      </c>
      <c r="T39" s="1130">
        <f t="shared" ca="1" si="9"/>
        <v>7378602683.5996447</v>
      </c>
      <c r="U39" s="1132">
        <f t="shared" ca="1" si="10"/>
        <v>0.63363822484689247</v>
      </c>
      <c r="V39" s="1133">
        <f t="shared" ca="1" si="11"/>
        <v>5.0000000000000044E-2</v>
      </c>
      <c r="X39" s="1134">
        <f t="shared" ca="1" si="18"/>
        <v>393762802.54801273</v>
      </c>
      <c r="Y39" s="1134">
        <f t="shared" ca="1" si="12"/>
        <v>5415292.8848733902</v>
      </c>
      <c r="Z39" s="1134">
        <f t="shared" ca="1" si="13"/>
        <v>388347509.66313934</v>
      </c>
      <c r="AA39" s="1132">
        <f t="shared" ca="1" si="14"/>
        <v>0.67796625783060038</v>
      </c>
      <c r="AB39" s="1105"/>
    </row>
    <row r="40" spans="1:28">
      <c r="A40" s="1144">
        <f>'AMORT. PROFILE 0% CPR'!A40</f>
        <v>45896</v>
      </c>
      <c r="C40" s="1104"/>
      <c r="D40" s="1125">
        <f t="shared" ca="1" si="0"/>
        <v>46904</v>
      </c>
      <c r="E40" s="1126">
        <f t="shared" ca="1" si="1"/>
        <v>46931</v>
      </c>
      <c r="F40" s="1127">
        <f t="shared" ca="1" si="2"/>
        <v>911</v>
      </c>
      <c r="G40" s="1128">
        <f ca="1">IF(F40&lt;&gt;"",COUNTIF($F$11:F40,"&gt;0"),"")</f>
        <v>30</v>
      </c>
      <c r="H40" s="1129">
        <v>6.9259289520733781E-3</v>
      </c>
      <c r="I40" s="1128"/>
      <c r="J40" s="1130">
        <f t="shared" ca="1" si="3"/>
        <v>7766950193.262784</v>
      </c>
      <c r="K40" s="1131">
        <f t="shared" ca="1" si="4"/>
        <v>53793345.212830633</v>
      </c>
      <c r="L40" s="1130">
        <f t="shared" ca="1" si="5"/>
        <v>53408849.287985802</v>
      </c>
      <c r="M40" s="1130">
        <f t="shared" ca="1" si="6"/>
        <v>0</v>
      </c>
      <c r="N40" s="1130">
        <f t="shared" ca="1" si="15"/>
        <v>7659747998.7619677</v>
      </c>
      <c r="O40" s="1073"/>
      <c r="P40" s="1130">
        <f t="shared" ca="1" si="7"/>
        <v>107202194.50081635</v>
      </c>
      <c r="Q40" s="1130">
        <f t="shared" ca="1" si="8"/>
        <v>7276760598.8238688</v>
      </c>
      <c r="R40" s="1130">
        <f t="shared" ca="1" si="16"/>
        <v>7378602683.5996447</v>
      </c>
      <c r="S40" s="1130">
        <f t="shared" ca="1" si="17"/>
        <v>101842084.77577591</v>
      </c>
      <c r="T40" s="1130">
        <f t="shared" ca="1" si="9"/>
        <v>7276760598.8238688</v>
      </c>
      <c r="U40" s="1132">
        <f t="shared" ca="1" si="10"/>
        <v>0.62492400260854775</v>
      </c>
      <c r="V40" s="1133">
        <f t="shared" ca="1" si="11"/>
        <v>5.0000000000000044E-2</v>
      </c>
      <c r="X40" s="1134">
        <f t="shared" ca="1" si="18"/>
        <v>388347509.66313934</v>
      </c>
      <c r="Y40" s="1134">
        <f t="shared" ca="1" si="12"/>
        <v>5360109.7250404358</v>
      </c>
      <c r="Z40" s="1134">
        <f t="shared" ca="1" si="13"/>
        <v>382987399.93809891</v>
      </c>
      <c r="AA40" s="1132">
        <f t="shared" ca="1" si="14"/>
        <v>0.66864240644479911</v>
      </c>
      <c r="AB40" s="1105"/>
    </row>
    <row r="41" spans="1:28">
      <c r="A41" s="1144">
        <f>'AMORT. PROFILE 0% CPR'!A41</f>
        <v>45929</v>
      </c>
      <c r="C41" s="1104"/>
      <c r="D41" s="1125">
        <f t="shared" ca="1" si="0"/>
        <v>46934</v>
      </c>
      <c r="E41" s="1126">
        <f t="shared" ca="1" si="1"/>
        <v>46961</v>
      </c>
      <c r="F41" s="1127">
        <f t="shared" ca="1" si="2"/>
        <v>941</v>
      </c>
      <c r="G41" s="1128">
        <f ca="1">IF(F41&lt;&gt;"",COUNTIF($F$11:F41,"&gt;0"),"")</f>
        <v>31</v>
      </c>
      <c r="H41" s="1129">
        <v>6.968380032368336E-3</v>
      </c>
      <c r="I41" s="1128"/>
      <c r="J41" s="1130">
        <f t="shared" ca="1" si="3"/>
        <v>7659747998.7619677</v>
      </c>
      <c r="K41" s="1131">
        <f t="shared" ca="1" si="4"/>
        <v>53376035.007546216</v>
      </c>
      <c r="L41" s="1130">
        <f t="shared" ca="1" si="5"/>
        <v>52669429.890204854</v>
      </c>
      <c r="M41" s="1130">
        <f t="shared" ca="1" si="6"/>
        <v>0</v>
      </c>
      <c r="N41" s="1130">
        <f t="shared" ca="1" si="15"/>
        <v>7553702533.8642168</v>
      </c>
      <c r="O41" s="1073"/>
      <c r="P41" s="1130">
        <f t="shared" ca="1" si="7"/>
        <v>106045464.89775085</v>
      </c>
      <c r="Q41" s="1130">
        <f t="shared" ca="1" si="8"/>
        <v>7176017407.1710052</v>
      </c>
      <c r="R41" s="1130">
        <f t="shared" ca="1" si="16"/>
        <v>7276760598.8238688</v>
      </c>
      <c r="S41" s="1130">
        <f t="shared" ca="1" si="17"/>
        <v>100743191.6528635</v>
      </c>
      <c r="T41" s="1130">
        <f t="shared" ca="1" si="9"/>
        <v>7176017407.1710052</v>
      </c>
      <c r="U41" s="1132">
        <f t="shared" ca="1" si="10"/>
        <v>0.61629858042752461</v>
      </c>
      <c r="V41" s="1133">
        <f t="shared" ca="1" si="11"/>
        <v>5.0000000000000044E-2</v>
      </c>
      <c r="X41" s="1134">
        <f t="shared" ca="1" si="18"/>
        <v>382987399.93809891</v>
      </c>
      <c r="Y41" s="1134">
        <f t="shared" ca="1" si="12"/>
        <v>5302273.244887352</v>
      </c>
      <c r="Z41" s="1134">
        <f t="shared" ca="1" si="13"/>
        <v>377685126.69321156</v>
      </c>
      <c r="AA41" s="1132">
        <f t="shared" ca="1" si="14"/>
        <v>0.65941356738653389</v>
      </c>
      <c r="AB41" s="1105"/>
    </row>
    <row r="42" spans="1:28">
      <c r="A42" s="1144">
        <f>'AMORT. PROFILE 0% CPR'!A42</f>
        <v>45957</v>
      </c>
      <c r="C42" s="1104"/>
      <c r="D42" s="1125">
        <f t="shared" ca="1" si="0"/>
        <v>46965</v>
      </c>
      <c r="E42" s="1126">
        <f t="shared" ca="1" si="1"/>
        <v>46993</v>
      </c>
      <c r="F42" s="1127">
        <f t="shared" ca="1" si="2"/>
        <v>973</v>
      </c>
      <c r="G42" s="1128">
        <f ca="1">IF(F42&lt;&gt;"",COUNTIF($F$11:F42,"&gt;0"),"")</f>
        <v>32</v>
      </c>
      <c r="H42" s="1129">
        <v>7.012340494481766E-3</v>
      </c>
      <c r="I42" s="1128"/>
      <c r="J42" s="1130">
        <f t="shared" ca="1" si="3"/>
        <v>7553702533.8642168</v>
      </c>
      <c r="K42" s="1131">
        <f t="shared" ca="1" si="4"/>
        <v>52969134.161485568</v>
      </c>
      <c r="L42" s="1130">
        <f t="shared" ca="1" si="5"/>
        <v>51937948.052406833</v>
      </c>
      <c r="M42" s="1130">
        <f t="shared" ca="1" si="6"/>
        <v>0</v>
      </c>
      <c r="N42" s="1130">
        <f t="shared" ca="1" si="15"/>
        <v>7448795451.6503239</v>
      </c>
      <c r="O42" s="1073"/>
      <c r="P42" s="1130">
        <f t="shared" ca="1" si="7"/>
        <v>104907082.21389294</v>
      </c>
      <c r="Q42" s="1130">
        <f t="shared" ca="1" si="8"/>
        <v>7076355679.0678072</v>
      </c>
      <c r="R42" s="1130">
        <f t="shared" ca="1" si="16"/>
        <v>7176017407.1710052</v>
      </c>
      <c r="S42" s="1130">
        <f t="shared" ca="1" si="17"/>
        <v>99661728.103198051</v>
      </c>
      <c r="T42" s="1130">
        <f t="shared" ca="1" si="9"/>
        <v>7076355679.0678072</v>
      </c>
      <c r="U42" s="1132">
        <f t="shared" ca="1" si="10"/>
        <v>0.60776622799402102</v>
      </c>
      <c r="V42" s="1133">
        <f t="shared" ca="1" si="11"/>
        <v>5.0000000000000044E-2</v>
      </c>
      <c r="X42" s="1134">
        <f t="shared" ca="1" si="18"/>
        <v>377685126.69321156</v>
      </c>
      <c r="Y42" s="1134">
        <f t="shared" ca="1" si="12"/>
        <v>5245354.1106948853</v>
      </c>
      <c r="Z42" s="1134">
        <f t="shared" ca="1" si="13"/>
        <v>372439772.58251667</v>
      </c>
      <c r="AA42" s="1132">
        <f t="shared" ca="1" si="14"/>
        <v>0.65028430904478574</v>
      </c>
      <c r="AB42" s="1105"/>
    </row>
    <row r="43" spans="1:28">
      <c r="A43" s="1144">
        <f>'AMORT. PROFILE 0% CPR'!A43</f>
        <v>45988</v>
      </c>
      <c r="C43" s="1104"/>
      <c r="D43" s="1125">
        <f t="shared" ca="1" si="0"/>
        <v>46996</v>
      </c>
      <c r="E43" s="1126">
        <f t="shared" ca="1" si="1"/>
        <v>47023</v>
      </c>
      <c r="F43" s="1127">
        <f t="shared" ca="1" si="2"/>
        <v>1003</v>
      </c>
      <c r="G43" s="1128">
        <f ca="1">IF(F43&lt;&gt;"",COUNTIF($F$11:F43,"&gt;0"),"")</f>
        <v>33</v>
      </c>
      <c r="H43" s="1129">
        <v>7.0620336687723436E-3</v>
      </c>
      <c r="I43" s="1128"/>
      <c r="J43" s="1130">
        <f t="shared" ca="1" si="3"/>
        <v>7448795451.6503239</v>
      </c>
      <c r="K43" s="1131">
        <f t="shared" ca="1" si="4"/>
        <v>52603644.27135288</v>
      </c>
      <c r="L43" s="1130">
        <f t="shared" ca="1" si="5"/>
        <v>51214062.066585429</v>
      </c>
      <c r="M43" s="1130">
        <f t="shared" ca="1" si="6"/>
        <v>0</v>
      </c>
      <c r="N43" s="1130">
        <f t="shared" ca="1" si="15"/>
        <v>7344977745.3123856</v>
      </c>
      <c r="O43" s="1073"/>
      <c r="P43" s="1130">
        <f t="shared" ca="1" si="7"/>
        <v>103817706.33793831</v>
      </c>
      <c r="Q43" s="1130">
        <f t="shared" ca="1" si="8"/>
        <v>6977728858.0467663</v>
      </c>
      <c r="R43" s="1130">
        <f t="shared" ca="1" si="16"/>
        <v>7076355679.0678072</v>
      </c>
      <c r="S43" s="1130">
        <f t="shared" ca="1" si="17"/>
        <v>98626821.021040916</v>
      </c>
      <c r="T43" s="1130">
        <f t="shared" ca="1" si="9"/>
        <v>6977728858.0467663</v>
      </c>
      <c r="U43" s="1132">
        <f t="shared" ca="1" si="10"/>
        <v>0.59932546912627949</v>
      </c>
      <c r="V43" s="1133">
        <f t="shared" ca="1" si="11"/>
        <v>5.0000000000000044E-2</v>
      </c>
      <c r="X43" s="1134">
        <f t="shared" ca="1" si="18"/>
        <v>372439772.58251667</v>
      </c>
      <c r="Y43" s="1134">
        <f t="shared" ca="1" si="12"/>
        <v>5190885.3168973923</v>
      </c>
      <c r="Z43" s="1134">
        <f t="shared" ca="1" si="13"/>
        <v>367248887.26561928</v>
      </c>
      <c r="AA43" s="1132">
        <f t="shared" ca="1" si="14"/>
        <v>0.641253051967143</v>
      </c>
      <c r="AB43" s="1105"/>
    </row>
    <row r="44" spans="1:28">
      <c r="A44" s="1144">
        <f>'AMORT. PROFILE 0% CPR'!A44</f>
        <v>46020</v>
      </c>
      <c r="C44" s="1104"/>
      <c r="D44" s="1125">
        <f t="shared" ca="1" si="0"/>
        <v>47026</v>
      </c>
      <c r="E44" s="1126">
        <f t="shared" ca="1" si="1"/>
        <v>47053</v>
      </c>
      <c r="F44" s="1127">
        <f t="shared" ca="1" si="2"/>
        <v>1033</v>
      </c>
      <c r="G44" s="1128">
        <f ca="1">IF(F44&lt;&gt;"",COUNTIF($F$11:F44,"&gt;0"),"")</f>
        <v>34</v>
      </c>
      <c r="H44" s="1129">
        <v>7.1038307982606843E-3</v>
      </c>
      <c r="I44" s="1128"/>
      <c r="J44" s="1130">
        <f t="shared" ca="1" si="3"/>
        <v>7344977745.3123856</v>
      </c>
      <c r="K44" s="1131">
        <f t="shared" ca="1" si="4"/>
        <v>52177479.119689442</v>
      </c>
      <c r="L44" s="1130">
        <f t="shared" ca="1" si="5"/>
        <v>50498139.474882089</v>
      </c>
      <c r="M44" s="1130">
        <f t="shared" ca="1" si="6"/>
        <v>0</v>
      </c>
      <c r="N44" s="1130">
        <f t="shared" ca="1" si="15"/>
        <v>7242302126.7178144</v>
      </c>
      <c r="O44" s="1073"/>
      <c r="P44" s="1130">
        <f t="shared" ca="1" si="7"/>
        <v>102675618.59457111</v>
      </c>
      <c r="Q44" s="1130">
        <f t="shared" ca="1" si="8"/>
        <v>6880187020.3819237</v>
      </c>
      <c r="R44" s="1130">
        <f t="shared" ca="1" si="16"/>
        <v>6977728858.0467663</v>
      </c>
      <c r="S44" s="1130">
        <f t="shared" ca="1" si="17"/>
        <v>97541837.664842606</v>
      </c>
      <c r="T44" s="1130">
        <f t="shared" ca="1" si="9"/>
        <v>6880187020.3819237</v>
      </c>
      <c r="U44" s="1132">
        <f t="shared" ca="1" si="10"/>
        <v>0.5909723607668852</v>
      </c>
      <c r="V44" s="1133">
        <f t="shared" ca="1" si="11"/>
        <v>5.0000000000000044E-2</v>
      </c>
      <c r="X44" s="1134">
        <f t="shared" ca="1" si="18"/>
        <v>367248887.26561928</v>
      </c>
      <c r="Y44" s="1134">
        <f t="shared" ca="1" si="12"/>
        <v>5133780.929728508</v>
      </c>
      <c r="Z44" s="1134">
        <f t="shared" ca="1" si="13"/>
        <v>362115106.33589077</v>
      </c>
      <c r="AA44" s="1132">
        <f t="shared" ca="1" si="14"/>
        <v>0.63231557724796705</v>
      </c>
      <c r="AB44" s="1105"/>
    </row>
    <row r="45" spans="1:28">
      <c r="A45" s="1144">
        <f>'AMORT. PROFILE 0% CPR'!A45</f>
        <v>46049</v>
      </c>
      <c r="C45" s="1104"/>
      <c r="D45" s="1125">
        <f t="shared" ca="1" si="0"/>
        <v>47057</v>
      </c>
      <c r="E45" s="1126">
        <f t="shared" ca="1" si="1"/>
        <v>47084</v>
      </c>
      <c r="F45" s="1127">
        <f t="shared" ca="1" si="2"/>
        <v>1064</v>
      </c>
      <c r="G45" s="1128">
        <f ca="1">IF(F45&lt;&gt;"",COUNTIF($F$11:F45,"&gt;0"),"")</f>
        <v>35</v>
      </c>
      <c r="H45" s="1129">
        <v>7.1527899564139772E-3</v>
      </c>
      <c r="I45" s="1128"/>
      <c r="J45" s="1130">
        <f t="shared" ca="1" si="3"/>
        <v>7242302126.7178144</v>
      </c>
      <c r="K45" s="1131">
        <f t="shared" ca="1" si="4"/>
        <v>51802665.913302772</v>
      </c>
      <c r="L45" s="1130">
        <f t="shared" ca="1" si="5"/>
        <v>49789769.555191107</v>
      </c>
      <c r="M45" s="1130">
        <f t="shared" ca="1" si="6"/>
        <v>0</v>
      </c>
      <c r="N45" s="1130">
        <f t="shared" ca="1" si="15"/>
        <v>7140709691.249321</v>
      </c>
      <c r="O45" s="1073"/>
      <c r="P45" s="1130">
        <f t="shared" ca="1" si="7"/>
        <v>101592435.46849346</v>
      </c>
      <c r="Q45" s="1130">
        <f t="shared" ca="1" si="8"/>
        <v>6783674206.6868544</v>
      </c>
      <c r="R45" s="1130">
        <f t="shared" ca="1" si="16"/>
        <v>6880187020.3819237</v>
      </c>
      <c r="S45" s="1130">
        <f t="shared" ca="1" si="17"/>
        <v>96512813.695069313</v>
      </c>
      <c r="T45" s="1130">
        <f t="shared" ca="1" si="9"/>
        <v>6783674206.6868544</v>
      </c>
      <c r="U45" s="1132">
        <f t="shared" ca="1" si="10"/>
        <v>0.58271114408004643</v>
      </c>
      <c r="V45" s="1133">
        <f t="shared" ca="1" si="11"/>
        <v>5.0000000000000044E-2</v>
      </c>
      <c r="X45" s="1134">
        <f t="shared" ca="1" si="18"/>
        <v>362115106.33589077</v>
      </c>
      <c r="Y45" s="1134">
        <f t="shared" ca="1" si="12"/>
        <v>5079621.7734241486</v>
      </c>
      <c r="Z45" s="1134">
        <f t="shared" ca="1" si="13"/>
        <v>357035484.56246662</v>
      </c>
      <c r="AA45" s="1132">
        <f t="shared" ca="1" si="14"/>
        <v>0.62347642275463289</v>
      </c>
      <c r="AB45" s="1105"/>
    </row>
    <row r="46" spans="1:28">
      <c r="A46" s="1144">
        <f>'AMORT. PROFILE 0% CPR'!A46</f>
        <v>46080</v>
      </c>
      <c r="C46" s="1104"/>
      <c r="D46" s="1125">
        <f t="shared" ca="1" si="0"/>
        <v>47087</v>
      </c>
      <c r="E46" s="1126">
        <f t="shared" ca="1" si="1"/>
        <v>47114</v>
      </c>
      <c r="F46" s="1127">
        <f t="shared" ca="1" si="2"/>
        <v>1094</v>
      </c>
      <c r="G46" s="1128">
        <f ca="1">IF(F46&lt;&gt;"",COUNTIF($F$11:F46,"&gt;0"),"")</f>
        <v>36</v>
      </c>
      <c r="H46" s="1129">
        <v>7.1967674030143786E-3</v>
      </c>
      <c r="I46" s="1128"/>
      <c r="J46" s="1130">
        <f t="shared" ca="1" si="3"/>
        <v>7140709691.249321</v>
      </c>
      <c r="K46" s="1131">
        <f t="shared" ca="1" si="4"/>
        <v>51390026.74037198</v>
      </c>
      <c r="L46" s="1130">
        <f t="shared" ca="1" si="5"/>
        <v>49089161.931387238</v>
      </c>
      <c r="M46" s="1130">
        <f t="shared" ca="1" si="6"/>
        <v>0</v>
      </c>
      <c r="N46" s="1130">
        <f t="shared" ca="1" si="15"/>
        <v>7040230502.5775623</v>
      </c>
      <c r="O46" s="1073"/>
      <c r="P46" s="1130">
        <f t="shared" ca="1" si="7"/>
        <v>100479188.67175865</v>
      </c>
      <c r="Q46" s="1130">
        <f t="shared" ca="1" si="8"/>
        <v>6688218977.4486837</v>
      </c>
      <c r="R46" s="1130">
        <f t="shared" ca="1" si="16"/>
        <v>6783674206.6868544</v>
      </c>
      <c r="S46" s="1130">
        <f t="shared" ca="1" si="17"/>
        <v>95455229.238170624</v>
      </c>
      <c r="T46" s="1130">
        <f t="shared" ca="1" si="9"/>
        <v>6688218977.4486837</v>
      </c>
      <c r="U46" s="1132">
        <f t="shared" ca="1" si="10"/>
        <v>0.57453707963673473</v>
      </c>
      <c r="V46" s="1133">
        <f t="shared" ca="1" si="11"/>
        <v>5.0000000000000044E-2</v>
      </c>
      <c r="X46" s="1134">
        <f t="shared" ca="1" si="18"/>
        <v>357035484.56246662</v>
      </c>
      <c r="Y46" s="1134">
        <f t="shared" ca="1" si="12"/>
        <v>5023959.433588028</v>
      </c>
      <c r="Z46" s="1134">
        <f t="shared" ca="1" si="13"/>
        <v>352011525.12887859</v>
      </c>
      <c r="AA46" s="1132">
        <f t="shared" ca="1" si="14"/>
        <v>0.61473051749735985</v>
      </c>
      <c r="AB46" s="1105"/>
    </row>
    <row r="47" spans="1:28">
      <c r="A47" s="1144">
        <f>'AMORT. PROFILE 0% CPR'!A47</f>
        <v>46108</v>
      </c>
      <c r="C47" s="1104"/>
      <c r="D47" s="1125">
        <f t="shared" ca="1" si="0"/>
        <v>47118</v>
      </c>
      <c r="E47" s="1126">
        <f t="shared" ca="1" si="1"/>
        <v>47147</v>
      </c>
      <c r="F47" s="1127">
        <f t="shared" ca="1" si="2"/>
        <v>1127</v>
      </c>
      <c r="G47" s="1128">
        <f ca="1">IF(F47&lt;&gt;"",COUNTIF($F$11:F47,"&gt;0"),"")</f>
        <v>37</v>
      </c>
      <c r="H47" s="1129">
        <v>7.241597406579146E-3</v>
      </c>
      <c r="I47" s="1128"/>
      <c r="J47" s="1130">
        <f t="shared" ca="1" si="3"/>
        <v>7040230502.5775623</v>
      </c>
      <c r="K47" s="1131">
        <f t="shared" ca="1" si="4"/>
        <v>50982514.949185073</v>
      </c>
      <c r="L47" s="1130">
        <f t="shared" ca="1" si="5"/>
        <v>48396227.35041061</v>
      </c>
      <c r="M47" s="1130">
        <f t="shared" ca="1" si="6"/>
        <v>0</v>
      </c>
      <c r="N47" s="1130">
        <f t="shared" ca="1" si="15"/>
        <v>6940851760.2779665</v>
      </c>
      <c r="O47" s="1073"/>
      <c r="P47" s="1130">
        <f t="shared" ca="1" si="7"/>
        <v>99378742.299595833</v>
      </c>
      <c r="Q47" s="1130">
        <f t="shared" ca="1" si="8"/>
        <v>6593809172.2640676</v>
      </c>
      <c r="R47" s="1130">
        <f t="shared" ca="1" si="16"/>
        <v>6688218977.4486837</v>
      </c>
      <c r="S47" s="1130">
        <f t="shared" ca="1" si="17"/>
        <v>94409805.184616089</v>
      </c>
      <c r="T47" s="1130">
        <f t="shared" ca="1" si="9"/>
        <v>6593809172.2640676</v>
      </c>
      <c r="U47" s="1132">
        <f t="shared" ca="1" si="10"/>
        <v>0.56645258634127349</v>
      </c>
      <c r="V47" s="1133">
        <f t="shared" ca="1" si="11"/>
        <v>5.0000000000000044E-2</v>
      </c>
      <c r="X47" s="1134">
        <f t="shared" ca="1" si="18"/>
        <v>352011525.12887859</v>
      </c>
      <c r="Y47" s="1134">
        <f t="shared" ca="1" si="12"/>
        <v>4968937.114979744</v>
      </c>
      <c r="Z47" s="1134">
        <f t="shared" ca="1" si="13"/>
        <v>347042588.01389885</v>
      </c>
      <c r="AA47" s="1132">
        <f t="shared" ca="1" si="14"/>
        <v>0.60608044960206364</v>
      </c>
      <c r="AB47" s="1105"/>
    </row>
    <row r="48" spans="1:28">
      <c r="A48" s="1144">
        <f>'AMORT. PROFILE 0% CPR'!A48</f>
        <v>46139</v>
      </c>
      <c r="C48" s="1104"/>
      <c r="D48" s="1125">
        <f t="shared" ca="1" si="0"/>
        <v>47149</v>
      </c>
      <c r="E48" s="1126">
        <f t="shared" ca="1" si="1"/>
        <v>47176</v>
      </c>
      <c r="F48" s="1127">
        <f t="shared" ca="1" si="2"/>
        <v>1156</v>
      </c>
      <c r="G48" s="1128">
        <f ca="1">IF(F48&lt;&gt;"",COUNTIF($F$11:F48,"&gt;0"),"")</f>
        <v>38</v>
      </c>
      <c r="H48" s="1129">
        <v>7.301176100127843E-3</v>
      </c>
      <c r="I48" s="1128"/>
      <c r="J48" s="1130">
        <f t="shared" ca="1" si="3"/>
        <v>6940851760.2779665</v>
      </c>
      <c r="K48" s="1131">
        <f t="shared" ca="1" si="4"/>
        <v>50676380.986671761</v>
      </c>
      <c r="L48" s="1130">
        <f t="shared" ca="1" si="5"/>
        <v>47710210.702301003</v>
      </c>
      <c r="M48" s="1130">
        <f t="shared" ca="1" si="6"/>
        <v>0</v>
      </c>
      <c r="N48" s="1130">
        <f t="shared" ca="1" si="15"/>
        <v>6842465168.588994</v>
      </c>
      <c r="O48" s="1073"/>
      <c r="P48" s="1130">
        <f t="shared" ca="1" si="7"/>
        <v>98386591.688972473</v>
      </c>
      <c r="Q48" s="1130">
        <f t="shared" ca="1" si="8"/>
        <v>6500341910.159544</v>
      </c>
      <c r="R48" s="1130">
        <f t="shared" ca="1" si="16"/>
        <v>6593809172.2640676</v>
      </c>
      <c r="S48" s="1130">
        <f t="shared" ca="1" si="17"/>
        <v>93467262.104523659</v>
      </c>
      <c r="T48" s="1130">
        <f t="shared" ca="1" si="9"/>
        <v>6500341910.159544</v>
      </c>
      <c r="U48" s="1132">
        <f t="shared" ca="1" si="10"/>
        <v>0.55845663427942849</v>
      </c>
      <c r="V48" s="1133">
        <f t="shared" ca="1" si="11"/>
        <v>5.0000000000000044E-2</v>
      </c>
      <c r="X48" s="1134">
        <f t="shared" ca="1" si="18"/>
        <v>347042588.01389885</v>
      </c>
      <c r="Y48" s="1134">
        <f t="shared" ca="1" si="12"/>
        <v>4919329.5844488144</v>
      </c>
      <c r="Z48" s="1134">
        <f t="shared" ca="1" si="13"/>
        <v>342123258.42945004</v>
      </c>
      <c r="AA48" s="1132">
        <f t="shared" ca="1" si="14"/>
        <v>0.59752511710382028</v>
      </c>
      <c r="AB48" s="1105"/>
    </row>
    <row r="49" spans="1:28">
      <c r="A49" s="1144">
        <f>'AMORT. PROFILE 0% CPR'!A49</f>
        <v>46169</v>
      </c>
      <c r="C49" s="1104"/>
      <c r="D49" s="1125">
        <f t="shared" ca="1" si="0"/>
        <v>47177</v>
      </c>
      <c r="E49" s="1126">
        <f t="shared" ca="1" si="1"/>
        <v>47204</v>
      </c>
      <c r="F49" s="1127">
        <f t="shared" ca="1" si="2"/>
        <v>1184</v>
      </c>
      <c r="G49" s="1128">
        <f ca="1">IF(F49&lt;&gt;"",COUNTIF($F$11:F49,"&gt;0"),"")</f>
        <v>39</v>
      </c>
      <c r="H49" s="1129">
        <v>7.3377156243270942E-3</v>
      </c>
      <c r="I49" s="1128"/>
      <c r="J49" s="1130">
        <f t="shared" ca="1" si="3"/>
        <v>6842465168.588994</v>
      </c>
      <c r="K49" s="1131">
        <f t="shared" ca="1" si="4"/>
        <v>50208063.576469384</v>
      </c>
      <c r="L49" s="1130">
        <f t="shared" ca="1" si="5"/>
        <v>47032187.10489203</v>
      </c>
      <c r="M49" s="1130">
        <f t="shared" ca="1" si="6"/>
        <v>0</v>
      </c>
      <c r="N49" s="1130">
        <f t="shared" ca="1" si="15"/>
        <v>6745224917.9076328</v>
      </c>
      <c r="O49" s="1073"/>
      <c r="P49" s="1130">
        <f t="shared" ca="1" si="7"/>
        <v>97240250.681361198</v>
      </c>
      <c r="Q49" s="1130">
        <f t="shared" ca="1" si="8"/>
        <v>6407963672.0122509</v>
      </c>
      <c r="R49" s="1130">
        <f t="shared" ca="1" si="16"/>
        <v>6500341910.159544</v>
      </c>
      <c r="S49" s="1130">
        <f t="shared" ca="1" si="17"/>
        <v>92378238.147293091</v>
      </c>
      <c r="T49" s="1130">
        <f t="shared" ca="1" si="9"/>
        <v>6407963672.0122509</v>
      </c>
      <c r="U49" s="1132">
        <f t="shared" ca="1" si="10"/>
        <v>0.55054051004129212</v>
      </c>
      <c r="V49" s="1133">
        <f t="shared" ca="1" si="11"/>
        <v>5.0000000000000044E-2</v>
      </c>
      <c r="X49" s="1134">
        <f t="shared" ca="1" si="18"/>
        <v>342123258.42945004</v>
      </c>
      <c r="Y49" s="1134">
        <f t="shared" ca="1" si="12"/>
        <v>4862012.5340681076</v>
      </c>
      <c r="Z49" s="1134">
        <f t="shared" ca="1" si="13"/>
        <v>337261245.89538193</v>
      </c>
      <c r="AA49" s="1132">
        <f t="shared" ca="1" si="14"/>
        <v>0.58905519702040299</v>
      </c>
      <c r="AB49" s="1105"/>
    </row>
    <row r="50" spans="1:28">
      <c r="A50" s="1144">
        <f>'AMORT. PROFILE 0% CPR'!A50</f>
        <v>46202</v>
      </c>
      <c r="C50" s="1104"/>
      <c r="D50" s="1125">
        <f t="shared" ca="1" si="0"/>
        <v>47208</v>
      </c>
      <c r="E50" s="1126">
        <f t="shared" ca="1" si="1"/>
        <v>47235</v>
      </c>
      <c r="F50" s="1127">
        <f t="shared" ca="1" si="2"/>
        <v>1215</v>
      </c>
      <c r="G50" s="1128">
        <f ca="1">IF(F50&lt;&gt;"",COUNTIF($F$11:F50,"&gt;0"),"")</f>
        <v>40</v>
      </c>
      <c r="H50" s="1129">
        <v>7.3869780053145723E-3</v>
      </c>
      <c r="I50" s="1128"/>
      <c r="J50" s="1130">
        <f t="shared" ca="1" si="3"/>
        <v>6745224917.9076328</v>
      </c>
      <c r="K50" s="1131">
        <f t="shared" ca="1" si="4"/>
        <v>49826828.109483473</v>
      </c>
      <c r="L50" s="1130">
        <f t="shared" ca="1" si="5"/>
        <v>46361498.222547419</v>
      </c>
      <c r="M50" s="1130">
        <f t="shared" ca="1" si="6"/>
        <v>0</v>
      </c>
      <c r="N50" s="1130">
        <f t="shared" ca="1" si="15"/>
        <v>6649036591.5756016</v>
      </c>
      <c r="O50" s="1073"/>
      <c r="P50" s="1130">
        <f t="shared" ca="1" si="7"/>
        <v>96188326.33203125</v>
      </c>
      <c r="Q50" s="1130">
        <f t="shared" ca="1" si="8"/>
        <v>6316584761.9968214</v>
      </c>
      <c r="R50" s="1130">
        <f t="shared" ca="1" si="16"/>
        <v>6407963672.0122509</v>
      </c>
      <c r="S50" s="1130">
        <f t="shared" ca="1" si="17"/>
        <v>91378910.015429497</v>
      </c>
      <c r="T50" s="1130">
        <f t="shared" ca="1" si="9"/>
        <v>6316584761.9968214</v>
      </c>
      <c r="U50" s="1132">
        <f t="shared" ca="1" si="10"/>
        <v>0.54271661969071849</v>
      </c>
      <c r="V50" s="1133">
        <f t="shared" ca="1" si="11"/>
        <v>5.0000000000000044E-2</v>
      </c>
      <c r="X50" s="1134">
        <f t="shared" ca="1" si="18"/>
        <v>337261245.89538193</v>
      </c>
      <c r="Y50" s="1134">
        <f t="shared" ca="1" si="12"/>
        <v>4809416.3166017532</v>
      </c>
      <c r="Z50" s="1134">
        <f t="shared" ca="1" si="13"/>
        <v>332451829.57878017</v>
      </c>
      <c r="AA50" s="1132">
        <f t="shared" ca="1" si="14"/>
        <v>0.58068396331849503</v>
      </c>
      <c r="AB50" s="1105"/>
    </row>
    <row r="51" spans="1:28">
      <c r="A51" s="1144">
        <f>'AMORT. PROFILE 0% CPR'!A51</f>
        <v>46230</v>
      </c>
      <c r="C51" s="1104"/>
      <c r="D51" s="1125">
        <f t="shared" ca="1" si="0"/>
        <v>47238</v>
      </c>
      <c r="E51" s="1126">
        <f t="shared" ca="1" si="1"/>
        <v>47266</v>
      </c>
      <c r="F51" s="1127">
        <f t="shared" ca="1" si="2"/>
        <v>1246</v>
      </c>
      <c r="G51" s="1128">
        <f ca="1">IF(F51&lt;&gt;"",COUNTIF($F$11:F51,"&gt;0"),"")</f>
        <v>41</v>
      </c>
      <c r="H51" s="1129">
        <v>7.4268595772451918E-3</v>
      </c>
      <c r="I51" s="1128"/>
      <c r="J51" s="1130">
        <f t="shared" ca="1" si="3"/>
        <v>6649036591.5756016</v>
      </c>
      <c r="K51" s="1131">
        <f t="shared" ca="1" si="4"/>
        <v>49381461.089596987</v>
      </c>
      <c r="L51" s="1130">
        <f t="shared" ca="1" si="5"/>
        <v>45698537.33830443</v>
      </c>
      <c r="M51" s="1130">
        <f t="shared" ca="1" si="6"/>
        <v>0</v>
      </c>
      <c r="N51" s="1130">
        <f t="shared" ca="1" si="15"/>
        <v>6553956593.1477003</v>
      </c>
      <c r="O51" s="1073"/>
      <c r="P51" s="1130">
        <f t="shared" ca="1" si="7"/>
        <v>95079998.427901268</v>
      </c>
      <c r="Q51" s="1130">
        <f t="shared" ca="1" si="8"/>
        <v>6226258763.4903154</v>
      </c>
      <c r="R51" s="1130">
        <f t="shared" ca="1" si="16"/>
        <v>6316584761.9968214</v>
      </c>
      <c r="S51" s="1130">
        <f t="shared" ca="1" si="17"/>
        <v>90325998.506505966</v>
      </c>
      <c r="T51" s="1130">
        <f t="shared" ca="1" si="9"/>
        <v>6226258763.4903154</v>
      </c>
      <c r="U51" s="1132">
        <f t="shared" ca="1" si="10"/>
        <v>0.5349773665218529</v>
      </c>
      <c r="V51" s="1133">
        <f t="shared" ca="1" si="11"/>
        <v>4.9999999999999933E-2</v>
      </c>
      <c r="X51" s="1134">
        <f t="shared" ca="1" si="18"/>
        <v>332451829.57878017</v>
      </c>
      <c r="Y51" s="1134">
        <f t="shared" ca="1" si="12"/>
        <v>4753999.9213953018</v>
      </c>
      <c r="Z51" s="1134">
        <f t="shared" ca="1" si="13"/>
        <v>327697829.65738487</v>
      </c>
      <c r="AA51" s="1132">
        <f t="shared" ca="1" si="14"/>
        <v>0.57240328784225236</v>
      </c>
      <c r="AB51" s="1105"/>
    </row>
    <row r="52" spans="1:28">
      <c r="A52" s="1144">
        <f>'AMORT. PROFILE 0% CPR'!A52</f>
        <v>46261</v>
      </c>
      <c r="C52" s="1104"/>
      <c r="D52" s="1125">
        <f t="shared" ca="1" si="0"/>
        <v>47269</v>
      </c>
      <c r="E52" s="1126">
        <f t="shared" ca="1" si="1"/>
        <v>47296</v>
      </c>
      <c r="F52" s="1127">
        <f t="shared" ca="1" si="2"/>
        <v>1276</v>
      </c>
      <c r="G52" s="1128">
        <f ca="1">IF(F52&lt;&gt;"",COUNTIF($F$11:F52,"&gt;0"),"")</f>
        <v>42</v>
      </c>
      <c r="H52" s="1129">
        <v>7.4774122960432118E-3</v>
      </c>
      <c r="I52" s="1128"/>
      <c r="J52" s="1130">
        <f t="shared" ca="1" si="3"/>
        <v>6553956593.1477003</v>
      </c>
      <c r="K52" s="1131">
        <f t="shared" ca="1" si="4"/>
        <v>49006635.617336094</v>
      </c>
      <c r="L52" s="1130">
        <f t="shared" ca="1" si="5"/>
        <v>45042762.483880296</v>
      </c>
      <c r="M52" s="1130">
        <f t="shared" ca="1" si="6"/>
        <v>0</v>
      </c>
      <c r="N52" s="1130">
        <f t="shared" ca="1" si="15"/>
        <v>6459907195.046484</v>
      </c>
      <c r="O52" s="1073"/>
      <c r="P52" s="1130">
        <f t="shared" ca="1" si="7"/>
        <v>94049398.101216316</v>
      </c>
      <c r="Q52" s="1130">
        <f t="shared" ca="1" si="8"/>
        <v>6136911835.2941599</v>
      </c>
      <c r="R52" s="1130">
        <f t="shared" ca="1" si="16"/>
        <v>6226258763.4903154</v>
      </c>
      <c r="S52" s="1130">
        <f t="shared" ca="1" si="17"/>
        <v>89346928.196155548</v>
      </c>
      <c r="T52" s="1130">
        <f t="shared" ca="1" si="9"/>
        <v>6136911835.2941599</v>
      </c>
      <c r="U52" s="1132">
        <f t="shared" ca="1" si="10"/>
        <v>0.52732728872978485</v>
      </c>
      <c r="V52" s="1133">
        <f t="shared" ca="1" si="11"/>
        <v>4.9999999999999933E-2</v>
      </c>
      <c r="X52" s="1134">
        <f t="shared" ca="1" si="18"/>
        <v>327697829.65738487</v>
      </c>
      <c r="Y52" s="1134">
        <f t="shared" ca="1" si="12"/>
        <v>4702469.9050607681</v>
      </c>
      <c r="Z52" s="1134">
        <f t="shared" ca="1" si="13"/>
        <v>322995359.7523241</v>
      </c>
      <c r="AA52" s="1132">
        <f t="shared" ca="1" si="14"/>
        <v>0.56421802626960205</v>
      </c>
      <c r="AB52" s="1105"/>
    </row>
    <row r="53" spans="1:28">
      <c r="A53" s="1144">
        <f>'AMORT. PROFILE 0% CPR'!A53</f>
        <v>46293</v>
      </c>
      <c r="C53" s="1104"/>
      <c r="D53" s="1125">
        <f t="shared" ca="1" si="0"/>
        <v>47299</v>
      </c>
      <c r="E53" s="1126">
        <f t="shared" ca="1" si="1"/>
        <v>47326</v>
      </c>
      <c r="F53" s="1127">
        <f t="shared" ca="1" si="2"/>
        <v>1306</v>
      </c>
      <c r="G53" s="1128">
        <f ca="1">IF(F53&lt;&gt;"",COUNTIF($F$11:F53,"&gt;0"),"")</f>
        <v>43</v>
      </c>
      <c r="H53" s="1129">
        <v>7.5155713887695976E-3</v>
      </c>
      <c r="I53" s="1128"/>
      <c r="J53" s="1130">
        <f t="shared" ca="1" si="3"/>
        <v>6459907195.046484</v>
      </c>
      <c r="K53" s="1131">
        <f t="shared" ca="1" si="4"/>
        <v>48549893.689198218</v>
      </c>
      <c r="L53" s="1130">
        <f t="shared" ca="1" si="5"/>
        <v>44394691.121339031</v>
      </c>
      <c r="M53" s="1130">
        <f t="shared" ca="1" si="6"/>
        <v>0</v>
      </c>
      <c r="N53" s="1130">
        <f t="shared" ca="1" si="15"/>
        <v>6366962610.2359467</v>
      </c>
      <c r="O53" s="1073"/>
      <c r="P53" s="1130">
        <f t="shared" ca="1" si="7"/>
        <v>92944584.810537338</v>
      </c>
      <c r="Q53" s="1130">
        <f t="shared" ca="1" si="8"/>
        <v>6048614479.7241488</v>
      </c>
      <c r="R53" s="1130">
        <f t="shared" ca="1" si="16"/>
        <v>6136911835.2941599</v>
      </c>
      <c r="S53" s="1130">
        <f t="shared" ca="1" si="17"/>
        <v>88297355.570011139</v>
      </c>
      <c r="T53" s="1130">
        <f t="shared" ca="1" si="9"/>
        <v>6048614479.7241488</v>
      </c>
      <c r="U53" s="1132">
        <f t="shared" ca="1" si="10"/>
        <v>0.51976013240176844</v>
      </c>
      <c r="V53" s="1133">
        <f t="shared" ca="1" si="11"/>
        <v>5.0000000000000044E-2</v>
      </c>
      <c r="X53" s="1134">
        <f t="shared" ca="1" si="18"/>
        <v>322995359.7523241</v>
      </c>
      <c r="Y53" s="1134">
        <f t="shared" ca="1" si="12"/>
        <v>4647229.2405261993</v>
      </c>
      <c r="Z53" s="1134">
        <f t="shared" ca="1" si="13"/>
        <v>318348130.5117979</v>
      </c>
      <c r="AA53" s="1132">
        <f t="shared" ca="1" si="14"/>
        <v>0.5561214871768666</v>
      </c>
      <c r="AB53" s="1105"/>
    </row>
    <row r="54" spans="1:28">
      <c r="A54" s="1144">
        <f>'AMORT. PROFILE 0% CPR'!A54</f>
        <v>46322</v>
      </c>
      <c r="C54" s="1104"/>
      <c r="D54" s="1125">
        <f t="shared" ca="1" si="0"/>
        <v>47330</v>
      </c>
      <c r="E54" s="1126">
        <f t="shared" ca="1" si="1"/>
        <v>47357</v>
      </c>
      <c r="F54" s="1127">
        <f t="shared" ca="1" si="2"/>
        <v>1337</v>
      </c>
      <c r="G54" s="1128">
        <f ca="1">IF(F54&lt;&gt;"",COUNTIF($F$11:F54,"&gt;0"),"")</f>
        <v>44</v>
      </c>
      <c r="H54" s="1129">
        <v>7.5564666893313251E-3</v>
      </c>
      <c r="I54" s="1128"/>
      <c r="J54" s="1130">
        <f t="shared" ca="1" si="3"/>
        <v>6366962610.2359467</v>
      </c>
      <c r="K54" s="1131">
        <f t="shared" ca="1" si="4"/>
        <v>48111740.876465954</v>
      </c>
      <c r="L54" s="1130">
        <f t="shared" ca="1" si="5"/>
        <v>43754141.190607473</v>
      </c>
      <c r="M54" s="1130">
        <f t="shared" ca="1" si="6"/>
        <v>0</v>
      </c>
      <c r="N54" s="1130">
        <f t="shared" ca="1" si="15"/>
        <v>6275096728.1688738</v>
      </c>
      <c r="O54" s="1073"/>
      <c r="P54" s="1130">
        <f t="shared" ca="1" si="7"/>
        <v>91865882.067072868</v>
      </c>
      <c r="Q54" s="1130">
        <f t="shared" ca="1" si="8"/>
        <v>5961341891.7604294</v>
      </c>
      <c r="R54" s="1130">
        <f t="shared" ca="1" si="16"/>
        <v>6048614479.7241488</v>
      </c>
      <c r="S54" s="1130">
        <f t="shared" ca="1" si="17"/>
        <v>87272587.963719368</v>
      </c>
      <c r="T54" s="1130">
        <f t="shared" ca="1" si="9"/>
        <v>5961341891.7604294</v>
      </c>
      <c r="U54" s="1132">
        <f t="shared" ca="1" si="10"/>
        <v>0.51228186866692771</v>
      </c>
      <c r="V54" s="1133">
        <f t="shared" ca="1" si="11"/>
        <v>5.0000000000000155E-2</v>
      </c>
      <c r="X54" s="1134">
        <f t="shared" ca="1" si="18"/>
        <v>318348130.5117979</v>
      </c>
      <c r="Y54" s="1134">
        <f t="shared" ca="1" si="12"/>
        <v>4593294.1033535004</v>
      </c>
      <c r="Z54" s="1134">
        <f t="shared" ca="1" si="13"/>
        <v>313754836.4084444</v>
      </c>
      <c r="AA54" s="1132">
        <f t="shared" ca="1" si="14"/>
        <v>0.54812005942113962</v>
      </c>
      <c r="AB54" s="1105"/>
    </row>
    <row r="55" spans="1:28">
      <c r="A55" s="1144">
        <f>'AMORT. PROFILE 0% CPR'!A55</f>
        <v>46353</v>
      </c>
      <c r="C55" s="1104"/>
      <c r="D55" s="1125">
        <f t="shared" ca="1" si="0"/>
        <v>47361</v>
      </c>
      <c r="E55" s="1126">
        <f t="shared" ca="1" si="1"/>
        <v>47388</v>
      </c>
      <c r="F55" s="1127">
        <f t="shared" ca="1" si="2"/>
        <v>1368</v>
      </c>
      <c r="G55" s="1128">
        <f ca="1">IF(F55&lt;&gt;"",COUNTIF($F$11:F55,"&gt;0"),"")</f>
        <v>45</v>
      </c>
      <c r="H55" s="1129">
        <v>7.6021845839023836E-3</v>
      </c>
      <c r="I55" s="1128"/>
      <c r="J55" s="1130">
        <f t="shared" ca="1" si="3"/>
        <v>6275096728.1688738</v>
      </c>
      <c r="K55" s="1131">
        <f t="shared" ca="1" si="4"/>
        <v>47704443.609381698</v>
      </c>
      <c r="L55" s="1130">
        <f t="shared" ca="1" si="5"/>
        <v>43120846.954809584</v>
      </c>
      <c r="M55" s="1130">
        <f t="shared" ca="1" si="6"/>
        <v>0</v>
      </c>
      <c r="N55" s="1130">
        <f t="shared" ca="1" si="15"/>
        <v>6184271437.6046829</v>
      </c>
      <c r="O55" s="1073"/>
      <c r="P55" s="1130">
        <f t="shared" ca="1" si="7"/>
        <v>90825290.564190865</v>
      </c>
      <c r="Q55" s="1130">
        <f t="shared" ca="1" si="8"/>
        <v>5875057865.7244482</v>
      </c>
      <c r="R55" s="1130">
        <f t="shared" ca="1" si="16"/>
        <v>5961341891.7604294</v>
      </c>
      <c r="S55" s="1130">
        <f t="shared" ca="1" si="17"/>
        <v>86284026.035981178</v>
      </c>
      <c r="T55" s="1130">
        <f t="shared" ca="1" si="9"/>
        <v>5875057865.7244482</v>
      </c>
      <c r="U55" s="1132">
        <f t="shared" ca="1" si="10"/>
        <v>0.5048903966868038</v>
      </c>
      <c r="V55" s="1133">
        <f t="shared" ca="1" si="11"/>
        <v>5.0000000000000044E-2</v>
      </c>
      <c r="X55" s="1134">
        <f t="shared" ca="1" si="18"/>
        <v>313754836.4084444</v>
      </c>
      <c r="Y55" s="1134">
        <f t="shared" ca="1" si="12"/>
        <v>4541264.5282096863</v>
      </c>
      <c r="Z55" s="1134">
        <f t="shared" ca="1" si="13"/>
        <v>309213571.88023472</v>
      </c>
      <c r="AA55" s="1132">
        <f t="shared" ca="1" si="14"/>
        <v>0.54021149519360268</v>
      </c>
      <c r="AB55" s="1105"/>
    </row>
    <row r="56" spans="1:28">
      <c r="A56" s="1144">
        <f>'AMORT. PROFILE 0% CPR'!A56</f>
        <v>46384</v>
      </c>
      <c r="C56" s="1104"/>
      <c r="D56" s="1125">
        <f t="shared" ca="1" si="0"/>
        <v>47391</v>
      </c>
      <c r="E56" s="1126">
        <f t="shared" ca="1" si="1"/>
        <v>47420</v>
      </c>
      <c r="F56" s="1127">
        <f t="shared" ca="1" si="2"/>
        <v>1400</v>
      </c>
      <c r="G56" s="1128">
        <f ca="1">IF(F56&lt;&gt;"",COUNTIF($F$11:F56,"&gt;0"),"")</f>
        <v>46</v>
      </c>
      <c r="H56" s="1129">
        <v>7.6384267972855018E-3</v>
      </c>
      <c r="I56" s="1128"/>
      <c r="J56" s="1130">
        <f t="shared" ca="1" si="3"/>
        <v>6184271437.6046829</v>
      </c>
      <c r="K56" s="1131">
        <f t="shared" ca="1" si="4"/>
        <v>47238104.670686945</v>
      </c>
      <c r="L56" s="1130">
        <f t="shared" ca="1" si="5"/>
        <v>42495166.999862649</v>
      </c>
      <c r="M56" s="1130">
        <f t="shared" ca="1" si="6"/>
        <v>0</v>
      </c>
      <c r="N56" s="1130">
        <f t="shared" ca="1" si="15"/>
        <v>6094538165.9341335</v>
      </c>
      <c r="O56" s="1073"/>
      <c r="P56" s="1130">
        <f t="shared" ca="1" si="7"/>
        <v>89733271.670549393</v>
      </c>
      <c r="Q56" s="1130">
        <f t="shared" ca="1" si="8"/>
        <v>5789811257.6374264</v>
      </c>
      <c r="R56" s="1130">
        <f t="shared" ca="1" si="16"/>
        <v>5875057865.7244482</v>
      </c>
      <c r="S56" s="1130">
        <f t="shared" ca="1" si="17"/>
        <v>85246608.087021828</v>
      </c>
      <c r="T56" s="1130">
        <f t="shared" ca="1" si="9"/>
        <v>5789811257.6374264</v>
      </c>
      <c r="U56" s="1132">
        <f t="shared" ca="1" si="10"/>
        <v>0.49758265005458097</v>
      </c>
      <c r="V56" s="1133">
        <f t="shared" ca="1" si="11"/>
        <v>5.0000000000000044E-2</v>
      </c>
      <c r="X56" s="1134">
        <f t="shared" ca="1" si="18"/>
        <v>309213571.88023472</v>
      </c>
      <c r="Y56" s="1134">
        <f t="shared" ca="1" si="12"/>
        <v>4486663.583527565</v>
      </c>
      <c r="Z56" s="1134">
        <f t="shared" ca="1" si="13"/>
        <v>304726908.29670715</v>
      </c>
      <c r="AA56" s="1132">
        <f t="shared" ca="1" si="14"/>
        <v>0.5323925135678973</v>
      </c>
      <c r="AB56" s="1105"/>
    </row>
    <row r="57" spans="1:28">
      <c r="A57" s="1144">
        <f>'AMORT. PROFILE 0% CPR'!A57</f>
        <v>46414</v>
      </c>
      <c r="C57" s="1104"/>
      <c r="D57" s="1125">
        <f t="shared" ca="1" si="0"/>
        <v>47422</v>
      </c>
      <c r="E57" s="1126">
        <f t="shared" ca="1" si="1"/>
        <v>47449</v>
      </c>
      <c r="F57" s="1127">
        <f t="shared" ca="1" si="2"/>
        <v>1429</v>
      </c>
      <c r="G57" s="1128">
        <f ca="1">IF(F57&lt;&gt;"",COUNTIF($F$11:F57,"&gt;0"),"")</f>
        <v>47</v>
      </c>
      <c r="H57" s="1129">
        <v>7.6781378872437739E-3</v>
      </c>
      <c r="I57" s="1128"/>
      <c r="J57" s="1130">
        <f t="shared" ca="1" si="3"/>
        <v>6094538165.9341335</v>
      </c>
      <c r="K57" s="1131">
        <f t="shared" ca="1" si="4"/>
        <v>46794704.397112049</v>
      </c>
      <c r="L57" s="1130">
        <f t="shared" ca="1" si="5"/>
        <v>41876889.76547835</v>
      </c>
      <c r="M57" s="1130">
        <f t="shared" ca="1" si="6"/>
        <v>0</v>
      </c>
      <c r="N57" s="1130">
        <f t="shared" ca="1" si="15"/>
        <v>6005866571.7715435</v>
      </c>
      <c r="O57" s="1073"/>
      <c r="P57" s="1130">
        <f t="shared" ca="1" si="7"/>
        <v>88671594.162590027</v>
      </c>
      <c r="Q57" s="1130">
        <f t="shared" ca="1" si="8"/>
        <v>5705573243.1829662</v>
      </c>
      <c r="R57" s="1130">
        <f t="shared" ca="1" si="16"/>
        <v>5789811257.6374264</v>
      </c>
      <c r="S57" s="1130">
        <f t="shared" ca="1" si="17"/>
        <v>84238014.454460144</v>
      </c>
      <c r="T57" s="1130">
        <f t="shared" ca="1" si="9"/>
        <v>5705573243.1829662</v>
      </c>
      <c r="U57" s="1132">
        <f t="shared" ca="1" si="10"/>
        <v>0.49036276658627165</v>
      </c>
      <c r="V57" s="1133">
        <f t="shared" ca="1" si="11"/>
        <v>5.0000000000000044E-2</v>
      </c>
      <c r="X57" s="1134">
        <f t="shared" ca="1" si="18"/>
        <v>304726908.29670715</v>
      </c>
      <c r="Y57" s="1134">
        <f t="shared" ca="1" si="12"/>
        <v>4433579.7081298828</v>
      </c>
      <c r="Z57" s="1134">
        <f t="shared" ca="1" si="13"/>
        <v>300293328.58857727</v>
      </c>
      <c r="AA57" s="1132">
        <f t="shared" ca="1" si="14"/>
        <v>0.52466754183317343</v>
      </c>
      <c r="AB57" s="1105"/>
    </row>
    <row r="58" spans="1:28">
      <c r="A58" s="1144">
        <f>'AMORT. PROFILE 0% CPR'!A58</f>
        <v>46444</v>
      </c>
      <c r="C58" s="1104"/>
      <c r="D58" s="1125">
        <f t="shared" ca="1" si="0"/>
        <v>47452</v>
      </c>
      <c r="E58" s="1126">
        <f t="shared" ca="1" si="1"/>
        <v>47479</v>
      </c>
      <c r="F58" s="1127">
        <f t="shared" ca="1" si="2"/>
        <v>1459</v>
      </c>
      <c r="G58" s="1128">
        <f ca="1">IF(F58&lt;&gt;"",COUNTIF($F$11:F58,"&gt;0"),"")</f>
        <v>48</v>
      </c>
      <c r="H58" s="1129">
        <v>7.7188372572796829E-3</v>
      </c>
      <c r="I58" s="1128"/>
      <c r="J58" s="1130">
        <f t="shared" ca="1" si="3"/>
        <v>6005866571.7715435</v>
      </c>
      <c r="K58" s="1131">
        <f t="shared" ca="1" si="4"/>
        <v>46358306.656440794</v>
      </c>
      <c r="L58" s="1130">
        <f t="shared" ca="1" si="5"/>
        <v>41265915.504169829</v>
      </c>
      <c r="M58" s="1130">
        <f t="shared" ca="1" si="6"/>
        <v>0</v>
      </c>
      <c r="N58" s="1130">
        <f t="shared" ca="1" si="15"/>
        <v>5918242349.6109333</v>
      </c>
      <c r="O58" s="1073"/>
      <c r="P58" s="1130">
        <f t="shared" ca="1" si="7"/>
        <v>87624222.160610199</v>
      </c>
      <c r="Q58" s="1130">
        <f t="shared" ca="1" si="8"/>
        <v>5622330232.1303864</v>
      </c>
      <c r="R58" s="1130">
        <f t="shared" ca="1" si="16"/>
        <v>5705573243.1829662</v>
      </c>
      <c r="S58" s="1130">
        <f t="shared" ca="1" si="17"/>
        <v>83243011.05257988</v>
      </c>
      <c r="T58" s="1130">
        <f t="shared" ca="1" si="9"/>
        <v>5622330232.1303864</v>
      </c>
      <c r="U58" s="1132">
        <f t="shared" ca="1" si="10"/>
        <v>0.48322830503277375</v>
      </c>
      <c r="V58" s="1133">
        <f t="shared" ca="1" si="11"/>
        <v>5.0000000000000044E-2</v>
      </c>
      <c r="X58" s="1134">
        <f t="shared" ca="1" si="18"/>
        <v>300293328.58857727</v>
      </c>
      <c r="Y58" s="1134">
        <f t="shared" ca="1" si="12"/>
        <v>4381211.1080303192</v>
      </c>
      <c r="Z58" s="1134">
        <f t="shared" ca="1" si="13"/>
        <v>295912117.48054695</v>
      </c>
      <c r="AA58" s="1132">
        <f t="shared" ca="1" si="14"/>
        <v>0.51703396795553935</v>
      </c>
      <c r="AB58" s="1105"/>
    </row>
    <row r="59" spans="1:28">
      <c r="A59" s="1144">
        <f>'AMORT. PROFILE 0% CPR'!A59</f>
        <v>46476</v>
      </c>
      <c r="C59" s="1104"/>
      <c r="D59" s="1125">
        <f t="shared" ca="1" si="0"/>
        <v>47483</v>
      </c>
      <c r="E59" s="1126">
        <f t="shared" ca="1" si="1"/>
        <v>47511</v>
      </c>
      <c r="F59" s="1127">
        <f t="shared" ca="1" si="2"/>
        <v>1491</v>
      </c>
      <c r="G59" s="1128">
        <f ca="1">IF(F59&lt;&gt;"",COUNTIF($F$11:F59,"&gt;0"),"")</f>
        <v>49</v>
      </c>
      <c r="H59" s="1129">
        <v>7.7639577829733165E-3</v>
      </c>
      <c r="I59" s="1128"/>
      <c r="J59" s="1130">
        <f t="shared" ca="1" si="3"/>
        <v>5918242349.6109333</v>
      </c>
      <c r="K59" s="1131">
        <f t="shared" ca="1" si="4"/>
        <v>45948983.751784094</v>
      </c>
      <c r="L59" s="1130">
        <f t="shared" ca="1" si="5"/>
        <v>40662006.170833014</v>
      </c>
      <c r="M59" s="1130">
        <f t="shared" ca="1" si="6"/>
        <v>0</v>
      </c>
      <c r="N59" s="1130">
        <f t="shared" ca="1" si="15"/>
        <v>5831631359.6883163</v>
      </c>
      <c r="O59" s="1073"/>
      <c r="P59" s="1130">
        <f t="shared" ca="1" si="7"/>
        <v>86610989.922616959</v>
      </c>
      <c r="Q59" s="1130">
        <f t="shared" ca="1" si="8"/>
        <v>5540049791.7039003</v>
      </c>
      <c r="R59" s="1130">
        <f t="shared" ca="1" si="16"/>
        <v>5622330232.1303864</v>
      </c>
      <c r="S59" s="1130">
        <f t="shared" ca="1" si="17"/>
        <v>82280440.426486015</v>
      </c>
      <c r="T59" s="1130">
        <f t="shared" ca="1" si="9"/>
        <v>5540049791.7039003</v>
      </c>
      <c r="U59" s="1132">
        <f t="shared" ca="1" si="10"/>
        <v>0.4761781143819353</v>
      </c>
      <c r="V59" s="1133">
        <f t="shared" ca="1" si="11"/>
        <v>5.0000000000000044E-2</v>
      </c>
      <c r="X59" s="1134">
        <f t="shared" ca="1" si="18"/>
        <v>295912117.48054695</v>
      </c>
      <c r="Y59" s="1134">
        <f t="shared" ca="1" si="12"/>
        <v>4330549.4961309433</v>
      </c>
      <c r="Z59" s="1134">
        <f t="shared" ca="1" si="13"/>
        <v>291581567.98441601</v>
      </c>
      <c r="AA59" s="1132">
        <f t="shared" ca="1" si="14"/>
        <v>0.50949056040039076</v>
      </c>
      <c r="AB59" s="1105"/>
    </row>
    <row r="60" spans="1:28">
      <c r="A60" s="1144">
        <f>'AMORT. PROFILE 0% CPR'!A60</f>
        <v>46504</v>
      </c>
      <c r="C60" s="1104"/>
      <c r="D60" s="1125">
        <f t="shared" ca="1" si="0"/>
        <v>47514</v>
      </c>
      <c r="E60" s="1126">
        <f t="shared" ca="1" si="1"/>
        <v>47541</v>
      </c>
      <c r="F60" s="1127">
        <f t="shared" ca="1" si="2"/>
        <v>1521</v>
      </c>
      <c r="G60" s="1128">
        <f ca="1">IF(F60&lt;&gt;"",COUNTIF($F$11:F60,"&gt;0"),"")</f>
        <v>50</v>
      </c>
      <c r="H60" s="1129">
        <v>7.8246363860947302E-3</v>
      </c>
      <c r="I60" s="1128"/>
      <c r="J60" s="1130">
        <f t="shared" ca="1" si="3"/>
        <v>5831631359.6883163</v>
      </c>
      <c r="K60" s="1131">
        <f t="shared" ca="1" si="4"/>
        <v>45630394.927308284</v>
      </c>
      <c r="L60" s="1130">
        <f t="shared" ca="1" si="5"/>
        <v>40064484.567714803</v>
      </c>
      <c r="M60" s="1130">
        <f t="shared" ca="1" si="6"/>
        <v>0</v>
      </c>
      <c r="N60" s="1130">
        <f t="shared" ca="1" si="15"/>
        <v>5745936480.1932936</v>
      </c>
      <c r="O60" s="1073"/>
      <c r="P60" s="1130">
        <f t="shared" ca="1" si="7"/>
        <v>85694879.495022774</v>
      </c>
      <c r="Q60" s="1130">
        <f t="shared" ca="1" si="8"/>
        <v>5458639656.183629</v>
      </c>
      <c r="R60" s="1130">
        <f t="shared" ca="1" si="16"/>
        <v>5540049791.7039003</v>
      </c>
      <c r="S60" s="1130">
        <f t="shared" ca="1" si="17"/>
        <v>81410135.520271301</v>
      </c>
      <c r="T60" s="1130">
        <f t="shared" ca="1" si="9"/>
        <v>5458639656.183629</v>
      </c>
      <c r="U60" s="1132">
        <f t="shared" ca="1" si="10"/>
        <v>0.46920944776948814</v>
      </c>
      <c r="V60" s="1133">
        <f t="shared" ca="1" si="11"/>
        <v>4.9999999999999933E-2</v>
      </c>
      <c r="X60" s="1134">
        <f t="shared" ca="1" si="18"/>
        <v>291581567.98441601</v>
      </c>
      <c r="Y60" s="1134">
        <f t="shared" ca="1" si="12"/>
        <v>4284743.9747514725</v>
      </c>
      <c r="Z60" s="1134">
        <f t="shared" ca="1" si="13"/>
        <v>287296824.00966454</v>
      </c>
      <c r="AA60" s="1132">
        <f t="shared" ca="1" si="14"/>
        <v>0.50203438013845736</v>
      </c>
      <c r="AB60" s="1105"/>
    </row>
    <row r="61" spans="1:28">
      <c r="A61" s="1144">
        <f>'AMORT. PROFILE 0% CPR'!A61</f>
        <v>46534</v>
      </c>
      <c r="C61" s="1104"/>
      <c r="D61" s="1125">
        <f t="shared" ca="1" si="0"/>
        <v>47542</v>
      </c>
      <c r="E61" s="1126">
        <f t="shared" ca="1" si="1"/>
        <v>47569</v>
      </c>
      <c r="F61" s="1127">
        <f t="shared" ca="1" si="2"/>
        <v>1549</v>
      </c>
      <c r="G61" s="1128">
        <f ca="1">IF(F61&lt;&gt;"",COUNTIF($F$11:F61,"&gt;0"),"")</f>
        <v>51</v>
      </c>
      <c r="H61" s="1129">
        <v>7.86624215048249E-3</v>
      </c>
      <c r="I61" s="1128"/>
      <c r="J61" s="1130">
        <f t="shared" ca="1" si="3"/>
        <v>5745936480.1932936</v>
      </c>
      <c r="K61" s="1131">
        <f t="shared" ca="1" si="4"/>
        <v>45198927.734491482</v>
      </c>
      <c r="L61" s="1130">
        <f t="shared" ca="1" si="5"/>
        <v>39474088.076739877</v>
      </c>
      <c r="M61" s="1130">
        <f t="shared" ca="1" si="6"/>
        <v>0</v>
      </c>
      <c r="N61" s="1130">
        <f t="shared" ca="1" si="15"/>
        <v>5661263464.382062</v>
      </c>
      <c r="O61" s="1073"/>
      <c r="P61" s="1130">
        <f t="shared" ca="1" si="7"/>
        <v>84673015.811231613</v>
      </c>
      <c r="Q61" s="1130">
        <f t="shared" ca="1" si="8"/>
        <v>5378200291.1629581</v>
      </c>
      <c r="R61" s="1130">
        <f t="shared" ca="1" si="16"/>
        <v>5458639656.183629</v>
      </c>
      <c r="S61" s="1130">
        <f t="shared" ca="1" si="17"/>
        <v>80439365.020670891</v>
      </c>
      <c r="T61" s="1130">
        <f t="shared" ca="1" si="9"/>
        <v>5378200291.1629581</v>
      </c>
      <c r="U61" s="1132">
        <f t="shared" ca="1" si="10"/>
        <v>0.46231449083471349</v>
      </c>
      <c r="V61" s="1133">
        <f t="shared" ca="1" si="11"/>
        <v>5.0000000000000155E-2</v>
      </c>
      <c r="X61" s="1134">
        <f t="shared" ca="1" si="18"/>
        <v>287296824.00966454</v>
      </c>
      <c r="Y61" s="1134">
        <f t="shared" ca="1" si="12"/>
        <v>4233650.7905607224</v>
      </c>
      <c r="Z61" s="1134">
        <f t="shared" ca="1" si="13"/>
        <v>283063173.21910381</v>
      </c>
      <c r="AA61" s="1132">
        <f t="shared" ca="1" si="14"/>
        <v>0.4946570661323425</v>
      </c>
      <c r="AB61" s="1105"/>
    </row>
    <row r="62" spans="1:28">
      <c r="A62" s="1144">
        <f>'AMORT. PROFILE 0% CPR'!A62</f>
        <v>46566</v>
      </c>
      <c r="C62" s="1104"/>
      <c r="D62" s="1125">
        <f t="shared" ca="1" si="0"/>
        <v>47573</v>
      </c>
      <c r="E62" s="1126">
        <f t="shared" ca="1" si="1"/>
        <v>47602</v>
      </c>
      <c r="F62" s="1127">
        <f t="shared" ca="1" si="2"/>
        <v>1582</v>
      </c>
      <c r="G62" s="1128">
        <f ca="1">IF(F62&lt;&gt;"",COUNTIF($F$11:F62,"&gt;0"),"")</f>
        <v>52</v>
      </c>
      <c r="H62" s="1129">
        <v>7.9181245132533048E-3</v>
      </c>
      <c r="I62" s="1128"/>
      <c r="J62" s="1130">
        <f t="shared" ca="1" si="3"/>
        <v>5661263464.382062</v>
      </c>
      <c r="K62" s="1131">
        <f t="shared" ca="1" si="4"/>
        <v>44826589.013308935</v>
      </c>
      <c r="L62" s="1130">
        <f t="shared" ca="1" si="5"/>
        <v>38890357.932743669</v>
      </c>
      <c r="M62" s="1130">
        <f t="shared" ca="1" si="6"/>
        <v>0</v>
      </c>
      <c r="N62" s="1130">
        <f t="shared" ca="1" si="15"/>
        <v>5577546517.4360094</v>
      </c>
      <c r="O62" s="1073"/>
      <c r="P62" s="1130">
        <f t="shared" ca="1" si="7"/>
        <v>83716946.946052551</v>
      </c>
      <c r="Q62" s="1130">
        <f t="shared" ca="1" si="8"/>
        <v>5298669191.564209</v>
      </c>
      <c r="R62" s="1130">
        <f t="shared" ca="1" si="16"/>
        <v>5378200291.1629581</v>
      </c>
      <c r="S62" s="1130">
        <f t="shared" ca="1" si="17"/>
        <v>79531099.598749161</v>
      </c>
      <c r="T62" s="1130">
        <f t="shared" ca="1" si="9"/>
        <v>5298669191.564209</v>
      </c>
      <c r="U62" s="1132">
        <f t="shared" ca="1" si="10"/>
        <v>0.45550175241911361</v>
      </c>
      <c r="V62" s="1133">
        <f t="shared" ca="1" si="11"/>
        <v>5.0000000000000044E-2</v>
      </c>
      <c r="X62" s="1134">
        <f t="shared" ca="1" si="18"/>
        <v>283063173.21910381</v>
      </c>
      <c r="Y62" s="1134">
        <f t="shared" ca="1" si="12"/>
        <v>4185847.3473033905</v>
      </c>
      <c r="Z62" s="1134">
        <f t="shared" ca="1" si="13"/>
        <v>278877325.87180042</v>
      </c>
      <c r="AA62" s="1132">
        <f t="shared" ca="1" si="14"/>
        <v>0.48736772248468285</v>
      </c>
      <c r="AB62" s="1105"/>
    </row>
    <row r="63" spans="1:28">
      <c r="A63" s="1144">
        <f>'AMORT. PROFILE 0% CPR'!A63</f>
        <v>46595</v>
      </c>
      <c r="C63" s="1104"/>
      <c r="D63" s="1125">
        <f t="shared" ca="1" si="0"/>
        <v>47603</v>
      </c>
      <c r="E63" s="1126">
        <f t="shared" ca="1" si="1"/>
        <v>47630</v>
      </c>
      <c r="F63" s="1127">
        <f t="shared" ca="1" si="2"/>
        <v>1610</v>
      </c>
      <c r="G63" s="1128">
        <f ca="1">IF(F63&lt;&gt;"",COUNTIF($F$11:F63,"&gt;0"),"")</f>
        <v>53</v>
      </c>
      <c r="H63" s="1129">
        <v>7.9633707574121373E-3</v>
      </c>
      <c r="I63" s="1128"/>
      <c r="J63" s="1130">
        <f t="shared" ca="1" si="3"/>
        <v>5577546517.4360094</v>
      </c>
      <c r="K63" s="1131">
        <f t="shared" ca="1" si="4"/>
        <v>44416070.835055821</v>
      </c>
      <c r="L63" s="1130">
        <f t="shared" ca="1" si="5"/>
        <v>38313512.344558254</v>
      </c>
      <c r="M63" s="1130">
        <f t="shared" ca="1" si="6"/>
        <v>0</v>
      </c>
      <c r="N63" s="1130">
        <f t="shared" ca="1" si="15"/>
        <v>5494816934.2563953</v>
      </c>
      <c r="O63" s="1073"/>
      <c r="P63" s="1130">
        <f t="shared" ca="1" si="7"/>
        <v>82729583.179614067</v>
      </c>
      <c r="Q63" s="1130">
        <f t="shared" ca="1" si="8"/>
        <v>5220076087.5435753</v>
      </c>
      <c r="R63" s="1130">
        <f t="shared" ca="1" si="16"/>
        <v>5298669191.564209</v>
      </c>
      <c r="S63" s="1130">
        <f t="shared" ca="1" si="17"/>
        <v>78593104.020633698</v>
      </c>
      <c r="T63" s="1130">
        <f t="shared" ca="1" si="9"/>
        <v>5220076087.5435753</v>
      </c>
      <c r="U63" s="1132">
        <f t="shared" ca="1" si="10"/>
        <v>0.44876593871232884</v>
      </c>
      <c r="V63" s="1133">
        <f t="shared" ca="1" si="11"/>
        <v>5.0000000000000044E-2</v>
      </c>
      <c r="X63" s="1134">
        <f t="shared" ca="1" si="18"/>
        <v>278877325.87180042</v>
      </c>
      <c r="Y63" s="1134">
        <f t="shared" ca="1" si="12"/>
        <v>4136479.1589803696</v>
      </c>
      <c r="Z63" s="1134">
        <f t="shared" ca="1" si="13"/>
        <v>274740846.71282005</v>
      </c>
      <c r="AA63" s="1132">
        <f t="shared" ca="1" si="14"/>
        <v>0.4801606850409787</v>
      </c>
      <c r="AB63" s="1105"/>
    </row>
    <row r="64" spans="1:28">
      <c r="A64" s="1144">
        <f>'AMORT. PROFILE 0% CPR'!A64</f>
        <v>46626</v>
      </c>
      <c r="C64" s="1104"/>
      <c r="D64" s="1125">
        <f t="shared" ca="1" si="0"/>
        <v>47634</v>
      </c>
      <c r="E64" s="1126">
        <f t="shared" ca="1" si="1"/>
        <v>47661</v>
      </c>
      <c r="F64" s="1127">
        <f t="shared" ca="1" si="2"/>
        <v>1641</v>
      </c>
      <c r="G64" s="1128">
        <f ca="1">IF(F64&lt;&gt;"",COUNTIF($F$11:F64,"&gt;0"),"")</f>
        <v>54</v>
      </c>
      <c r="H64" s="1129">
        <v>8.0161210986723595E-3</v>
      </c>
      <c r="I64" s="1128"/>
      <c r="J64" s="1130">
        <f t="shared" ca="1" si="3"/>
        <v>5494816934.2563953</v>
      </c>
      <c r="K64" s="1131">
        <f t="shared" ca="1" si="4"/>
        <v>44047117.960034862</v>
      </c>
      <c r="L64" s="1130">
        <f t="shared" ca="1" si="5"/>
        <v>37743215.826821335</v>
      </c>
      <c r="M64" s="1130">
        <f t="shared" ca="1" si="6"/>
        <v>0</v>
      </c>
      <c r="N64" s="1130">
        <f t="shared" ca="1" si="15"/>
        <v>5413026600.4695387</v>
      </c>
      <c r="O64" s="1073"/>
      <c r="P64" s="1130">
        <f t="shared" ca="1" si="7"/>
        <v>81790333.786856651</v>
      </c>
      <c r="Q64" s="1130">
        <f t="shared" ca="1" si="8"/>
        <v>5142375270.4460611</v>
      </c>
      <c r="R64" s="1130">
        <f t="shared" ca="1" si="16"/>
        <v>5220076087.5435753</v>
      </c>
      <c r="S64" s="1130">
        <f t="shared" ca="1" si="17"/>
        <v>77700817.097514153</v>
      </c>
      <c r="T64" s="1130">
        <f t="shared" ca="1" si="9"/>
        <v>5142375270.4460611</v>
      </c>
      <c r="U64" s="1132">
        <f t="shared" ca="1" si="10"/>
        <v>0.44210956768273385</v>
      </c>
      <c r="V64" s="1133">
        <f t="shared" ca="1" si="11"/>
        <v>5.0000000000000155E-2</v>
      </c>
      <c r="X64" s="1134">
        <f t="shared" ca="1" si="18"/>
        <v>274740846.71282005</v>
      </c>
      <c r="Y64" s="1134">
        <f t="shared" ca="1" si="12"/>
        <v>4089516.6893424988</v>
      </c>
      <c r="Z64" s="1134">
        <f t="shared" ca="1" si="13"/>
        <v>270651330.02347755</v>
      </c>
      <c r="AA64" s="1132">
        <f t="shared" ca="1" si="14"/>
        <v>0.47303864792152212</v>
      </c>
      <c r="AB64" s="1105"/>
    </row>
    <row r="65" spans="1:29">
      <c r="A65" s="1144">
        <f>'AMORT. PROFILE 0% CPR'!A65</f>
        <v>46657</v>
      </c>
      <c r="C65" s="1104"/>
      <c r="D65" s="1125">
        <f t="shared" ca="1" si="0"/>
        <v>47664</v>
      </c>
      <c r="E65" s="1126">
        <f t="shared" ca="1" si="1"/>
        <v>47693</v>
      </c>
      <c r="F65" s="1127">
        <f t="shared" ca="1" si="2"/>
        <v>1673</v>
      </c>
      <c r="G65" s="1128">
        <f ca="1">IF(F65&lt;&gt;"",COUNTIF($F$11:F65,"&gt;0"),"")</f>
        <v>55</v>
      </c>
      <c r="H65" s="1129">
        <v>8.0604177340755125E-3</v>
      </c>
      <c r="I65" s="1128"/>
      <c r="J65" s="1130">
        <f t="shared" ca="1" si="3"/>
        <v>5413026600.4695387</v>
      </c>
      <c r="K65" s="1131">
        <f t="shared" ca="1" si="4"/>
        <v>43631255.605447151</v>
      </c>
      <c r="L65" s="1130">
        <f t="shared" ca="1" si="5"/>
        <v>37179747.85044869</v>
      </c>
      <c r="M65" s="1130">
        <f t="shared" ca="1" si="6"/>
        <v>0</v>
      </c>
      <c r="N65" s="1130">
        <f t="shared" ca="1" si="15"/>
        <v>5332215597.0136433</v>
      </c>
      <c r="O65" s="1073"/>
      <c r="P65" s="1130">
        <f t="shared" ca="1" si="7"/>
        <v>80811003.455895424</v>
      </c>
      <c r="Q65" s="1130">
        <f t="shared" ca="1" si="8"/>
        <v>5065604817.162961</v>
      </c>
      <c r="R65" s="1130">
        <f t="shared" ca="1" si="16"/>
        <v>5142375270.4460611</v>
      </c>
      <c r="S65" s="1130">
        <f t="shared" ca="1" si="17"/>
        <v>76770453.283100128</v>
      </c>
      <c r="T65" s="1130">
        <f t="shared" ca="1" si="9"/>
        <v>5065604817.162961</v>
      </c>
      <c r="U65" s="1132">
        <f t="shared" ca="1" si="10"/>
        <v>0.43552876807761881</v>
      </c>
      <c r="V65" s="1133">
        <f t="shared" ca="1" si="11"/>
        <v>5.0000000000000044E-2</v>
      </c>
      <c r="X65" s="1134">
        <f t="shared" ca="1" si="18"/>
        <v>270651330.02347755</v>
      </c>
      <c r="Y65" s="1134">
        <f t="shared" ca="1" si="12"/>
        <v>4040550.1727952957</v>
      </c>
      <c r="Z65" s="1134">
        <f t="shared" ca="1" si="13"/>
        <v>266610779.85068226</v>
      </c>
      <c r="AA65" s="1132">
        <f t="shared" ca="1" si="14"/>
        <v>0.46599746904868727</v>
      </c>
      <c r="AB65" s="1105"/>
    </row>
    <row r="66" spans="1:29">
      <c r="A66" s="1144">
        <f>'AMORT. PROFILE 0% CPR'!A66</f>
        <v>46687</v>
      </c>
      <c r="C66" s="1104"/>
      <c r="D66" s="1125">
        <f t="shared" ca="1" si="0"/>
        <v>47695</v>
      </c>
      <c r="E66" s="1126">
        <f t="shared" ca="1" si="1"/>
        <v>47722</v>
      </c>
      <c r="F66" s="1127">
        <f t="shared" ca="1" si="2"/>
        <v>1702</v>
      </c>
      <c r="G66" s="1128">
        <f ca="1">IF(F66&lt;&gt;"",COUNTIF($F$11:F66,"&gt;0"),"")</f>
        <v>56</v>
      </c>
      <c r="H66" s="1129">
        <v>8.1077891435882166E-3</v>
      </c>
      <c r="I66" s="1128"/>
      <c r="J66" s="1130">
        <f t="shared" ca="1" si="3"/>
        <v>5332215597.0136433</v>
      </c>
      <c r="K66" s="1131">
        <f t="shared" ca="1" si="4"/>
        <v>43232479.728738979</v>
      </c>
      <c r="L66" s="1130">
        <f t="shared" ca="1" si="5"/>
        <v>36622942.818696499</v>
      </c>
      <c r="M66" s="1130">
        <f t="shared" ca="1" si="6"/>
        <v>0</v>
      </c>
      <c r="N66" s="1130">
        <f t="shared" ca="1" si="15"/>
        <v>5252360174.4662075</v>
      </c>
      <c r="O66" s="1073"/>
      <c r="P66" s="1130">
        <f t="shared" ca="1" si="7"/>
        <v>79855422.54743576</v>
      </c>
      <c r="Q66" s="1130">
        <f t="shared" ca="1" si="8"/>
        <v>4989742165.742897</v>
      </c>
      <c r="R66" s="1130">
        <f t="shared" ca="1" si="16"/>
        <v>5065604817.162961</v>
      </c>
      <c r="S66" s="1130">
        <f t="shared" ca="1" si="17"/>
        <v>75862651.420063972</v>
      </c>
      <c r="T66" s="1130">
        <f t="shared" ca="1" si="9"/>
        <v>4989742165.742897</v>
      </c>
      <c r="U66" s="1132">
        <f t="shared" ca="1" si="10"/>
        <v>0.42902676478445023</v>
      </c>
      <c r="V66" s="1133">
        <f t="shared" ca="1" si="11"/>
        <v>5.0000000000000044E-2</v>
      </c>
      <c r="X66" s="1134">
        <f t="shared" ca="1" si="18"/>
        <v>266610779.85068226</v>
      </c>
      <c r="Y66" s="1134">
        <f t="shared" ca="1" si="12"/>
        <v>3992771.127371788</v>
      </c>
      <c r="Z66" s="1134">
        <f t="shared" ca="1" si="13"/>
        <v>262618008.72331047</v>
      </c>
      <c r="AA66" s="1132">
        <f t="shared" ca="1" si="14"/>
        <v>0.45904059891646393</v>
      </c>
      <c r="AB66" s="1105"/>
    </row>
    <row r="67" spans="1:29">
      <c r="A67" s="1144">
        <f>'AMORT. PROFILE 0% CPR'!A67</f>
        <v>46720</v>
      </c>
      <c r="C67" s="1104"/>
      <c r="D67" s="1125">
        <f t="shared" ca="1" si="0"/>
        <v>47726</v>
      </c>
      <c r="E67" s="1126">
        <f t="shared" ca="1" si="1"/>
        <v>47753</v>
      </c>
      <c r="F67" s="1127">
        <f t="shared" ca="1" si="2"/>
        <v>1733</v>
      </c>
      <c r="G67" s="1128">
        <f ca="1">IF(F67&lt;&gt;"",COUNTIF($F$11:F67,"&gt;0"),"")</f>
        <v>57</v>
      </c>
      <c r="H67" s="1129">
        <v>8.1599804012892924E-3</v>
      </c>
      <c r="I67" s="1128"/>
      <c r="J67" s="1130">
        <f t="shared" ca="1" si="3"/>
        <v>5252360174.4662075</v>
      </c>
      <c r="K67" s="1131">
        <f t="shared" ca="1" si="4"/>
        <v>42859156.084156662</v>
      </c>
      <c r="L67" s="1130">
        <f t="shared" ca="1" si="5"/>
        <v>36072578.353792801</v>
      </c>
      <c r="M67" s="1130">
        <f t="shared" ca="1" si="6"/>
        <v>0</v>
      </c>
      <c r="N67" s="1130">
        <f t="shared" ca="1" si="15"/>
        <v>5173428440.0282574</v>
      </c>
      <c r="O67" s="1073"/>
      <c r="P67" s="1130">
        <f t="shared" ca="1" si="7"/>
        <v>78931734.437950134</v>
      </c>
      <c r="Q67" s="1130">
        <f t="shared" ca="1" si="8"/>
        <v>4914757018.026844</v>
      </c>
      <c r="R67" s="1130">
        <f t="shared" ca="1" si="16"/>
        <v>4989742165.742897</v>
      </c>
      <c r="S67" s="1130">
        <f t="shared" ca="1" si="17"/>
        <v>74985147.716053009</v>
      </c>
      <c r="T67" s="1130">
        <f t="shared" ca="1" si="9"/>
        <v>4914757018.026844</v>
      </c>
      <c r="U67" s="1132">
        <f t="shared" ca="1" si="10"/>
        <v>0.42260164693940111</v>
      </c>
      <c r="V67" s="1133">
        <f t="shared" ca="1" si="11"/>
        <v>5.0000000000000044E-2</v>
      </c>
      <c r="X67" s="1134">
        <f t="shared" ca="1" si="18"/>
        <v>262618008.72331047</v>
      </c>
      <c r="Y67" s="1134">
        <f t="shared" ca="1" si="12"/>
        <v>3946586.7218971252</v>
      </c>
      <c r="Z67" s="1134">
        <f t="shared" ca="1" si="13"/>
        <v>258671422.00141335</v>
      </c>
      <c r="AA67" s="1132">
        <f t="shared" ca="1" si="14"/>
        <v>0.45216599298090648</v>
      </c>
      <c r="AB67" s="1105"/>
    </row>
    <row r="68" spans="1:29">
      <c r="A68" s="1144">
        <f>'AMORT. PROFILE 0% CPR'!A68</f>
        <v>46748</v>
      </c>
      <c r="C68" s="1104"/>
      <c r="D68" s="1125">
        <f t="shared" ca="1" si="0"/>
        <v>47756</v>
      </c>
      <c r="E68" s="1126">
        <f t="shared" ca="1" si="1"/>
        <v>47784</v>
      </c>
      <c r="F68" s="1127">
        <f t="shared" ca="1" si="2"/>
        <v>1764</v>
      </c>
      <c r="G68" s="1128">
        <f ca="1">IF(F68&lt;&gt;"",COUNTIF($F$11:F68,"&gt;0"),"")</f>
        <v>58</v>
      </c>
      <c r="H68" s="1129">
        <v>8.1913894371840826E-3</v>
      </c>
      <c r="I68" s="1128"/>
      <c r="J68" s="1130">
        <f t="shared" ca="1" si="3"/>
        <v>5173428440.0282574</v>
      </c>
      <c r="K68" s="1131">
        <f t="shared" ca="1" si="4"/>
        <v>42377567.077675194</v>
      </c>
      <c r="L68" s="1130">
        <f t="shared" ca="1" si="5"/>
        <v>35529359.529579587</v>
      </c>
      <c r="M68" s="1130">
        <f t="shared" ca="1" si="6"/>
        <v>0</v>
      </c>
      <c r="N68" s="1130">
        <f t="shared" ca="1" si="15"/>
        <v>5095521513.4210033</v>
      </c>
      <c r="O68" s="1073"/>
      <c r="P68" s="1130">
        <f t="shared" ca="1" si="7"/>
        <v>77906926.607254028</v>
      </c>
      <c r="Q68" s="1130">
        <f t="shared" ca="1" si="8"/>
        <v>4840745437.7499533</v>
      </c>
      <c r="R68" s="1130">
        <f t="shared" ca="1" si="16"/>
        <v>4914757018.026844</v>
      </c>
      <c r="S68" s="1130">
        <f t="shared" ca="1" si="17"/>
        <v>74011580.276890755</v>
      </c>
      <c r="T68" s="1130">
        <f t="shared" ca="1" si="9"/>
        <v>4840745437.7499533</v>
      </c>
      <c r="U68" s="1132">
        <f t="shared" ca="1" si="10"/>
        <v>0.41625084846761673</v>
      </c>
      <c r="V68" s="1133">
        <f t="shared" ca="1" si="11"/>
        <v>4.9999999999999933E-2</v>
      </c>
      <c r="X68" s="1134">
        <f t="shared" ca="1" si="18"/>
        <v>258671422.00141335</v>
      </c>
      <c r="Y68" s="1134">
        <f t="shared" ca="1" si="12"/>
        <v>3895346.3303632736</v>
      </c>
      <c r="Z68" s="1134">
        <f t="shared" ca="1" si="13"/>
        <v>254776075.67105007</v>
      </c>
      <c r="AA68" s="1132">
        <f t="shared" ca="1" si="14"/>
        <v>0.44537090564981635</v>
      </c>
      <c r="AB68" s="1105"/>
    </row>
    <row r="69" spans="1:29">
      <c r="A69" s="1144">
        <f>'AMORT. PROFILE 0% CPR'!A69</f>
        <v>46779</v>
      </c>
      <c r="C69" s="1104"/>
      <c r="D69" s="1125">
        <f t="shared" ca="1" si="0"/>
        <v>47787</v>
      </c>
      <c r="E69" s="1126">
        <f t="shared" ca="1" si="1"/>
        <v>47814</v>
      </c>
      <c r="F69" s="1127">
        <f t="shared" ca="1" si="2"/>
        <v>1794</v>
      </c>
      <c r="G69" s="1128">
        <f ca="1">IF(F69&lt;&gt;"",COUNTIF($F$11:F69,"&gt;0"),"")</f>
        <v>59</v>
      </c>
      <c r="H69" s="1129">
        <v>8.2464933015456848E-3</v>
      </c>
      <c r="I69" s="1128"/>
      <c r="J69" s="1130">
        <f t="shared" ca="1" si="3"/>
        <v>5095521513.4210033</v>
      </c>
      <c r="K69" s="1131">
        <f t="shared" ca="1" si="4"/>
        <v>42020184.028308235</v>
      </c>
      <c r="L69" s="1130">
        <f t="shared" ca="1" si="5"/>
        <v>34992376.817334801</v>
      </c>
      <c r="M69" s="1130">
        <f t="shared" ca="1" si="6"/>
        <v>0</v>
      </c>
      <c r="N69" s="1130">
        <f t="shared" ca="1" si="15"/>
        <v>5018508952.5753603</v>
      </c>
      <c r="O69" s="1073"/>
      <c r="P69" s="1130">
        <f t="shared" ca="1" si="7"/>
        <v>77012560.845643044</v>
      </c>
      <c r="Q69" s="1130">
        <f t="shared" ca="1" si="8"/>
        <v>4767583504.9465923</v>
      </c>
      <c r="R69" s="1130">
        <f t="shared" ca="1" si="16"/>
        <v>4840745437.7499533</v>
      </c>
      <c r="S69" s="1130">
        <f t="shared" ca="1" si="17"/>
        <v>73161932.803360939</v>
      </c>
      <c r="T69" s="1130">
        <f t="shared" ca="1" si="9"/>
        <v>4767583504.9465923</v>
      </c>
      <c r="U69" s="1132">
        <f t="shared" ca="1" si="10"/>
        <v>0.40998250539924397</v>
      </c>
      <c r="V69" s="1133">
        <f t="shared" ca="1" si="11"/>
        <v>5.0000000000000044E-2</v>
      </c>
      <c r="X69" s="1134">
        <f t="shared" ca="1" si="18"/>
        <v>254776075.67105007</v>
      </c>
      <c r="Y69" s="1134">
        <f t="shared" ca="1" si="12"/>
        <v>3850628.0422821045</v>
      </c>
      <c r="Z69" s="1134">
        <f t="shared" ca="1" si="13"/>
        <v>250925447.62876797</v>
      </c>
      <c r="AA69" s="1132">
        <f t="shared" ca="1" si="14"/>
        <v>0.4386640421333507</v>
      </c>
      <c r="AB69" s="1105"/>
    </row>
    <row r="70" spans="1:29">
      <c r="A70" s="1144">
        <f>'AMORT. PROFILE 0% CPR'!A70</f>
        <v>46811</v>
      </c>
      <c r="C70" s="1104"/>
      <c r="D70" s="1125">
        <f t="shared" ca="1" si="0"/>
        <v>47817</v>
      </c>
      <c r="E70" s="1126">
        <f t="shared" ca="1" si="1"/>
        <v>47844</v>
      </c>
      <c r="F70" s="1127">
        <f t="shared" ca="1" si="2"/>
        <v>1824</v>
      </c>
      <c r="G70" s="1128">
        <f ca="1">IF(F70&lt;&gt;"",COUNTIF($F$11:F70,"&gt;0"),"")</f>
        <v>60</v>
      </c>
      <c r="H70" s="1129">
        <v>8.287265658053232E-3</v>
      </c>
      <c r="I70" s="1128"/>
      <c r="J70" s="1130">
        <f t="shared" ca="1" si="3"/>
        <v>5018508952.5753603</v>
      </c>
      <c r="K70" s="1131">
        <f t="shared" ca="1" si="4"/>
        <v>41589716.89731048</v>
      </c>
      <c r="L70" s="1130">
        <f t="shared" ca="1" si="5"/>
        <v>34462093.097978316</v>
      </c>
      <c r="M70" s="1130">
        <f t="shared" ca="1" si="6"/>
        <v>0</v>
      </c>
      <c r="N70" s="1130">
        <f t="shared" ca="1" si="15"/>
        <v>4942457142.5800714</v>
      </c>
      <c r="O70" s="1073"/>
      <c r="P70" s="1130">
        <f t="shared" ca="1" si="7"/>
        <v>76051809.995288849</v>
      </c>
      <c r="Q70" s="1130">
        <f t="shared" ca="1" si="8"/>
        <v>4695334285.4510679</v>
      </c>
      <c r="R70" s="1130">
        <f t="shared" ca="1" si="16"/>
        <v>4767583504.9465923</v>
      </c>
      <c r="S70" s="1130">
        <f t="shared" ca="1" si="17"/>
        <v>72249219.495524406</v>
      </c>
      <c r="T70" s="1130">
        <f t="shared" ca="1" si="9"/>
        <v>4695334285.4510679</v>
      </c>
      <c r="U70" s="1132">
        <f t="shared" ca="1" si="10"/>
        <v>0.40378612244618473</v>
      </c>
      <c r="V70" s="1133">
        <f t="shared" ca="1" si="11"/>
        <v>5.0000000000000044E-2</v>
      </c>
      <c r="X70" s="1134">
        <f t="shared" ca="1" si="18"/>
        <v>250925447.62876797</v>
      </c>
      <c r="Y70" s="1134">
        <f t="shared" ca="1" si="12"/>
        <v>3802590.4997644424</v>
      </c>
      <c r="Z70" s="1134">
        <f t="shared" ca="1" si="13"/>
        <v>247122857.12900352</v>
      </c>
      <c r="AA70" s="1132">
        <f t="shared" ca="1" si="14"/>
        <v>0.43203417291454538</v>
      </c>
      <c r="AB70" s="1105"/>
    </row>
    <row r="71" spans="1:29">
      <c r="A71" s="1144">
        <f>'AMORT. PROFILE 0% CPR'!A71</f>
        <v>46839</v>
      </c>
      <c r="C71" s="1104"/>
      <c r="D71" s="1125">
        <f t="shared" ca="1" si="0"/>
        <v>47848</v>
      </c>
      <c r="E71" s="1126">
        <f t="shared" ca="1" si="1"/>
        <v>47875</v>
      </c>
      <c r="F71" s="1127">
        <f t="shared" ca="1" si="2"/>
        <v>1855</v>
      </c>
      <c r="G71" s="1128">
        <f ca="1">IF(F71&lt;&gt;"",COUNTIF($F$11:F71,"&gt;0"),"")</f>
        <v>61</v>
      </c>
      <c r="H71" s="1129">
        <v>8.3338356636277009E-3</v>
      </c>
      <c r="I71" s="1128"/>
      <c r="J71" s="1130">
        <f t="shared" ca="1" si="3"/>
        <v>4942457142.5800714</v>
      </c>
      <c r="K71" s="1131">
        <f t="shared" ca="1" si="4"/>
        <v>41189625.600785263</v>
      </c>
      <c r="L71" s="1130">
        <f t="shared" ca="1" si="5"/>
        <v>33938251.651219599</v>
      </c>
      <c r="M71" s="1130">
        <f t="shared" ca="1" si="6"/>
        <v>0</v>
      </c>
      <c r="N71" s="1130">
        <f t="shared" ca="1" si="15"/>
        <v>4867329265.3280668</v>
      </c>
      <c r="O71" s="1073"/>
      <c r="P71" s="1130">
        <f t="shared" ca="1" si="7"/>
        <v>75127877.252004623</v>
      </c>
      <c r="Q71" s="1130">
        <f t="shared" ca="1" si="8"/>
        <v>4623962802.0616636</v>
      </c>
      <c r="R71" s="1130">
        <f t="shared" ca="1" si="16"/>
        <v>4695334285.4510679</v>
      </c>
      <c r="S71" s="1130">
        <f t="shared" ca="1" si="17"/>
        <v>71371483.389404297</v>
      </c>
      <c r="T71" s="1130">
        <f t="shared" ca="1" si="9"/>
        <v>4623962802.0616636</v>
      </c>
      <c r="U71" s="1132">
        <f t="shared" ca="1" si="10"/>
        <v>0.39766704091156818</v>
      </c>
      <c r="V71" s="1133">
        <f t="shared" ca="1" si="11"/>
        <v>4.9999999999999933E-2</v>
      </c>
      <c r="X71" s="1134">
        <f t="shared" ca="1" si="18"/>
        <v>247122857.12900352</v>
      </c>
      <c r="Y71" s="1134">
        <f t="shared" ca="1" si="12"/>
        <v>3756393.8626003265</v>
      </c>
      <c r="Z71" s="1134">
        <f t="shared" ca="1" si="13"/>
        <v>243366463.2664032</v>
      </c>
      <c r="AA71" s="1132">
        <f t="shared" ca="1" si="14"/>
        <v>0.42548701296316033</v>
      </c>
      <c r="AB71" s="1105"/>
      <c r="AC71" s="1078"/>
    </row>
    <row r="72" spans="1:29">
      <c r="A72" s="1144">
        <f>'AMORT. PROFILE 0% CPR'!A72</f>
        <v>46870</v>
      </c>
      <c r="C72" s="1104"/>
      <c r="D72" s="1125">
        <f t="shared" ca="1" si="0"/>
        <v>47879</v>
      </c>
      <c r="E72" s="1126">
        <f t="shared" ca="1" si="1"/>
        <v>47906</v>
      </c>
      <c r="F72" s="1127">
        <f t="shared" ca="1" si="2"/>
        <v>1886</v>
      </c>
      <c r="G72" s="1128">
        <f ca="1">IF(F72&lt;&gt;"",COUNTIF($F$11:F72,"&gt;0"),"")</f>
        <v>62</v>
      </c>
      <c r="H72" s="1129">
        <v>8.3879594483353744E-3</v>
      </c>
      <c r="I72" s="1128"/>
      <c r="J72" s="1130">
        <f t="shared" ca="1" si="3"/>
        <v>4867329265.3280668</v>
      </c>
      <c r="K72" s="1131">
        <f t="shared" ca="1" si="4"/>
        <v>40826960.499267831</v>
      </c>
      <c r="L72" s="1130">
        <f t="shared" ca="1" si="5"/>
        <v>33420548.715003647</v>
      </c>
      <c r="M72" s="1130">
        <f t="shared" ca="1" si="6"/>
        <v>0</v>
      </c>
      <c r="N72" s="1130">
        <f t="shared" ca="1" si="15"/>
        <v>4793081756.1137953</v>
      </c>
      <c r="O72" s="1073"/>
      <c r="P72" s="1130">
        <f t="shared" ca="1" si="7"/>
        <v>74247509.214271545</v>
      </c>
      <c r="Q72" s="1130">
        <f t="shared" ca="1" si="8"/>
        <v>4553427668.3081055</v>
      </c>
      <c r="R72" s="1130">
        <f t="shared" ca="1" si="16"/>
        <v>4623962802.0616636</v>
      </c>
      <c r="S72" s="1130">
        <f t="shared" ca="1" si="17"/>
        <v>70535133.753558159</v>
      </c>
      <c r="T72" s="1130">
        <f t="shared" ca="1" si="9"/>
        <v>4553427668.3081055</v>
      </c>
      <c r="U72" s="1132">
        <f t="shared" ca="1" si="10"/>
        <v>0.39162229843330032</v>
      </c>
      <c r="V72" s="1133">
        <f t="shared" ca="1" si="11"/>
        <v>5.0000000000000044E-2</v>
      </c>
      <c r="X72" s="1134">
        <f t="shared" ca="1" si="18"/>
        <v>243366463.2664032</v>
      </c>
      <c r="Y72" s="1134">
        <f t="shared" ca="1" si="12"/>
        <v>3712375.4607133865</v>
      </c>
      <c r="Z72" s="1134">
        <f t="shared" ca="1" si="13"/>
        <v>239654087.80568981</v>
      </c>
      <c r="AA72" s="1132">
        <f t="shared" ca="1" si="14"/>
        <v>0.41901939267631405</v>
      </c>
      <c r="AB72" s="1105"/>
      <c r="AC72" s="1078"/>
    </row>
    <row r="73" spans="1:29">
      <c r="A73" s="1144">
        <f>'AMORT. PROFILE 0% CPR'!A73</f>
        <v>46902</v>
      </c>
      <c r="C73" s="1104"/>
      <c r="D73" s="1125">
        <f t="shared" ca="1" si="0"/>
        <v>47907</v>
      </c>
      <c r="E73" s="1126">
        <f t="shared" ca="1" si="1"/>
        <v>47934</v>
      </c>
      <c r="F73" s="1127">
        <f t="shared" ca="1" si="2"/>
        <v>1914</v>
      </c>
      <c r="G73" s="1128">
        <f ca="1">IF(F73&lt;&gt;"",COUNTIF($F$11:F73,"&gt;0"),"")</f>
        <v>63</v>
      </c>
      <c r="H73" s="1129">
        <v>8.4259318894268839E-3</v>
      </c>
      <c r="I73" s="1128"/>
      <c r="J73" s="1130">
        <f t="shared" ca="1" si="3"/>
        <v>4793081756.1137953</v>
      </c>
      <c r="K73" s="1131">
        <f t="shared" ca="1" si="4"/>
        <v>40386180.417469434</v>
      </c>
      <c r="L73" s="1130">
        <f t="shared" ca="1" si="5"/>
        <v>32909482.681947149</v>
      </c>
      <c r="M73" s="1130">
        <f t="shared" ca="1" si="6"/>
        <v>0</v>
      </c>
      <c r="N73" s="1130">
        <f t="shared" ca="1" si="15"/>
        <v>4719786093.0143795</v>
      </c>
      <c r="O73" s="1073"/>
      <c r="P73" s="1130">
        <f t="shared" ca="1" si="7"/>
        <v>73295663.099415779</v>
      </c>
      <c r="Q73" s="1130">
        <f t="shared" ca="1" si="8"/>
        <v>4483796788.3636599</v>
      </c>
      <c r="R73" s="1130">
        <f t="shared" ca="1" si="16"/>
        <v>4553427668.3081055</v>
      </c>
      <c r="S73" s="1130">
        <f t="shared" ca="1" si="17"/>
        <v>69630879.94444561</v>
      </c>
      <c r="T73" s="1130">
        <f t="shared" ca="1" si="9"/>
        <v>4483796788.3636599</v>
      </c>
      <c r="U73" s="1132">
        <f t="shared" ca="1" si="10"/>
        <v>0.38564838982215133</v>
      </c>
      <c r="V73" s="1133">
        <f t="shared" ca="1" si="11"/>
        <v>5.0000000000000155E-2</v>
      </c>
      <c r="X73" s="1134">
        <f t="shared" ca="1" si="18"/>
        <v>239654087.80568981</v>
      </c>
      <c r="Y73" s="1134">
        <f t="shared" ca="1" si="12"/>
        <v>3664783.1549701691</v>
      </c>
      <c r="Z73" s="1134">
        <f t="shared" ca="1" si="13"/>
        <v>235989304.65071964</v>
      </c>
      <c r="AA73" s="1132">
        <f t="shared" ca="1" si="14"/>
        <v>0.41262756164891495</v>
      </c>
      <c r="AB73" s="1105"/>
      <c r="AC73" s="1078"/>
    </row>
    <row r="74" spans="1:29">
      <c r="A74" s="1144">
        <f>'AMORT. PROFILE 0% CPR'!A74</f>
        <v>46931</v>
      </c>
      <c r="C74" s="1104"/>
      <c r="D74" s="1125">
        <f t="shared" ca="1" si="0"/>
        <v>47938</v>
      </c>
      <c r="E74" s="1126">
        <f t="shared" ca="1" si="1"/>
        <v>47966</v>
      </c>
      <c r="F74" s="1127">
        <f t="shared" ca="1" si="2"/>
        <v>1946</v>
      </c>
      <c r="G74" s="1128">
        <f ca="1">IF(F74&lt;&gt;"",COUNTIF($F$11:F74,"&gt;0"),"")</f>
        <v>64</v>
      </c>
      <c r="H74" s="1129">
        <v>8.4724727099141466E-3</v>
      </c>
      <c r="I74" s="1128"/>
      <c r="J74" s="1130">
        <f t="shared" ca="1" si="3"/>
        <v>4719786093.0143795</v>
      </c>
      <c r="K74" s="1131">
        <f t="shared" ca="1" si="4"/>
        <v>39988258.869696639</v>
      </c>
      <c r="L74" s="1130">
        <f t="shared" ca="1" si="5"/>
        <v>32404710.826704688</v>
      </c>
      <c r="M74" s="1130">
        <f t="shared" ca="1" si="6"/>
        <v>0</v>
      </c>
      <c r="N74" s="1130">
        <f t="shared" ca="1" si="15"/>
        <v>4647393123.3179779</v>
      </c>
      <c r="O74" s="1073"/>
      <c r="P74" s="1130">
        <f t="shared" ca="1" si="7"/>
        <v>72392969.696401596</v>
      </c>
      <c r="Q74" s="1130">
        <f t="shared" ca="1" si="8"/>
        <v>4415023467.1520786</v>
      </c>
      <c r="R74" s="1130">
        <f t="shared" ca="1" si="16"/>
        <v>4483796788.3636599</v>
      </c>
      <c r="S74" s="1130">
        <f t="shared" ca="1" si="17"/>
        <v>68773321.21158123</v>
      </c>
      <c r="T74" s="1130">
        <f t="shared" ca="1" si="9"/>
        <v>4415023467.1520786</v>
      </c>
      <c r="U74" s="1132">
        <f t="shared" ca="1" si="10"/>
        <v>0.37975106615994136</v>
      </c>
      <c r="V74" s="1133">
        <f t="shared" ca="1" si="11"/>
        <v>5.0000000000000044E-2</v>
      </c>
      <c r="X74" s="1134">
        <f t="shared" ca="1" si="18"/>
        <v>235989304.65071964</v>
      </c>
      <c r="Y74" s="1134">
        <f t="shared" ca="1" si="12"/>
        <v>3619648.4848203659</v>
      </c>
      <c r="Z74" s="1134">
        <f t="shared" ca="1" si="13"/>
        <v>232369656.16589928</v>
      </c>
      <c r="AA74" s="1132">
        <f t="shared" ca="1" si="14"/>
        <v>0.4063176732966936</v>
      </c>
      <c r="AB74" s="1105"/>
      <c r="AC74" s="1078"/>
    </row>
    <row r="75" spans="1:29">
      <c r="A75" s="1144">
        <f>'AMORT. PROFILE 0% CPR'!A75</f>
        <v>46961</v>
      </c>
      <c r="C75" s="1104"/>
      <c r="D75" s="1125">
        <f t="shared" ca="1" si="0"/>
        <v>47968</v>
      </c>
      <c r="E75" s="1126">
        <f t="shared" ca="1" si="1"/>
        <v>47995</v>
      </c>
      <c r="F75" s="1127">
        <f t="shared" ca="1" si="2"/>
        <v>1975</v>
      </c>
      <c r="G75" s="1128">
        <f ca="1">IF(F75&lt;&gt;"",COUNTIF($F$11:F75,"&gt;0"),"")</f>
        <v>65</v>
      </c>
      <c r="H75" s="1129">
        <v>8.5119458346093087E-3</v>
      </c>
      <c r="I75" s="1128"/>
      <c r="J75" s="1130">
        <f t="shared" ca="1" si="3"/>
        <v>4647393123.3179779</v>
      </c>
      <c r="K75" s="1131">
        <f t="shared" ca="1" si="4"/>
        <v>39558358.53781841</v>
      </c>
      <c r="L75" s="1130">
        <f t="shared" ca="1" si="5"/>
        <v>31906410.999317881</v>
      </c>
      <c r="M75" s="1130">
        <f t="shared" ca="1" si="6"/>
        <v>0</v>
      </c>
      <c r="N75" s="1130">
        <f t="shared" ca="1" si="15"/>
        <v>4575928353.7808418</v>
      </c>
      <c r="O75" s="1073"/>
      <c r="P75" s="1130">
        <f t="shared" ca="1" si="7"/>
        <v>71464769.537136078</v>
      </c>
      <c r="Q75" s="1130">
        <f t="shared" ca="1" si="8"/>
        <v>4347131936.0917997</v>
      </c>
      <c r="R75" s="1130">
        <f t="shared" ca="1" si="16"/>
        <v>4415023467.1520786</v>
      </c>
      <c r="S75" s="1130">
        <f t="shared" ca="1" si="17"/>
        <v>67891531.060278893</v>
      </c>
      <c r="T75" s="1130">
        <f t="shared" ca="1" si="9"/>
        <v>4347131936.0917997</v>
      </c>
      <c r="U75" s="1132">
        <f t="shared" ca="1" si="10"/>
        <v>0.37392637264991518</v>
      </c>
      <c r="V75" s="1133">
        <f t="shared" ca="1" si="11"/>
        <v>5.0000000000000044E-2</v>
      </c>
      <c r="X75" s="1134">
        <f t="shared" ca="1" si="18"/>
        <v>232369656.16589928</v>
      </c>
      <c r="Y75" s="1134">
        <f t="shared" ca="1" si="12"/>
        <v>3573238.4768571854</v>
      </c>
      <c r="Z75" s="1134">
        <f t="shared" ca="1" si="13"/>
        <v>228796417.68904209</v>
      </c>
      <c r="AA75" s="1132">
        <f t="shared" ca="1" si="14"/>
        <v>0.40008549615340783</v>
      </c>
      <c r="AB75" s="1105"/>
      <c r="AC75" s="1078"/>
    </row>
    <row r="76" spans="1:29">
      <c r="A76" s="1144">
        <f>'AMORT. PROFILE 0% CPR'!A76</f>
        <v>46993</v>
      </c>
      <c r="C76" s="1104"/>
      <c r="D76" s="1125">
        <f t="shared" ref="D76:D139" ca="1" si="19">IF(E76&lt;&gt;"",EOMONTH(E76,-1),"")</f>
        <v>47999</v>
      </c>
      <c r="E76" s="1126">
        <f t="shared" ref="E76:E139" ca="1" si="20">IF(INDIRECT("A"&amp;(IFERROR(MATCH(E75,A:A),999)+1))&gt;0,INDIRECT("A"&amp;(IFERROR(MATCH(E75,A:A),999)+1)),"")</f>
        <v>48026</v>
      </c>
      <c r="F76" s="1127">
        <f t="shared" ref="F76:F139" ca="1" si="21">IF(E76&lt;&gt;"",E76-$A$31,"")</f>
        <v>2006</v>
      </c>
      <c r="G76" s="1128">
        <f ca="1">IF(F76&lt;&gt;"",COUNTIF($F$11:F76,"&gt;0"),"")</f>
        <v>66</v>
      </c>
      <c r="H76" s="1129">
        <v>8.5598230167749263E-3</v>
      </c>
      <c r="I76" s="1128"/>
      <c r="J76" s="1130">
        <f t="shared" ref="J76:J139" ca="1" si="22">IF(G76=1,$A$7,N75)</f>
        <v>4575928353.7808418</v>
      </c>
      <c r="K76" s="1131">
        <f t="shared" ref="K76:K139" ca="1" si="23">H76*J76</f>
        <v>39169136.845806248</v>
      </c>
      <c r="L76" s="1130">
        <f t="shared" ref="L76:L139" ca="1" si="24">IF(E76&lt;&gt;"",(1-(1-$A$25)^(1/12))*(J76-K76),"")</f>
        <v>31414256.710522238</v>
      </c>
      <c r="M76" s="1130">
        <f t="shared" ref="M76:M139" ca="1" si="25">IF(J76-K76-L76&lt;$A$27*$A$5,J76-K76-L76,0)</f>
        <v>0</v>
      </c>
      <c r="N76" s="1130">
        <f t="shared" ca="1" si="15"/>
        <v>4505344960.2245131</v>
      </c>
      <c r="O76" s="1073"/>
      <c r="P76" s="1130">
        <f t="shared" ref="P76:P139" ca="1" si="26">IF(G76&lt;&gt; "", R76+X76-N76, "")</f>
        <v>70583393.556328773</v>
      </c>
      <c r="Q76" s="1130">
        <f t="shared" ref="Q76:Q139" ca="1" si="27">IF(E76&lt;&gt;"", N76*(1-$A$15), "")</f>
        <v>4280077712.2132874</v>
      </c>
      <c r="R76" s="1130">
        <f t="shared" ca="1" si="16"/>
        <v>4347131936.0917997</v>
      </c>
      <c r="S76" s="1130">
        <f t="shared" ca="1" si="17"/>
        <v>67054223.878512383</v>
      </c>
      <c r="T76" s="1130">
        <f t="shared" ref="T76:T139" ca="1" si="28">IF(E76&lt;&gt;"", R76-S76, "")</f>
        <v>4280077712.2132874</v>
      </c>
      <c r="U76" s="1132">
        <f t="shared" ref="U76:U139" ca="1" si="29">IF(E76&lt;&gt;"", R76/$A$11, "")</f>
        <v>0.36817636154988481</v>
      </c>
      <c r="V76" s="1133">
        <f t="shared" ref="V76:V139" ca="1" si="30">IF(E76&lt;&gt;"", IFERROR(1-T76/N76, "n.a."), "")</f>
        <v>5.0000000000000044E-2</v>
      </c>
      <c r="X76" s="1134">
        <f t="shared" ca="1" si="18"/>
        <v>228796417.68904209</v>
      </c>
      <c r="Y76" s="1134">
        <f t="shared" ref="Y76:Y139" ca="1" si="31">IF(E76&lt;&gt;"", P76-S76, "")</f>
        <v>3529169.677816391</v>
      </c>
      <c r="Z76" s="1134">
        <f t="shared" ref="Z76:Z139" ca="1" si="32">IF(E76&lt;&gt;"", X76-Y76, "")</f>
        <v>225267248.0112257</v>
      </c>
      <c r="AA76" s="1132">
        <f t="shared" ref="AA76:AA139" ca="1" si="33">IF(E76&lt;&gt;"", X76/$A$19, "")</f>
        <v>0.39393322604862618</v>
      </c>
      <c r="AB76" s="1105"/>
      <c r="AC76" s="1078"/>
    </row>
    <row r="77" spans="1:29">
      <c r="A77" s="1144">
        <f>'AMORT. PROFILE 0% CPR'!A77</f>
        <v>47023</v>
      </c>
      <c r="C77" s="1104"/>
      <c r="D77" s="1125">
        <f t="shared" ca="1" si="19"/>
        <v>48029</v>
      </c>
      <c r="E77" s="1126">
        <f t="shared" ca="1" si="20"/>
        <v>48057</v>
      </c>
      <c r="F77" s="1127">
        <f t="shared" ca="1" si="21"/>
        <v>2037</v>
      </c>
      <c r="G77" s="1128">
        <f ca="1">IF(F77&lt;&gt;"",COUNTIF($F$11:F77,"&gt;0"),"")</f>
        <v>67</v>
      </c>
      <c r="H77" s="1129">
        <v>8.6017040674281117E-3</v>
      </c>
      <c r="I77" s="1128"/>
      <c r="J77" s="1130">
        <f t="shared" ca="1" si="22"/>
        <v>4505344960.2245131</v>
      </c>
      <c r="K77" s="1131">
        <f t="shared" ca="1" si="23"/>
        <v>38753644.069529936</v>
      </c>
      <c r="L77" s="1130">
        <f t="shared" ca="1" si="24"/>
        <v>30928387.317296606</v>
      </c>
      <c r="M77" s="1130">
        <f t="shared" ca="1" si="25"/>
        <v>0</v>
      </c>
      <c r="N77" s="1130">
        <f t="shared" ref="N77:N140" ca="1" si="34">IF(E77&lt;&gt;"",J77-K77-L77-M77,"")</f>
        <v>4435662928.8376865</v>
      </c>
      <c r="O77" s="1073"/>
      <c r="P77" s="1130">
        <f t="shared" ca="1" si="26"/>
        <v>69682031.386826515</v>
      </c>
      <c r="Q77" s="1130">
        <f t="shared" ca="1" si="27"/>
        <v>4213879782.395802</v>
      </c>
      <c r="R77" s="1130">
        <f t="shared" ref="R77:R140" ca="1" si="35">IF(E77&lt;&gt;"", T76, "")</f>
        <v>4280077712.2132874</v>
      </c>
      <c r="S77" s="1130">
        <f t="shared" ref="S77:S140" ca="1" si="36">IF(E77&lt;&gt;"", MIN(P77,MAX(R77-Q77,0)), "")</f>
        <v>66197929.817485332</v>
      </c>
      <c r="T77" s="1130">
        <f t="shared" ca="1" si="28"/>
        <v>4213879782.395802</v>
      </c>
      <c r="U77" s="1132">
        <f t="shared" ca="1" si="29"/>
        <v>0.3624972654154488</v>
      </c>
      <c r="V77" s="1133">
        <f t="shared" ca="1" si="30"/>
        <v>5.0000000000000044E-2</v>
      </c>
      <c r="X77" s="1134">
        <f t="shared" ref="X77:X140" ca="1" si="37">IF(E77&lt;&gt;"", Z76, "")</f>
        <v>225267248.0112257</v>
      </c>
      <c r="Y77" s="1134">
        <f t="shared" ca="1" si="31"/>
        <v>3484101.5693411827</v>
      </c>
      <c r="Z77" s="1134">
        <f t="shared" ca="1" si="32"/>
        <v>221783146.44188452</v>
      </c>
      <c r="AA77" s="1132">
        <f t="shared" ca="1" si="33"/>
        <v>0.38785683197525084</v>
      </c>
      <c r="AB77" s="1105"/>
      <c r="AC77" s="1078"/>
    </row>
    <row r="78" spans="1:29">
      <c r="A78" s="1144">
        <f>'AMORT. PROFILE 0% CPR'!A78</f>
        <v>47053</v>
      </c>
      <c r="C78" s="1104"/>
      <c r="D78" s="1125">
        <f t="shared" ca="1" si="19"/>
        <v>48060</v>
      </c>
      <c r="E78" s="1126">
        <f t="shared" ca="1" si="20"/>
        <v>48087</v>
      </c>
      <c r="F78" s="1127">
        <f t="shared" ca="1" si="21"/>
        <v>2067</v>
      </c>
      <c r="G78" s="1128">
        <f ca="1">IF(F78&lt;&gt;"",COUNTIF($F$11:F78,"&gt;0"),"")</f>
        <v>68</v>
      </c>
      <c r="H78" s="1129">
        <v>8.6433014396991997E-3</v>
      </c>
      <c r="I78" s="1128"/>
      <c r="J78" s="1130">
        <f t="shared" ca="1" si="22"/>
        <v>4435662928.8376865</v>
      </c>
      <c r="K78" s="1131">
        <f t="shared" ca="1" si="23"/>
        <v>38338771.778843142</v>
      </c>
      <c r="L78" s="1130">
        <f t="shared" ca="1" si="24"/>
        <v>30448755.004139643</v>
      </c>
      <c r="M78" s="1130">
        <f t="shared" ca="1" si="25"/>
        <v>0</v>
      </c>
      <c r="N78" s="1130">
        <f t="shared" ca="1" si="34"/>
        <v>4366875402.0547037</v>
      </c>
      <c r="O78" s="1073"/>
      <c r="P78" s="1130">
        <f t="shared" ca="1" si="26"/>
        <v>68787526.782982826</v>
      </c>
      <c r="Q78" s="1130">
        <f t="shared" ca="1" si="27"/>
        <v>4148531631.9519682</v>
      </c>
      <c r="R78" s="1130">
        <f t="shared" ca="1" si="35"/>
        <v>4213879782.395802</v>
      </c>
      <c r="S78" s="1130">
        <f t="shared" ca="1" si="36"/>
        <v>65348150.443833828</v>
      </c>
      <c r="T78" s="1130">
        <f t="shared" ca="1" si="28"/>
        <v>4148531631.9519682</v>
      </c>
      <c r="U78" s="1132">
        <f t="shared" ca="1" si="29"/>
        <v>0.3568906923229726</v>
      </c>
      <c r="V78" s="1133">
        <f t="shared" ca="1" si="30"/>
        <v>5.0000000000000044E-2</v>
      </c>
      <c r="X78" s="1134">
        <f t="shared" ca="1" si="37"/>
        <v>221783146.44188452</v>
      </c>
      <c r="Y78" s="1134">
        <f t="shared" ca="1" si="31"/>
        <v>3439376.3391489983</v>
      </c>
      <c r="Z78" s="1134">
        <f t="shared" ca="1" si="32"/>
        <v>218343770.10273552</v>
      </c>
      <c r="AA78" s="1132">
        <f t="shared" ca="1" si="33"/>
        <v>0.38185803450737693</v>
      </c>
      <c r="AB78" s="1105"/>
      <c r="AC78" s="1078"/>
    </row>
    <row r="79" spans="1:29">
      <c r="A79" s="1144">
        <f>'AMORT. PROFILE 0% CPR'!A79</f>
        <v>47084</v>
      </c>
      <c r="C79" s="1104"/>
      <c r="D79" s="1125">
        <f t="shared" ca="1" si="19"/>
        <v>48091</v>
      </c>
      <c r="E79" s="1126">
        <f t="shared" ca="1" si="20"/>
        <v>48120</v>
      </c>
      <c r="F79" s="1127">
        <f t="shared" ca="1" si="21"/>
        <v>2100</v>
      </c>
      <c r="G79" s="1128">
        <f ca="1">IF(F79&lt;&gt;"",COUNTIF($F$11:F79,"&gt;0"),"")</f>
        <v>69</v>
      </c>
      <c r="H79" s="1129">
        <v>8.6963022323994707E-3</v>
      </c>
      <c r="I79" s="1128"/>
      <c r="J79" s="1130">
        <f t="shared" ca="1" si="22"/>
        <v>4366875402.0547037</v>
      </c>
      <c r="K79" s="1131">
        <f t="shared" ca="1" si="23"/>
        <v>37975668.307498656</v>
      </c>
      <c r="L79" s="1130">
        <f t="shared" ca="1" si="24"/>
        <v>29974958.116009127</v>
      </c>
      <c r="M79" s="1130">
        <f t="shared" ca="1" si="25"/>
        <v>0</v>
      </c>
      <c r="N79" s="1130">
        <f t="shared" ca="1" si="34"/>
        <v>4298924775.631196</v>
      </c>
      <c r="O79" s="1073"/>
      <c r="P79" s="1130">
        <f t="shared" ca="1" si="26"/>
        <v>67950626.42350769</v>
      </c>
      <c r="Q79" s="1130">
        <f t="shared" ca="1" si="27"/>
        <v>4083978536.8496361</v>
      </c>
      <c r="R79" s="1130">
        <f t="shared" ca="1" si="35"/>
        <v>4148531631.9519682</v>
      </c>
      <c r="S79" s="1130">
        <f t="shared" ca="1" si="36"/>
        <v>64553095.102332115</v>
      </c>
      <c r="T79" s="1130">
        <f t="shared" ca="1" si="28"/>
        <v>4083978536.8496361</v>
      </c>
      <c r="U79" s="1132">
        <f t="shared" ca="1" si="29"/>
        <v>0.35135609051696998</v>
      </c>
      <c r="V79" s="1133">
        <f t="shared" ca="1" si="30"/>
        <v>5.0000000000000044E-2</v>
      </c>
      <c r="X79" s="1134">
        <f t="shared" ca="1" si="37"/>
        <v>218343770.10273552</v>
      </c>
      <c r="Y79" s="1134">
        <f t="shared" ca="1" si="31"/>
        <v>3397531.3211755753</v>
      </c>
      <c r="Z79" s="1134">
        <f t="shared" ca="1" si="32"/>
        <v>214946238.78155994</v>
      </c>
      <c r="AA79" s="1132">
        <f t="shared" ca="1" si="33"/>
        <v>0.37593624328983388</v>
      </c>
      <c r="AB79" s="1105"/>
      <c r="AC79" s="1078"/>
    </row>
    <row r="80" spans="1:29">
      <c r="A80" s="1144">
        <f>'AMORT. PROFILE 0% CPR'!A80</f>
        <v>47114</v>
      </c>
      <c r="C80" s="1104"/>
      <c r="D80" s="1125">
        <f t="shared" ca="1" si="19"/>
        <v>48121</v>
      </c>
      <c r="E80" s="1126">
        <f t="shared" ca="1" si="20"/>
        <v>48148</v>
      </c>
      <c r="F80" s="1127">
        <f t="shared" ca="1" si="21"/>
        <v>2128</v>
      </c>
      <c r="G80" s="1128">
        <f ca="1">IF(F80&lt;&gt;"",COUNTIF($F$11:F80,"&gt;0"),"")</f>
        <v>70</v>
      </c>
      <c r="H80" s="1129">
        <v>8.7352661988350285E-3</v>
      </c>
      <c r="I80" s="1128"/>
      <c r="J80" s="1130">
        <f t="shared" ca="1" si="22"/>
        <v>4298924775.631196</v>
      </c>
      <c r="K80" s="1131">
        <f t="shared" ca="1" si="23"/>
        <v>37552252.283905648</v>
      </c>
      <c r="L80" s="1130">
        <f t="shared" ca="1" si="24"/>
        <v>29507373.873378441</v>
      </c>
      <c r="M80" s="1130">
        <f t="shared" ca="1" si="25"/>
        <v>0</v>
      </c>
      <c r="N80" s="1130">
        <f t="shared" ca="1" si="34"/>
        <v>4231865149.4739122</v>
      </c>
      <c r="O80" s="1073"/>
      <c r="P80" s="1130">
        <f t="shared" ca="1" si="26"/>
        <v>67059626.157283783</v>
      </c>
      <c r="Q80" s="1130">
        <f t="shared" ca="1" si="27"/>
        <v>4020271892.0002165</v>
      </c>
      <c r="R80" s="1130">
        <f t="shared" ca="1" si="35"/>
        <v>4083978536.8496361</v>
      </c>
      <c r="S80" s="1130">
        <f t="shared" ca="1" si="36"/>
        <v>63706644.849419594</v>
      </c>
      <c r="T80" s="1130">
        <f t="shared" ca="1" si="28"/>
        <v>4020271892.0002165</v>
      </c>
      <c r="U80" s="1132">
        <f t="shared" ca="1" si="29"/>
        <v>0.34588882519561254</v>
      </c>
      <c r="V80" s="1133">
        <f t="shared" ca="1" si="30"/>
        <v>5.0000000000000044E-2</v>
      </c>
      <c r="X80" s="1134">
        <f t="shared" ca="1" si="37"/>
        <v>214946238.78155994</v>
      </c>
      <c r="Y80" s="1134">
        <f t="shared" ca="1" si="31"/>
        <v>3352981.3078641891</v>
      </c>
      <c r="Z80" s="1134">
        <f t="shared" ca="1" si="32"/>
        <v>211593257.47369576</v>
      </c>
      <c r="AA80" s="1132">
        <f t="shared" ca="1" si="33"/>
        <v>0.37008649927954534</v>
      </c>
      <c r="AB80" s="1105"/>
      <c r="AC80" s="1078"/>
    </row>
    <row r="81" spans="1:29">
      <c r="A81" s="1144">
        <f>'AMORT. PROFILE 0% CPR'!A81</f>
        <v>47147</v>
      </c>
      <c r="C81" s="1104"/>
      <c r="D81" s="1125">
        <f t="shared" ca="1" si="19"/>
        <v>48152</v>
      </c>
      <c r="E81" s="1126">
        <f t="shared" ca="1" si="20"/>
        <v>48179</v>
      </c>
      <c r="F81" s="1127">
        <f t="shared" ca="1" si="21"/>
        <v>2159</v>
      </c>
      <c r="G81" s="1128">
        <f ca="1">IF(F81&lt;&gt;"",COUNTIF($F$11:F81,"&gt;0"),"")</f>
        <v>71</v>
      </c>
      <c r="H81" s="1129">
        <v>8.7880372559361441E-3</v>
      </c>
      <c r="I81" s="1128"/>
      <c r="J81" s="1130">
        <f t="shared" ca="1" si="22"/>
        <v>4231865149.4739122</v>
      </c>
      <c r="K81" s="1131">
        <f t="shared" ca="1" si="23"/>
        <v>37189788.595674522</v>
      </c>
      <c r="L81" s="1130">
        <f t="shared" ca="1" si="24"/>
        <v>29045537.200220868</v>
      </c>
      <c r="M81" s="1130">
        <f t="shared" ca="1" si="25"/>
        <v>0</v>
      </c>
      <c r="N81" s="1130">
        <f t="shared" ca="1" si="34"/>
        <v>4165629823.6780167</v>
      </c>
      <c r="O81" s="1073"/>
      <c r="P81" s="1130">
        <f t="shared" ca="1" si="26"/>
        <v>66235325.795895576</v>
      </c>
      <c r="Q81" s="1130">
        <f t="shared" ca="1" si="27"/>
        <v>3957348332.4941158</v>
      </c>
      <c r="R81" s="1130">
        <f t="shared" ca="1" si="35"/>
        <v>4020271892.0002165</v>
      </c>
      <c r="S81" s="1130">
        <f t="shared" ca="1" si="36"/>
        <v>62923559.506100655</v>
      </c>
      <c r="T81" s="1130">
        <f t="shared" ca="1" si="28"/>
        <v>3957348332.4941158</v>
      </c>
      <c r="U81" s="1132">
        <f t="shared" ca="1" si="29"/>
        <v>0.34049324920389396</v>
      </c>
      <c r="V81" s="1133">
        <f t="shared" ca="1" si="30"/>
        <v>5.0000000000000044E-2</v>
      </c>
      <c r="X81" s="1134">
        <f t="shared" ca="1" si="37"/>
        <v>211593257.47369576</v>
      </c>
      <c r="Y81" s="1134">
        <f t="shared" ca="1" si="31"/>
        <v>3311766.2897949219</v>
      </c>
      <c r="Z81" s="1134">
        <f t="shared" ca="1" si="32"/>
        <v>208281491.18390083</v>
      </c>
      <c r="AA81" s="1132">
        <f t="shared" ca="1" si="33"/>
        <v>0.36431345983763042</v>
      </c>
      <c r="AB81" s="1105"/>
      <c r="AC81" s="1078"/>
    </row>
    <row r="82" spans="1:29">
      <c r="A82" s="1144">
        <f>'AMORT. PROFILE 0% CPR'!A82</f>
        <v>47176</v>
      </c>
      <c r="C82" s="1104"/>
      <c r="D82" s="1125">
        <f t="shared" ca="1" si="19"/>
        <v>48182</v>
      </c>
      <c r="E82" s="1126">
        <f t="shared" ca="1" si="20"/>
        <v>48211</v>
      </c>
      <c r="F82" s="1127">
        <f t="shared" ca="1" si="21"/>
        <v>2191</v>
      </c>
      <c r="G82" s="1128">
        <f ca="1">IF(F82&lt;&gt;"",COUNTIF($F$11:F82,"&gt;0"),"")</f>
        <v>72</v>
      </c>
      <c r="H82" s="1129">
        <v>8.840598743222336E-3</v>
      </c>
      <c r="I82" s="1128"/>
      <c r="J82" s="1130">
        <f t="shared" ca="1" si="22"/>
        <v>4165629823.6780167</v>
      </c>
      <c r="K82" s="1131">
        <f t="shared" ca="1" si="23"/>
        <v>36826661.783937357</v>
      </c>
      <c r="L82" s="1130">
        <f t="shared" ca="1" si="24"/>
        <v>28589412.889887076</v>
      </c>
      <c r="M82" s="1130">
        <f t="shared" ca="1" si="25"/>
        <v>0</v>
      </c>
      <c r="N82" s="1130">
        <f t="shared" ca="1" si="34"/>
        <v>4100213749.0041924</v>
      </c>
      <c r="O82" s="1073"/>
      <c r="P82" s="1130">
        <f t="shared" ca="1" si="26"/>
        <v>65416074.67382431</v>
      </c>
      <c r="Q82" s="1130">
        <f t="shared" ca="1" si="27"/>
        <v>3895203061.5539827</v>
      </c>
      <c r="R82" s="1130">
        <f t="shared" ca="1" si="35"/>
        <v>3957348332.4941158</v>
      </c>
      <c r="S82" s="1130">
        <f t="shared" ca="1" si="36"/>
        <v>62145270.940133095</v>
      </c>
      <c r="T82" s="1130">
        <f t="shared" ca="1" si="28"/>
        <v>3895203061.5539827</v>
      </c>
      <c r="U82" s="1132">
        <f t="shared" ca="1" si="29"/>
        <v>0.33516399590877732</v>
      </c>
      <c r="V82" s="1133">
        <f t="shared" ca="1" si="30"/>
        <v>5.0000000000000044E-2</v>
      </c>
      <c r="X82" s="1134">
        <f t="shared" ca="1" si="37"/>
        <v>208281491.18390083</v>
      </c>
      <c r="Y82" s="1134">
        <f t="shared" ca="1" si="31"/>
        <v>3270803.7336912155</v>
      </c>
      <c r="Z82" s="1134">
        <f t="shared" ca="1" si="32"/>
        <v>205010687.45020962</v>
      </c>
      <c r="AA82" s="1132">
        <f t="shared" ca="1" si="33"/>
        <v>0.35861138289239125</v>
      </c>
      <c r="AB82" s="1105"/>
      <c r="AC82" s="1078"/>
    </row>
    <row r="83" spans="1:29">
      <c r="A83" s="1144">
        <f>'AMORT. PROFILE 0% CPR'!A83</f>
        <v>47204</v>
      </c>
      <c r="C83" s="1104"/>
      <c r="D83" s="1125">
        <f t="shared" ca="1" si="19"/>
        <v>48213</v>
      </c>
      <c r="E83" s="1126">
        <f t="shared" ca="1" si="20"/>
        <v>48240</v>
      </c>
      <c r="F83" s="1127">
        <f t="shared" ca="1" si="21"/>
        <v>2220</v>
      </c>
      <c r="G83" s="1128">
        <f ca="1">IF(F83&lt;&gt;"",COUNTIF($F$11:F83,"&gt;0"),"")</f>
        <v>73</v>
      </c>
      <c r="H83" s="1129">
        <v>8.8999626012095639E-3</v>
      </c>
      <c r="I83" s="1128"/>
      <c r="J83" s="1130">
        <f t="shared" ca="1" si="22"/>
        <v>4100213749.0041924</v>
      </c>
      <c r="K83" s="1131">
        <f t="shared" ca="1" si="23"/>
        <v>36491749.023102567</v>
      </c>
      <c r="L83" s="1130">
        <f t="shared" ca="1" si="24"/>
        <v>28138766.022907231</v>
      </c>
      <c r="M83" s="1130">
        <f t="shared" ca="1" si="25"/>
        <v>0</v>
      </c>
      <c r="N83" s="1130">
        <f t="shared" ca="1" si="34"/>
        <v>4035583233.9581823</v>
      </c>
      <c r="O83" s="1073"/>
      <c r="P83" s="1130">
        <f t="shared" ca="1" si="26"/>
        <v>64630515.046010017</v>
      </c>
      <c r="Q83" s="1130">
        <f t="shared" ca="1" si="27"/>
        <v>3833804072.260273</v>
      </c>
      <c r="R83" s="1130">
        <f t="shared" ca="1" si="35"/>
        <v>3895203061.5539827</v>
      </c>
      <c r="S83" s="1130">
        <f t="shared" ca="1" si="36"/>
        <v>61398989.293709755</v>
      </c>
      <c r="T83" s="1130">
        <f t="shared" ca="1" si="28"/>
        <v>3833804072.260273</v>
      </c>
      <c r="U83" s="1132">
        <f t="shared" ca="1" si="29"/>
        <v>0.32990065905159416</v>
      </c>
      <c r="V83" s="1133">
        <f t="shared" ca="1" si="30"/>
        <v>5.0000000000000044E-2</v>
      </c>
      <c r="X83" s="1134">
        <f t="shared" ca="1" si="37"/>
        <v>205010687.45020962</v>
      </c>
      <c r="Y83" s="1134">
        <f t="shared" ca="1" si="31"/>
        <v>3231525.7523002625</v>
      </c>
      <c r="Z83" s="1134">
        <f t="shared" ca="1" si="32"/>
        <v>201779161.69790936</v>
      </c>
      <c r="AA83" s="1132">
        <f t="shared" ca="1" si="33"/>
        <v>0.352979833764135</v>
      </c>
      <c r="AB83" s="1105"/>
      <c r="AC83" s="1078"/>
    </row>
    <row r="84" spans="1:29">
      <c r="A84" s="1144">
        <f>'AMORT. PROFILE 0% CPR'!A84</f>
        <v>47235</v>
      </c>
      <c r="C84" s="1104"/>
      <c r="D84" s="1125">
        <f t="shared" ca="1" si="19"/>
        <v>48244</v>
      </c>
      <c r="E84" s="1126">
        <f t="shared" ca="1" si="20"/>
        <v>48271</v>
      </c>
      <c r="F84" s="1127">
        <f t="shared" ca="1" si="21"/>
        <v>2251</v>
      </c>
      <c r="G84" s="1128">
        <f ca="1">IF(F84&lt;&gt;"",COUNTIF($F$11:F84,"&gt;0"),"")</f>
        <v>74</v>
      </c>
      <c r="H84" s="1129">
        <v>8.9664940180044853E-3</v>
      </c>
      <c r="I84" s="1073"/>
      <c r="J84" s="1130">
        <f t="shared" ca="1" si="22"/>
        <v>4035583233.9581823</v>
      </c>
      <c r="K84" s="1131">
        <f t="shared" ca="1" si="23"/>
        <v>36185032.926445238</v>
      </c>
      <c r="L84" s="1130">
        <f t="shared" ca="1" si="24"/>
        <v>27693363.426876109</v>
      </c>
      <c r="M84" s="1130">
        <f t="shared" ca="1" si="25"/>
        <v>0</v>
      </c>
      <c r="N84" s="1130">
        <f t="shared" ca="1" si="34"/>
        <v>3971704837.6048613</v>
      </c>
      <c r="O84" s="1073"/>
      <c r="P84" s="1130">
        <f t="shared" ca="1" si="26"/>
        <v>63878396.353321075</v>
      </c>
      <c r="Q84" s="1130">
        <f t="shared" ca="1" si="27"/>
        <v>3773119595.724618</v>
      </c>
      <c r="R84" s="1130">
        <f t="shared" ca="1" si="35"/>
        <v>3833804072.260273</v>
      </c>
      <c r="S84" s="1130">
        <f t="shared" ca="1" si="36"/>
        <v>60684476.535655022</v>
      </c>
      <c r="T84" s="1130">
        <f t="shared" ca="1" si="28"/>
        <v>3773119595.724618</v>
      </c>
      <c r="U84" s="1132">
        <f t="shared" ca="1" si="29"/>
        <v>0.32470052783558107</v>
      </c>
      <c r="V84" s="1133">
        <f t="shared" ca="1" si="30"/>
        <v>5.0000000000000044E-2</v>
      </c>
      <c r="X84" s="1134">
        <f t="shared" ca="1" si="37"/>
        <v>201779161.69790936</v>
      </c>
      <c r="Y84" s="1134">
        <f t="shared" ca="1" si="31"/>
        <v>3193919.8176660538</v>
      </c>
      <c r="Z84" s="1134">
        <f t="shared" ca="1" si="32"/>
        <v>198585241.8802433</v>
      </c>
      <c r="AA84" s="1132">
        <f t="shared" ca="1" si="33"/>
        <v>0.34741591201430672</v>
      </c>
      <c r="AB84" s="1105"/>
      <c r="AC84" s="1078"/>
    </row>
    <row r="85" spans="1:29">
      <c r="A85" s="1144">
        <f>'AMORT. PROFILE 0% CPR'!A85</f>
        <v>47266</v>
      </c>
      <c r="C85" s="1104"/>
      <c r="D85" s="1125">
        <f t="shared" ca="1" si="19"/>
        <v>48273</v>
      </c>
      <c r="E85" s="1126">
        <f t="shared" ca="1" si="20"/>
        <v>48303</v>
      </c>
      <c r="F85" s="1127">
        <f t="shared" ca="1" si="21"/>
        <v>2283</v>
      </c>
      <c r="G85" s="1128">
        <f ca="1">IF(F85&lt;&gt;"",COUNTIF($F$11:F85,"&gt;0"),"")</f>
        <v>75</v>
      </c>
      <c r="H85" s="1129">
        <v>9.022483991741834E-3</v>
      </c>
      <c r="I85" s="1073"/>
      <c r="J85" s="1130">
        <f t="shared" ca="1" si="22"/>
        <v>3971704837.6048613</v>
      </c>
      <c r="K85" s="1131">
        <f t="shared" ca="1" si="23"/>
        <v>35834643.317213461</v>
      </c>
      <c r="L85" s="1130">
        <f t="shared" ca="1" si="24"/>
        <v>27253471.200566847</v>
      </c>
      <c r="M85" s="1130">
        <f t="shared" ca="1" si="25"/>
        <v>0</v>
      </c>
      <c r="N85" s="1130">
        <f t="shared" ca="1" si="34"/>
        <v>3908616723.087081</v>
      </c>
      <c r="O85" s="1073"/>
      <c r="P85" s="1130">
        <f t="shared" ca="1" si="26"/>
        <v>63088114.517780304</v>
      </c>
      <c r="Q85" s="1130">
        <f t="shared" ca="1" si="27"/>
        <v>3713185886.9327269</v>
      </c>
      <c r="R85" s="1130">
        <f t="shared" ca="1" si="35"/>
        <v>3773119595.724618</v>
      </c>
      <c r="S85" s="1130">
        <f t="shared" ca="1" si="36"/>
        <v>59933708.791891098</v>
      </c>
      <c r="T85" s="1130">
        <f t="shared" ca="1" si="28"/>
        <v>3713185886.9327269</v>
      </c>
      <c r="U85" s="1132">
        <f t="shared" ca="1" si="29"/>
        <v>0.31956091162380734</v>
      </c>
      <c r="V85" s="1133">
        <f t="shared" ca="1" si="30"/>
        <v>5.0000000000000044E-2</v>
      </c>
      <c r="X85" s="1134">
        <f t="shared" ca="1" si="37"/>
        <v>198585241.8802433</v>
      </c>
      <c r="Y85" s="1134">
        <f t="shared" ca="1" si="31"/>
        <v>3154405.7258892059</v>
      </c>
      <c r="Z85" s="1134">
        <f t="shared" ca="1" si="32"/>
        <v>195430836.1543541</v>
      </c>
      <c r="AA85" s="1132">
        <f t="shared" ca="1" si="33"/>
        <v>0.34191673877452361</v>
      </c>
      <c r="AB85" s="1105"/>
      <c r="AC85" s="1078"/>
    </row>
    <row r="86" spans="1:29">
      <c r="A86" s="1144">
        <f>'AMORT. PROFILE 0% CPR'!A86</f>
        <v>47296</v>
      </c>
      <c r="C86" s="1104"/>
      <c r="D86" s="1125">
        <f t="shared" ca="1" si="19"/>
        <v>48304</v>
      </c>
      <c r="E86" s="1126">
        <f t="shared" ca="1" si="20"/>
        <v>48331</v>
      </c>
      <c r="F86" s="1127">
        <f t="shared" ca="1" si="21"/>
        <v>2311</v>
      </c>
      <c r="G86" s="1128">
        <f ca="1">IF(F86&lt;&gt;"",COUNTIF($F$11:F86,"&gt;0"),"")</f>
        <v>76</v>
      </c>
      <c r="H86" s="1129">
        <v>9.0906429830009908E-3</v>
      </c>
      <c r="I86" s="1073"/>
      <c r="J86" s="1130">
        <f t="shared" ca="1" si="22"/>
        <v>3908616723.087081</v>
      </c>
      <c r="K86" s="1131">
        <f t="shared" ca="1" si="23"/>
        <v>35531839.186971903</v>
      </c>
      <c r="L86" s="1130">
        <f t="shared" ca="1" si="24"/>
        <v>26818721.68800699</v>
      </c>
      <c r="M86" s="1130">
        <f t="shared" ca="1" si="25"/>
        <v>0</v>
      </c>
      <c r="N86" s="1130">
        <f t="shared" ca="1" si="34"/>
        <v>3846266162.2121024</v>
      </c>
      <c r="O86" s="1073"/>
      <c r="P86" s="1130">
        <f t="shared" ca="1" si="26"/>
        <v>62350560.874978542</v>
      </c>
      <c r="Q86" s="1130">
        <f t="shared" ca="1" si="27"/>
        <v>3653952854.1014972</v>
      </c>
      <c r="R86" s="1130">
        <f t="shared" ca="1" si="35"/>
        <v>3713185886.9327269</v>
      </c>
      <c r="S86" s="1130">
        <f t="shared" ca="1" si="36"/>
        <v>59233032.831229687</v>
      </c>
      <c r="T86" s="1130">
        <f t="shared" ca="1" si="28"/>
        <v>3653952854.1014972</v>
      </c>
      <c r="U86" s="1132">
        <f t="shared" ca="1" si="29"/>
        <v>0.31448488099911298</v>
      </c>
      <c r="V86" s="1133">
        <f t="shared" ca="1" si="30"/>
        <v>5.0000000000000044E-2</v>
      </c>
      <c r="X86" s="1134">
        <f t="shared" ca="1" si="37"/>
        <v>195430836.1543541</v>
      </c>
      <c r="Y86" s="1134">
        <f t="shared" ca="1" si="31"/>
        <v>3117528.0437488556</v>
      </c>
      <c r="Z86" s="1134">
        <f t="shared" ca="1" si="32"/>
        <v>192313308.11060524</v>
      </c>
      <c r="AA86" s="1132">
        <f t="shared" ca="1" si="33"/>
        <v>0.33648559943931489</v>
      </c>
      <c r="AB86" s="1105"/>
      <c r="AC86" s="1078"/>
    </row>
    <row r="87" spans="1:29">
      <c r="A87" s="1144">
        <f>'AMORT. PROFILE 0% CPR'!A87</f>
        <v>47326</v>
      </c>
      <c r="C87" s="1104"/>
      <c r="D87" s="1125">
        <f t="shared" ca="1" si="19"/>
        <v>48334</v>
      </c>
      <c r="E87" s="1126">
        <f t="shared" ca="1" si="20"/>
        <v>48361</v>
      </c>
      <c r="F87" s="1127">
        <f t="shared" ca="1" si="21"/>
        <v>2341</v>
      </c>
      <c r="G87" s="1128">
        <f ca="1">IF(F87&lt;&gt;"",COUNTIF($F$11:F87,"&gt;0"),"")</f>
        <v>77</v>
      </c>
      <c r="H87" s="1129">
        <v>9.1467158097798887E-3</v>
      </c>
      <c r="I87" s="1073"/>
      <c r="J87" s="1130">
        <f t="shared" ca="1" si="22"/>
        <v>3846266162.2121024</v>
      </c>
      <c r="K87" s="1131">
        <f t="shared" ca="1" si="23"/>
        <v>35180703.514526851</v>
      </c>
      <c r="L87" s="1130">
        <f t="shared" ca="1" si="24"/>
        <v>26389413.945170015</v>
      </c>
      <c r="M87" s="1130">
        <f t="shared" ca="1" si="25"/>
        <v>0</v>
      </c>
      <c r="N87" s="1130">
        <f t="shared" ca="1" si="34"/>
        <v>3784696044.7524056</v>
      </c>
      <c r="O87" s="1073"/>
      <c r="P87" s="1130">
        <f t="shared" ca="1" si="26"/>
        <v>61570117.45969677</v>
      </c>
      <c r="Q87" s="1130">
        <f t="shared" ca="1" si="27"/>
        <v>3595461242.5147853</v>
      </c>
      <c r="R87" s="1130">
        <f t="shared" ca="1" si="35"/>
        <v>3653952854.1014972</v>
      </c>
      <c r="S87" s="1130">
        <f t="shared" ca="1" si="36"/>
        <v>58491611.586711884</v>
      </c>
      <c r="T87" s="1130">
        <f t="shared" ca="1" si="28"/>
        <v>3595461242.5147853</v>
      </c>
      <c r="U87" s="1132">
        <f t="shared" ca="1" si="29"/>
        <v>0.30946819348376392</v>
      </c>
      <c r="V87" s="1133">
        <f t="shared" ca="1" si="30"/>
        <v>5.0000000000000044E-2</v>
      </c>
      <c r="X87" s="1134">
        <f t="shared" ca="1" si="37"/>
        <v>192313308.11060524</v>
      </c>
      <c r="Y87" s="1134">
        <f t="shared" ca="1" si="31"/>
        <v>3078505.8729848862</v>
      </c>
      <c r="Z87" s="1134">
        <f t="shared" ca="1" si="32"/>
        <v>189234802.23762035</v>
      </c>
      <c r="AA87" s="1132">
        <f t="shared" ca="1" si="33"/>
        <v>0.33111795473589056</v>
      </c>
      <c r="AB87" s="1105"/>
      <c r="AC87" s="1078"/>
    </row>
    <row r="88" spans="1:29">
      <c r="A88" s="1144">
        <f>'AMORT. PROFILE 0% CPR'!A88</f>
        <v>47357</v>
      </c>
      <c r="C88" s="1104"/>
      <c r="D88" s="1125">
        <f t="shared" ca="1" si="19"/>
        <v>48365</v>
      </c>
      <c r="E88" s="1126">
        <f t="shared" ca="1" si="20"/>
        <v>48393</v>
      </c>
      <c r="F88" s="1127">
        <f t="shared" ca="1" si="21"/>
        <v>2373</v>
      </c>
      <c r="G88" s="1128">
        <f ca="1">IF(F88&lt;&gt;"",COUNTIF($F$11:F88,"&gt;0"),"")</f>
        <v>78</v>
      </c>
      <c r="H88" s="1129">
        <v>9.2122950644957374E-3</v>
      </c>
      <c r="I88" s="1073"/>
      <c r="J88" s="1130">
        <f t="shared" ca="1" si="22"/>
        <v>3784696044.7524056</v>
      </c>
      <c r="K88" s="1131">
        <f t="shared" ca="1" si="23"/>
        <v>34865736.693689123</v>
      </c>
      <c r="L88" s="1130">
        <f t="shared" ca="1" si="24"/>
        <v>25965259.844192434</v>
      </c>
      <c r="M88" s="1130">
        <f t="shared" ca="1" si="25"/>
        <v>0</v>
      </c>
      <c r="N88" s="1130">
        <f t="shared" ca="1" si="34"/>
        <v>3723865048.2145238</v>
      </c>
      <c r="O88" s="1073"/>
      <c r="P88" s="1130">
        <f t="shared" ca="1" si="26"/>
        <v>60830996.537881851</v>
      </c>
      <c r="Q88" s="1130">
        <f t="shared" ca="1" si="27"/>
        <v>3537671795.8037972</v>
      </c>
      <c r="R88" s="1130">
        <f t="shared" ca="1" si="35"/>
        <v>3595461242.5147853</v>
      </c>
      <c r="S88" s="1130">
        <f t="shared" ca="1" si="36"/>
        <v>57789446.710988045</v>
      </c>
      <c r="T88" s="1130">
        <f t="shared" ca="1" si="28"/>
        <v>3537671795.8037972</v>
      </c>
      <c r="U88" s="1132">
        <f t="shared" ca="1" si="29"/>
        <v>0.30451429996229296</v>
      </c>
      <c r="V88" s="1133">
        <f t="shared" ca="1" si="30"/>
        <v>5.0000000000000044E-2</v>
      </c>
      <c r="X88" s="1134">
        <f t="shared" ca="1" si="37"/>
        <v>189234802.23762035</v>
      </c>
      <c r="Y88" s="1134">
        <f t="shared" ca="1" si="31"/>
        <v>3041549.8268938065</v>
      </c>
      <c r="Z88" s="1134">
        <f t="shared" ca="1" si="32"/>
        <v>186193252.41072655</v>
      </c>
      <c r="AA88" s="1132">
        <f t="shared" ca="1" si="33"/>
        <v>0.32581749696559981</v>
      </c>
      <c r="AB88" s="1105"/>
    </row>
    <row r="89" spans="1:29">
      <c r="A89" s="1144">
        <f>'AMORT. PROFILE 0% CPR'!A89</f>
        <v>47388</v>
      </c>
      <c r="C89" s="1104"/>
      <c r="D89" s="1125">
        <f t="shared" ca="1" si="19"/>
        <v>48395</v>
      </c>
      <c r="E89" s="1126">
        <f t="shared" ca="1" si="20"/>
        <v>48422</v>
      </c>
      <c r="F89" s="1127">
        <f t="shared" ca="1" si="21"/>
        <v>2402</v>
      </c>
      <c r="G89" s="1128">
        <f ca="1">IF(F89&lt;&gt;"",COUNTIF($F$11:F89,"&gt;0"),"")</f>
        <v>79</v>
      </c>
      <c r="H89" s="1129">
        <v>9.2730509460333659E-3</v>
      </c>
      <c r="I89" s="1073"/>
      <c r="J89" s="1130">
        <f t="shared" ca="1" si="22"/>
        <v>3723865048.2145238</v>
      </c>
      <c r="K89" s="1131">
        <f t="shared" ca="1" si="23"/>
        <v>34531590.308246277</v>
      </c>
      <c r="L89" s="1130">
        <f t="shared" ca="1" si="24"/>
        <v>25546356.505930055</v>
      </c>
      <c r="M89" s="1130">
        <f t="shared" ca="1" si="25"/>
        <v>0</v>
      </c>
      <c r="N89" s="1130">
        <f t="shared" ca="1" si="34"/>
        <v>3663787101.4003477</v>
      </c>
      <c r="O89" s="1073"/>
      <c r="P89" s="1130">
        <f t="shared" ca="1" si="26"/>
        <v>60077946.814176083</v>
      </c>
      <c r="Q89" s="1130">
        <f t="shared" ca="1" si="27"/>
        <v>3480597746.3303304</v>
      </c>
      <c r="R89" s="1130">
        <f t="shared" ca="1" si="35"/>
        <v>3537671795.8037972</v>
      </c>
      <c r="S89" s="1130">
        <f t="shared" ca="1" si="36"/>
        <v>57074049.473466873</v>
      </c>
      <c r="T89" s="1130">
        <f t="shared" ca="1" si="28"/>
        <v>3480597746.3303304</v>
      </c>
      <c r="U89" s="1132">
        <f t="shared" ca="1" si="29"/>
        <v>0.29961987565246606</v>
      </c>
      <c r="V89" s="1133">
        <f t="shared" ca="1" si="30"/>
        <v>4.9999999999999933E-2</v>
      </c>
      <c r="X89" s="1134">
        <f t="shared" ca="1" si="37"/>
        <v>186193252.41072655</v>
      </c>
      <c r="Y89" s="1134">
        <f t="shared" ca="1" si="31"/>
        <v>3003897.3407092094</v>
      </c>
      <c r="Z89" s="1134">
        <f t="shared" ca="1" si="32"/>
        <v>183189355.07001734</v>
      </c>
      <c r="AA89" s="1132">
        <f t="shared" ca="1" si="33"/>
        <v>0.32058066875125096</v>
      </c>
      <c r="AB89" s="1105"/>
    </row>
    <row r="90" spans="1:29">
      <c r="A90" s="1144">
        <f>'AMORT. PROFILE 0% CPR'!A90</f>
        <v>47420</v>
      </c>
      <c r="C90" s="1104"/>
      <c r="D90" s="1125">
        <f t="shared" ca="1" si="19"/>
        <v>48426</v>
      </c>
      <c r="E90" s="1126">
        <f t="shared" ca="1" si="20"/>
        <v>48453</v>
      </c>
      <c r="F90" s="1127">
        <f t="shared" ca="1" si="21"/>
        <v>2433</v>
      </c>
      <c r="G90" s="1128">
        <f ca="1">IF(F90&lt;&gt;"",COUNTIF($F$11:F90,"&gt;0"),"")</f>
        <v>80</v>
      </c>
      <c r="H90" s="1129">
        <v>9.3325615661931996E-3</v>
      </c>
      <c r="I90" s="1073"/>
      <c r="J90" s="1130">
        <f t="shared" ca="1" si="22"/>
        <v>3663787101.4003477</v>
      </c>
      <c r="K90" s="1131">
        <f t="shared" ca="1" si="23"/>
        <v>34192518.689243272</v>
      </c>
      <c r="L90" s="1130">
        <f t="shared" ca="1" si="24"/>
        <v>25132701.67629445</v>
      </c>
      <c r="M90" s="1130">
        <f t="shared" ca="1" si="25"/>
        <v>0</v>
      </c>
      <c r="N90" s="1130">
        <f t="shared" ca="1" si="34"/>
        <v>3604461881.0348101</v>
      </c>
      <c r="O90" s="1073"/>
      <c r="P90" s="1130">
        <f t="shared" ca="1" si="26"/>
        <v>59325220.365537643</v>
      </c>
      <c r="Q90" s="1130">
        <f t="shared" ca="1" si="27"/>
        <v>3424238786.9830694</v>
      </c>
      <c r="R90" s="1130">
        <f t="shared" ca="1" si="35"/>
        <v>3480597746.3303304</v>
      </c>
      <c r="S90" s="1130">
        <f t="shared" ca="1" si="36"/>
        <v>56358959.347260952</v>
      </c>
      <c r="T90" s="1130">
        <f t="shared" ca="1" si="28"/>
        <v>3424238786.9830694</v>
      </c>
      <c r="U90" s="1132">
        <f t="shared" ca="1" si="29"/>
        <v>0.2947860412570576</v>
      </c>
      <c r="V90" s="1133">
        <f t="shared" ca="1" si="30"/>
        <v>5.0000000000000044E-2</v>
      </c>
      <c r="X90" s="1134">
        <f t="shared" ca="1" si="37"/>
        <v>183189355.07001734</v>
      </c>
      <c r="Y90" s="1134">
        <f t="shared" ca="1" si="31"/>
        <v>2966261.0182766914</v>
      </c>
      <c r="Z90" s="1134">
        <f t="shared" ca="1" si="32"/>
        <v>180223094.05174065</v>
      </c>
      <c r="AA90" s="1132">
        <f t="shared" ca="1" si="33"/>
        <v>0.31540866919768823</v>
      </c>
      <c r="AB90" s="1105"/>
    </row>
    <row r="91" spans="1:29">
      <c r="A91" s="1144">
        <f>'AMORT. PROFILE 0% CPR'!A91</f>
        <v>47449</v>
      </c>
      <c r="C91" s="1104"/>
      <c r="D91" s="1125">
        <f t="shared" ca="1" si="19"/>
        <v>48457</v>
      </c>
      <c r="E91" s="1126">
        <f t="shared" ca="1" si="20"/>
        <v>48484</v>
      </c>
      <c r="F91" s="1127">
        <f t="shared" ca="1" si="21"/>
        <v>2464</v>
      </c>
      <c r="G91" s="1128">
        <f ca="1">IF(F91&lt;&gt;"",COUNTIF($F$11:F91,"&gt;0"),"")</f>
        <v>81</v>
      </c>
      <c r="H91" s="1129">
        <v>9.3924952872224948E-3</v>
      </c>
      <c r="I91" s="1073"/>
      <c r="J91" s="1130">
        <f t="shared" ca="1" si="22"/>
        <v>3604461881.0348101</v>
      </c>
      <c r="K91" s="1131">
        <f t="shared" ca="1" si="23"/>
        <v>33854891.230592579</v>
      </c>
      <c r="L91" s="1130">
        <f t="shared" ca="1" si="24"/>
        <v>24724249.012684803</v>
      </c>
      <c r="M91" s="1130">
        <f t="shared" ca="1" si="25"/>
        <v>0</v>
      </c>
      <c r="N91" s="1130">
        <f t="shared" ca="1" si="34"/>
        <v>3545882740.7915325</v>
      </c>
      <c r="O91" s="1073"/>
      <c r="P91" s="1130">
        <f t="shared" ca="1" si="26"/>
        <v>58579140.24327755</v>
      </c>
      <c r="Q91" s="1130">
        <f t="shared" ca="1" si="27"/>
        <v>3368588603.7519555</v>
      </c>
      <c r="R91" s="1130">
        <f t="shared" ca="1" si="35"/>
        <v>3424238786.9830694</v>
      </c>
      <c r="S91" s="1130">
        <f t="shared" ca="1" si="36"/>
        <v>55650183.231113911</v>
      </c>
      <c r="T91" s="1130">
        <f t="shared" ca="1" si="28"/>
        <v>3368588603.7519555</v>
      </c>
      <c r="U91" s="1132">
        <f t="shared" ca="1" si="29"/>
        <v>0.29001277076555571</v>
      </c>
      <c r="V91" s="1133">
        <f t="shared" ca="1" si="30"/>
        <v>5.0000000000000155E-2</v>
      </c>
      <c r="X91" s="1134">
        <f t="shared" ca="1" si="37"/>
        <v>180223094.05174065</v>
      </c>
      <c r="Y91" s="1134">
        <f t="shared" ca="1" si="31"/>
        <v>2928957.0121636391</v>
      </c>
      <c r="Z91" s="1134">
        <f t="shared" ca="1" si="32"/>
        <v>177294137.03957701</v>
      </c>
      <c r="AA91" s="1132">
        <f t="shared" ca="1" si="33"/>
        <v>0.31030147047476009</v>
      </c>
      <c r="AB91" s="1105"/>
    </row>
    <row r="92" spans="1:29">
      <c r="A92" s="1144">
        <f>'AMORT. PROFILE 0% CPR'!A92</f>
        <v>47479</v>
      </c>
      <c r="C92" s="1104"/>
      <c r="D92" s="1125">
        <f t="shared" ca="1" si="19"/>
        <v>48487</v>
      </c>
      <c r="E92" s="1126">
        <f t="shared" ca="1" si="20"/>
        <v>48514</v>
      </c>
      <c r="F92" s="1127">
        <f t="shared" ca="1" si="21"/>
        <v>2494</v>
      </c>
      <c r="G92" s="1128">
        <f ca="1">IF(F92&lt;&gt;"",COUNTIF($F$11:F92,"&gt;0"),"")</f>
        <v>82</v>
      </c>
      <c r="H92" s="1129">
        <v>9.4410513236365939E-3</v>
      </c>
      <c r="I92" s="1073"/>
      <c r="J92" s="1130">
        <f t="shared" ca="1" si="22"/>
        <v>3545882740.7915325</v>
      </c>
      <c r="K92" s="1131">
        <f t="shared" ca="1" si="23"/>
        <v>33476860.94341005</v>
      </c>
      <c r="L92" s="1130">
        <f t="shared" ca="1" si="24"/>
        <v>24321242.257957079</v>
      </c>
      <c r="M92" s="1130">
        <f t="shared" ca="1" si="25"/>
        <v>0</v>
      </c>
      <c r="N92" s="1130">
        <f t="shared" ca="1" si="34"/>
        <v>3488084637.5901656</v>
      </c>
      <c r="O92" s="1073"/>
      <c r="P92" s="1130">
        <f t="shared" ca="1" si="26"/>
        <v>57798103.201366901</v>
      </c>
      <c r="Q92" s="1130">
        <f t="shared" ca="1" si="27"/>
        <v>3313680405.7106571</v>
      </c>
      <c r="R92" s="1130">
        <f t="shared" ca="1" si="35"/>
        <v>3368588603.7519555</v>
      </c>
      <c r="S92" s="1130">
        <f t="shared" ca="1" si="36"/>
        <v>54908198.041298389</v>
      </c>
      <c r="T92" s="1130">
        <f t="shared" ca="1" si="28"/>
        <v>3313680405.7106571</v>
      </c>
      <c r="U92" s="1132">
        <f t="shared" ca="1" si="29"/>
        <v>0.28529952941865605</v>
      </c>
      <c r="V92" s="1133">
        <f t="shared" ca="1" si="30"/>
        <v>5.0000000000000044E-2</v>
      </c>
      <c r="X92" s="1134">
        <f t="shared" ca="1" si="37"/>
        <v>177294137.03957701</v>
      </c>
      <c r="Y92" s="1134">
        <f t="shared" ca="1" si="31"/>
        <v>2889905.160068512</v>
      </c>
      <c r="Z92" s="1134">
        <f t="shared" ca="1" si="32"/>
        <v>174404231.8795085</v>
      </c>
      <c r="AA92" s="1132">
        <f t="shared" ca="1" si="33"/>
        <v>0.30525850041249486</v>
      </c>
      <c r="AB92" s="1105"/>
    </row>
    <row r="93" spans="1:29">
      <c r="A93" s="1144">
        <f>'AMORT. PROFILE 0% CPR'!A93</f>
        <v>47511</v>
      </c>
      <c r="C93" s="1104"/>
      <c r="D93" s="1125">
        <f t="shared" ca="1" si="19"/>
        <v>48518</v>
      </c>
      <c r="E93" s="1126">
        <f t="shared" ca="1" si="20"/>
        <v>48547</v>
      </c>
      <c r="F93" s="1127">
        <f t="shared" ca="1" si="21"/>
        <v>2527</v>
      </c>
      <c r="G93" s="1128">
        <f ca="1">IF(F93&lt;&gt;"",COUNTIF($F$11:F93,"&gt;0"),"")</f>
        <v>83</v>
      </c>
      <c r="H93" s="1129">
        <v>9.4894260607976642E-3</v>
      </c>
      <c r="I93" s="1073"/>
      <c r="J93" s="1130">
        <f t="shared" ca="1" si="22"/>
        <v>3488084637.5901656</v>
      </c>
      <c r="K93" s="1131">
        <f t="shared" ca="1" si="23"/>
        <v>33099921.262216095</v>
      </c>
      <c r="L93" s="1130">
        <f t="shared" ca="1" si="24"/>
        <v>23923636.150781251</v>
      </c>
      <c r="M93" s="1130">
        <f t="shared" ca="1" si="25"/>
        <v>0</v>
      </c>
      <c r="N93" s="1130">
        <f t="shared" ca="1" si="34"/>
        <v>3431061080.1771684</v>
      </c>
      <c r="O93" s="1073"/>
      <c r="P93" s="1130">
        <f t="shared" ca="1" si="26"/>
        <v>57023557.412997246</v>
      </c>
      <c r="Q93" s="1130">
        <f t="shared" ca="1" si="27"/>
        <v>3259508026.1683097</v>
      </c>
      <c r="R93" s="1130">
        <f t="shared" ca="1" si="35"/>
        <v>3313680405.7106571</v>
      </c>
      <c r="S93" s="1130">
        <f t="shared" ca="1" si="36"/>
        <v>54172379.542347431</v>
      </c>
      <c r="T93" s="1130">
        <f t="shared" ca="1" si="28"/>
        <v>3259508026.1683097</v>
      </c>
      <c r="U93" s="1132">
        <f t="shared" ca="1" si="29"/>
        <v>0.28064912982846546</v>
      </c>
      <c r="V93" s="1133">
        <f t="shared" ca="1" si="30"/>
        <v>5.0000000000000044E-2</v>
      </c>
      <c r="X93" s="1134">
        <f t="shared" ca="1" si="37"/>
        <v>174404231.8795085</v>
      </c>
      <c r="Y93" s="1134">
        <f t="shared" ca="1" si="31"/>
        <v>2851177.8706498146</v>
      </c>
      <c r="Z93" s="1134">
        <f t="shared" ca="1" si="32"/>
        <v>171553054.00885868</v>
      </c>
      <c r="AA93" s="1132">
        <f t="shared" ca="1" si="33"/>
        <v>0.3002827683875835</v>
      </c>
      <c r="AB93" s="1105"/>
    </row>
    <row r="94" spans="1:29">
      <c r="A94" s="1144">
        <f>'AMORT. PROFILE 0% CPR'!A94</f>
        <v>47541</v>
      </c>
      <c r="C94" s="1104"/>
      <c r="D94" s="1125">
        <f t="shared" ca="1" si="19"/>
        <v>48548</v>
      </c>
      <c r="E94" s="1126">
        <f t="shared" ca="1" si="20"/>
        <v>48575</v>
      </c>
      <c r="F94" s="1127">
        <f t="shared" ca="1" si="21"/>
        <v>2555</v>
      </c>
      <c r="G94" s="1128">
        <f ca="1">IF(F94&lt;&gt;"",COUNTIF($F$11:F94,"&gt;0"),"")</f>
        <v>84</v>
      </c>
      <c r="H94" s="1129">
        <v>9.5446780838907511E-3</v>
      </c>
      <c r="I94" s="1073"/>
      <c r="J94" s="1130">
        <f t="shared" ca="1" si="22"/>
        <v>3431061080.1771684</v>
      </c>
      <c r="K94" s="1131">
        <f t="shared" ca="1" si="23"/>
        <v>32748373.496457547</v>
      </c>
      <c r="L94" s="1130">
        <f t="shared" ca="1" si="24"/>
        <v>23531217.471669093</v>
      </c>
      <c r="M94" s="1130">
        <f t="shared" ca="1" si="25"/>
        <v>0</v>
      </c>
      <c r="N94" s="1130">
        <f t="shared" ca="1" si="34"/>
        <v>3374781489.2090416</v>
      </c>
      <c r="O94" s="1073"/>
      <c r="P94" s="1130">
        <f t="shared" ca="1" si="26"/>
        <v>56279590.968126774</v>
      </c>
      <c r="Q94" s="1130">
        <f t="shared" ca="1" si="27"/>
        <v>3206042414.7485895</v>
      </c>
      <c r="R94" s="1130">
        <f t="shared" ca="1" si="35"/>
        <v>3259508026.1683097</v>
      </c>
      <c r="S94" s="1130">
        <f t="shared" ca="1" si="36"/>
        <v>53465611.419720173</v>
      </c>
      <c r="T94" s="1130">
        <f t="shared" ca="1" si="28"/>
        <v>3206042414.7485895</v>
      </c>
      <c r="U94" s="1132">
        <f t="shared" ca="1" si="29"/>
        <v>0.27606104971274387</v>
      </c>
      <c r="V94" s="1133">
        <f t="shared" ca="1" si="30"/>
        <v>5.0000000000000044E-2</v>
      </c>
      <c r="X94" s="1134">
        <f t="shared" ca="1" si="37"/>
        <v>171553054.00885868</v>
      </c>
      <c r="Y94" s="1134">
        <f t="shared" ca="1" si="31"/>
        <v>2813979.548406601</v>
      </c>
      <c r="Z94" s="1134">
        <f t="shared" ca="1" si="32"/>
        <v>168739074.46045208</v>
      </c>
      <c r="AA94" s="1132">
        <f t="shared" ca="1" si="33"/>
        <v>0.29537371557999081</v>
      </c>
      <c r="AB94" s="1105"/>
    </row>
    <row r="95" spans="1:29">
      <c r="A95" s="1144">
        <f>'AMORT. PROFILE 0% CPR'!A95</f>
        <v>47569</v>
      </c>
      <c r="C95" s="1104"/>
      <c r="D95" s="1125">
        <f t="shared" ca="1" si="19"/>
        <v>48579</v>
      </c>
      <c r="E95" s="1126">
        <f t="shared" ca="1" si="20"/>
        <v>48606</v>
      </c>
      <c r="F95" s="1127">
        <f t="shared" ca="1" si="21"/>
        <v>2586</v>
      </c>
      <c r="G95" s="1128">
        <f ca="1">IF(F95&lt;&gt;"",COUNTIF($F$11:F95,"&gt;0"),"")</f>
        <v>85</v>
      </c>
      <c r="H95" s="1129">
        <v>9.5921706937073109E-3</v>
      </c>
      <c r="I95" s="1073"/>
      <c r="J95" s="1130">
        <f t="shared" ca="1" si="22"/>
        <v>3374781489.2090416</v>
      </c>
      <c r="K95" s="1131">
        <f t="shared" ca="1" si="23"/>
        <v>32371480.098456886</v>
      </c>
      <c r="L95" s="1130">
        <f t="shared" ca="1" si="24"/>
        <v>23144125.803739436</v>
      </c>
      <c r="M95" s="1130">
        <f t="shared" ca="1" si="25"/>
        <v>0</v>
      </c>
      <c r="N95" s="1130">
        <f t="shared" ca="1" si="34"/>
        <v>3319265883.3068452</v>
      </c>
      <c r="O95" s="1073"/>
      <c r="P95" s="1130">
        <f t="shared" ca="1" si="26"/>
        <v>55515605.902196407</v>
      </c>
      <c r="Q95" s="1130">
        <f t="shared" ca="1" si="27"/>
        <v>3153302589.1415029</v>
      </c>
      <c r="R95" s="1130">
        <f t="shared" ca="1" si="35"/>
        <v>3206042414.7485895</v>
      </c>
      <c r="S95" s="1130">
        <f t="shared" ca="1" si="36"/>
        <v>52739825.607086658</v>
      </c>
      <c r="T95" s="1130">
        <f t="shared" ca="1" si="28"/>
        <v>3153302589.1415029</v>
      </c>
      <c r="U95" s="1132">
        <f t="shared" ca="1" si="29"/>
        <v>0.27153282867645079</v>
      </c>
      <c r="V95" s="1133">
        <f t="shared" ca="1" si="30"/>
        <v>5.0000000000000044E-2</v>
      </c>
      <c r="X95" s="1134">
        <f t="shared" ca="1" si="37"/>
        <v>168739074.46045208</v>
      </c>
      <c r="Y95" s="1134">
        <f t="shared" ca="1" si="31"/>
        <v>2775780.2951097488</v>
      </c>
      <c r="Z95" s="1134">
        <f t="shared" ca="1" si="32"/>
        <v>165963294.16534233</v>
      </c>
      <c r="AA95" s="1132">
        <f t="shared" ca="1" si="33"/>
        <v>0.29052870947047532</v>
      </c>
      <c r="AB95" s="1105"/>
    </row>
    <row r="96" spans="1:29">
      <c r="A96" s="1144">
        <f>'AMORT. PROFILE 0% CPR'!A96</f>
        <v>47602</v>
      </c>
      <c r="C96" s="1104"/>
      <c r="D96" s="1125">
        <f t="shared" ca="1" si="19"/>
        <v>48610</v>
      </c>
      <c r="E96" s="1126">
        <f t="shared" ca="1" si="20"/>
        <v>48638</v>
      </c>
      <c r="F96" s="1127">
        <f t="shared" ca="1" si="21"/>
        <v>2618</v>
      </c>
      <c r="G96" s="1128">
        <f ca="1">IF(F96&lt;&gt;"",COUNTIF($F$11:F96,"&gt;0"),"")</f>
        <v>86</v>
      </c>
      <c r="H96" s="1129">
        <v>9.661662876957966E-3</v>
      </c>
      <c r="I96" s="1073"/>
      <c r="J96" s="1130">
        <f t="shared" ca="1" si="22"/>
        <v>3319265883.3068452</v>
      </c>
      <c r="K96" s="1131">
        <f t="shared" ca="1" si="23"/>
        <v>32069627.963498838</v>
      </c>
      <c r="L96" s="1130">
        <f t="shared" ca="1" si="24"/>
        <v>22761804.646310367</v>
      </c>
      <c r="M96" s="1130">
        <f t="shared" ca="1" si="25"/>
        <v>0</v>
      </c>
      <c r="N96" s="1130">
        <f t="shared" ca="1" si="34"/>
        <v>3264434450.6970358</v>
      </c>
      <c r="O96" s="1073"/>
      <c r="P96" s="1130">
        <f t="shared" ca="1" si="26"/>
        <v>54831432.609809399</v>
      </c>
      <c r="Q96" s="1130">
        <f t="shared" ca="1" si="27"/>
        <v>3101212728.1621838</v>
      </c>
      <c r="R96" s="1130">
        <f t="shared" ca="1" si="35"/>
        <v>3153302589.1415029</v>
      </c>
      <c r="S96" s="1130">
        <f t="shared" ca="1" si="36"/>
        <v>52089860.979319096</v>
      </c>
      <c r="T96" s="1130">
        <f t="shared" ca="1" si="28"/>
        <v>3101212728.1621838</v>
      </c>
      <c r="U96" s="1132">
        <f t="shared" ca="1" si="29"/>
        <v>0.26706607740543931</v>
      </c>
      <c r="V96" s="1133">
        <f t="shared" ca="1" si="30"/>
        <v>5.0000000000000044E-2</v>
      </c>
      <c r="X96" s="1134">
        <f t="shared" ca="1" si="37"/>
        <v>165963294.16534233</v>
      </c>
      <c r="Y96" s="1134">
        <f t="shared" ca="1" si="31"/>
        <v>2741571.630490303</v>
      </c>
      <c r="Z96" s="1134">
        <f t="shared" ca="1" si="32"/>
        <v>163221722.53485203</v>
      </c>
      <c r="AA96" s="1132">
        <f t="shared" ca="1" si="33"/>
        <v>0.2857494734251762</v>
      </c>
      <c r="AB96" s="1105"/>
    </row>
    <row r="97" spans="1:28">
      <c r="A97" s="1144">
        <f>'AMORT. PROFILE 0% CPR'!A97</f>
        <v>47630</v>
      </c>
      <c r="C97" s="1104"/>
      <c r="D97" s="1125">
        <f t="shared" ca="1" si="19"/>
        <v>48638</v>
      </c>
      <c r="E97" s="1126">
        <f t="shared" ca="1" si="20"/>
        <v>48666</v>
      </c>
      <c r="F97" s="1127">
        <f t="shared" ca="1" si="21"/>
        <v>2646</v>
      </c>
      <c r="G97" s="1128">
        <f ca="1">IF(F97&lt;&gt;"",COUNTIF($F$11:F97,"&gt;0"),"")</f>
        <v>87</v>
      </c>
      <c r="H97" s="1129">
        <v>9.7202625010779555E-3</v>
      </c>
      <c r="I97" s="1073"/>
      <c r="J97" s="1130">
        <f t="shared" ca="1" si="22"/>
        <v>3264434450.6970358</v>
      </c>
      <c r="K97" s="1131">
        <f t="shared" ca="1" si="23"/>
        <v>31731159.778337412</v>
      </c>
      <c r="L97" s="1130">
        <f t="shared" ca="1" si="24"/>
        <v>22384474.510083798</v>
      </c>
      <c r="M97" s="1130">
        <f t="shared" ca="1" si="25"/>
        <v>0</v>
      </c>
      <c r="N97" s="1130">
        <f t="shared" ca="1" si="34"/>
        <v>3210318816.4086146</v>
      </c>
      <c r="O97" s="1073"/>
      <c r="P97" s="1130">
        <f t="shared" ca="1" si="26"/>
        <v>54115634.288421154</v>
      </c>
      <c r="Q97" s="1130">
        <f t="shared" ca="1" si="27"/>
        <v>3049802875.5881839</v>
      </c>
      <c r="R97" s="1130">
        <f t="shared" ca="1" si="35"/>
        <v>3101212728.1621838</v>
      </c>
      <c r="S97" s="1130">
        <f t="shared" ca="1" si="36"/>
        <v>51409852.573999882</v>
      </c>
      <c r="T97" s="1130">
        <f t="shared" ca="1" si="28"/>
        <v>3049802875.5881839</v>
      </c>
      <c r="U97" s="1132">
        <f t="shared" ca="1" si="29"/>
        <v>0.26265437429383626</v>
      </c>
      <c r="V97" s="1133">
        <f t="shared" ca="1" si="30"/>
        <v>5.0000000000000044E-2</v>
      </c>
      <c r="X97" s="1134">
        <f t="shared" ca="1" si="37"/>
        <v>163221722.53485203</v>
      </c>
      <c r="Y97" s="1134">
        <f t="shared" ca="1" si="31"/>
        <v>2705781.7144212723</v>
      </c>
      <c r="Z97" s="1134">
        <f t="shared" ca="1" si="32"/>
        <v>160515940.82043076</v>
      </c>
      <c r="AA97" s="1132">
        <f t="shared" ca="1" si="33"/>
        <v>0.28102913659581963</v>
      </c>
      <c r="AB97" s="1105"/>
    </row>
    <row r="98" spans="1:28">
      <c r="A98" s="1144">
        <f>'AMORT. PROFILE 0% CPR'!A98</f>
        <v>47661</v>
      </c>
      <c r="C98" s="1104"/>
      <c r="D98" s="1125">
        <f t="shared" ca="1" si="19"/>
        <v>48669</v>
      </c>
      <c r="E98" s="1126">
        <f t="shared" ca="1" si="20"/>
        <v>48696</v>
      </c>
      <c r="F98" s="1127">
        <f t="shared" ca="1" si="21"/>
        <v>2676</v>
      </c>
      <c r="G98" s="1128">
        <f ca="1">IF(F98&lt;&gt;"",COUNTIF($F$11:F98,"&gt;0"),"")</f>
        <v>88</v>
      </c>
      <c r="H98" s="1129">
        <v>9.7800217095957136E-3</v>
      </c>
      <c r="I98" s="1073"/>
      <c r="J98" s="1130">
        <f t="shared" ca="1" si="22"/>
        <v>3210318816.4086146</v>
      </c>
      <c r="K98" s="1131">
        <f t="shared" ca="1" si="23"/>
        <v>31396987.719199866</v>
      </c>
      <c r="L98" s="1130">
        <f t="shared" ca="1" si="24"/>
        <v>22012071.087298807</v>
      </c>
      <c r="M98" s="1130">
        <f t="shared" ca="1" si="25"/>
        <v>0</v>
      </c>
      <c r="N98" s="1130">
        <f t="shared" ca="1" si="34"/>
        <v>3156909757.6021161</v>
      </c>
      <c r="O98" s="1073"/>
      <c r="P98" s="1130">
        <f t="shared" ca="1" si="26"/>
        <v>53409058.806498528</v>
      </c>
      <c r="Q98" s="1130">
        <f t="shared" ca="1" si="27"/>
        <v>2999064269.7220101</v>
      </c>
      <c r="R98" s="1130">
        <f t="shared" ca="1" si="35"/>
        <v>3049802875.5881839</v>
      </c>
      <c r="S98" s="1130">
        <f t="shared" ca="1" si="36"/>
        <v>50738605.866173744</v>
      </c>
      <c r="T98" s="1130">
        <f t="shared" ca="1" si="28"/>
        <v>2999064269.7220101</v>
      </c>
      <c r="U98" s="1132">
        <f t="shared" ca="1" si="29"/>
        <v>0.25830026387189037</v>
      </c>
      <c r="V98" s="1133">
        <f t="shared" ca="1" si="30"/>
        <v>5.0000000000000044E-2</v>
      </c>
      <c r="X98" s="1134">
        <f t="shared" ca="1" si="37"/>
        <v>160515940.82043076</v>
      </c>
      <c r="Y98" s="1134">
        <f t="shared" ca="1" si="31"/>
        <v>2670452.9403247833</v>
      </c>
      <c r="Z98" s="1134">
        <f t="shared" ca="1" si="32"/>
        <v>157845487.88010597</v>
      </c>
      <c r="AA98" s="1132">
        <f t="shared" ca="1" si="33"/>
        <v>0.27637042152278024</v>
      </c>
      <c r="AB98" s="1105"/>
    </row>
    <row r="99" spans="1:28">
      <c r="A99" s="1144">
        <f>'AMORT. PROFILE 0% CPR'!A99</f>
        <v>47693</v>
      </c>
      <c r="C99" s="1104"/>
      <c r="D99" s="1125">
        <f t="shared" ca="1" si="19"/>
        <v>48699</v>
      </c>
      <c r="E99" s="1126">
        <f t="shared" ca="1" si="20"/>
        <v>48726</v>
      </c>
      <c r="F99" s="1127">
        <f t="shared" ca="1" si="21"/>
        <v>2706</v>
      </c>
      <c r="G99" s="1128">
        <f ca="1">IF(F99&lt;&gt;"",COUNTIF($F$11:F99,"&gt;0"),"")</f>
        <v>89</v>
      </c>
      <c r="H99" s="1129">
        <v>9.8395058437742034E-3</v>
      </c>
      <c r="I99" s="1073"/>
      <c r="J99" s="1130">
        <f t="shared" ca="1" si="22"/>
        <v>3156909757.6021161</v>
      </c>
      <c r="K99" s="1131">
        <f t="shared" ca="1" si="23"/>
        <v>31062432.008193824</v>
      </c>
      <c r="L99" s="1130">
        <f t="shared" ca="1" si="24"/>
        <v>21644562.920058753</v>
      </c>
      <c r="M99" s="1130">
        <f t="shared" ca="1" si="25"/>
        <v>0</v>
      </c>
      <c r="N99" s="1130">
        <f t="shared" ca="1" si="34"/>
        <v>3104202762.6738634</v>
      </c>
      <c r="O99" s="1073"/>
      <c r="P99" s="1130">
        <f t="shared" ca="1" si="26"/>
        <v>52706994.928252697</v>
      </c>
      <c r="Q99" s="1130">
        <f t="shared" ca="1" si="27"/>
        <v>2948992624.5401702</v>
      </c>
      <c r="R99" s="1130">
        <f t="shared" ca="1" si="35"/>
        <v>2999064269.7220101</v>
      </c>
      <c r="S99" s="1130">
        <f t="shared" ca="1" si="36"/>
        <v>50071645.181839943</v>
      </c>
      <c r="T99" s="1130">
        <f t="shared" ca="1" si="28"/>
        <v>2948992624.5401702</v>
      </c>
      <c r="U99" s="1132">
        <f t="shared" ca="1" si="29"/>
        <v>0.25400300407564963</v>
      </c>
      <c r="V99" s="1133">
        <f t="shared" ca="1" si="30"/>
        <v>5.0000000000000044E-2</v>
      </c>
      <c r="X99" s="1134">
        <f t="shared" ca="1" si="37"/>
        <v>157845487.88010597</v>
      </c>
      <c r="Y99" s="1134">
        <f t="shared" ca="1" si="31"/>
        <v>2635349.7464127541</v>
      </c>
      <c r="Z99" s="1134">
        <f t="shared" ca="1" si="32"/>
        <v>155210138.13369322</v>
      </c>
      <c r="AA99" s="1132">
        <f t="shared" ca="1" si="33"/>
        <v>0.27177253422883257</v>
      </c>
      <c r="AB99" s="1105"/>
    </row>
    <row r="100" spans="1:28">
      <c r="A100" s="1144">
        <f>'AMORT. PROFILE 0% CPR'!A100</f>
        <v>47722</v>
      </c>
      <c r="C100" s="1104"/>
      <c r="D100" s="1125">
        <f t="shared" ca="1" si="19"/>
        <v>48730</v>
      </c>
      <c r="E100" s="1126">
        <f t="shared" ca="1" si="20"/>
        <v>48757</v>
      </c>
      <c r="F100" s="1127">
        <f t="shared" ca="1" si="21"/>
        <v>2737</v>
      </c>
      <c r="G100" s="1128">
        <f ca="1">IF(F100&lt;&gt;"",COUNTIF($F$11:F100,"&gt;0"),"")</f>
        <v>90</v>
      </c>
      <c r="H100" s="1129">
        <v>9.8993835338828818E-3</v>
      </c>
      <c r="I100" s="1073"/>
      <c r="J100" s="1130">
        <f t="shared" ca="1" si="22"/>
        <v>3104202762.6738634</v>
      </c>
      <c r="K100" s="1131">
        <f t="shared" ca="1" si="23"/>
        <v>30729693.714647394</v>
      </c>
      <c r="L100" s="1130">
        <f t="shared" ca="1" si="24"/>
        <v>21281903.527247299</v>
      </c>
      <c r="M100" s="1130">
        <f t="shared" ca="1" si="25"/>
        <v>0</v>
      </c>
      <c r="N100" s="1130">
        <f t="shared" ca="1" si="34"/>
        <v>3052191165.4319687</v>
      </c>
      <c r="O100" s="1073"/>
      <c r="P100" s="1130">
        <f t="shared" ca="1" si="26"/>
        <v>52011597.241894722</v>
      </c>
      <c r="Q100" s="1130">
        <f t="shared" ca="1" si="27"/>
        <v>2899581607.1603703</v>
      </c>
      <c r="R100" s="1130">
        <f t="shared" ca="1" si="35"/>
        <v>2948992624.5401702</v>
      </c>
      <c r="S100" s="1130">
        <f t="shared" ca="1" si="36"/>
        <v>49411017.379799843</v>
      </c>
      <c r="T100" s="1130">
        <f t="shared" ca="1" si="28"/>
        <v>2899581607.1603703</v>
      </c>
      <c r="U100" s="1132">
        <f t="shared" ca="1" si="29"/>
        <v>0.24976223190427621</v>
      </c>
      <c r="V100" s="1133">
        <f t="shared" ca="1" si="30"/>
        <v>4.9999999999999933E-2</v>
      </c>
      <c r="X100" s="1134">
        <f t="shared" ca="1" si="37"/>
        <v>155210138.13369322</v>
      </c>
      <c r="Y100" s="1134">
        <f t="shared" ca="1" si="31"/>
        <v>2600579.8620948792</v>
      </c>
      <c r="Z100" s="1134">
        <f t="shared" ca="1" si="32"/>
        <v>152609558.27159834</v>
      </c>
      <c r="AA100" s="1132">
        <f t="shared" ca="1" si="33"/>
        <v>0.26723508631834231</v>
      </c>
      <c r="AB100" s="1105"/>
    </row>
    <row r="101" spans="1:28">
      <c r="A101" s="1144">
        <f>'AMORT. PROFILE 0% CPR'!A101</f>
        <v>47753</v>
      </c>
      <c r="C101" s="1104"/>
      <c r="D101" s="1125">
        <f t="shared" ca="1" si="19"/>
        <v>48760</v>
      </c>
      <c r="E101" s="1126">
        <f t="shared" ca="1" si="20"/>
        <v>48787</v>
      </c>
      <c r="F101" s="1127">
        <f t="shared" ca="1" si="21"/>
        <v>2767</v>
      </c>
      <c r="G101" s="1128">
        <f ca="1">IF(F101&lt;&gt;"",COUNTIF($F$11:F101,"&gt;0"),"")</f>
        <v>91</v>
      </c>
      <c r="H101" s="1129">
        <v>9.9561697940096401E-3</v>
      </c>
      <c r="I101" s="1073"/>
      <c r="J101" s="1130">
        <f t="shared" ca="1" si="22"/>
        <v>3052191165.4319687</v>
      </c>
      <c r="K101" s="1131">
        <f t="shared" ca="1" si="23"/>
        <v>30388133.486816846</v>
      </c>
      <c r="L101" s="1130">
        <f t="shared" ca="1" si="24"/>
        <v>20924120.420543525</v>
      </c>
      <c r="M101" s="1130">
        <f t="shared" ca="1" si="25"/>
        <v>0</v>
      </c>
      <c r="N101" s="1130">
        <f t="shared" ca="1" si="34"/>
        <v>3000878911.5246081</v>
      </c>
      <c r="O101" s="1073"/>
      <c r="P101" s="1130">
        <f t="shared" ca="1" si="26"/>
        <v>51312253.907360554</v>
      </c>
      <c r="Q101" s="1130">
        <f t="shared" ca="1" si="27"/>
        <v>2850834965.9483776</v>
      </c>
      <c r="R101" s="1130">
        <f t="shared" ca="1" si="35"/>
        <v>2899581607.1603703</v>
      </c>
      <c r="S101" s="1130">
        <f t="shared" ca="1" si="36"/>
        <v>48746641.211992741</v>
      </c>
      <c r="T101" s="1130">
        <f t="shared" ca="1" si="28"/>
        <v>2850834965.9483776</v>
      </c>
      <c r="U101" s="1132">
        <f t="shared" ca="1" si="29"/>
        <v>0.24557741100009911</v>
      </c>
      <c r="V101" s="1133">
        <f t="shared" ca="1" si="30"/>
        <v>5.0000000000000044E-2</v>
      </c>
      <c r="X101" s="1134">
        <f t="shared" ca="1" si="37"/>
        <v>152609558.27159834</v>
      </c>
      <c r="Y101" s="1134">
        <f t="shared" ca="1" si="31"/>
        <v>2565612.6953678131</v>
      </c>
      <c r="Z101" s="1134">
        <f t="shared" ca="1" si="32"/>
        <v>150043945.57623053</v>
      </c>
      <c r="AA101" s="1132">
        <f t="shared" ca="1" si="33"/>
        <v>0.26275750391115416</v>
      </c>
      <c r="AB101" s="1105"/>
    </row>
    <row r="102" spans="1:28">
      <c r="A102" s="1144">
        <f>'AMORT. PROFILE 0% CPR'!A102</f>
        <v>47784</v>
      </c>
      <c r="C102" s="1104"/>
      <c r="D102" s="1125">
        <f t="shared" ca="1" si="19"/>
        <v>48791</v>
      </c>
      <c r="E102" s="1126">
        <f t="shared" ca="1" si="20"/>
        <v>48820</v>
      </c>
      <c r="F102" s="1127">
        <f t="shared" ca="1" si="21"/>
        <v>2800</v>
      </c>
      <c r="G102" s="1128">
        <f ca="1">IF(F102&lt;&gt;"",COUNTIF($F$11:F102,"&gt;0"),"")</f>
        <v>92</v>
      </c>
      <c r="H102" s="1129">
        <v>1.0011079015101747E-2</v>
      </c>
      <c r="I102" s="1073"/>
      <c r="J102" s="1130">
        <f t="shared" ca="1" si="22"/>
        <v>3000878911.5246081</v>
      </c>
      <c r="K102" s="1131">
        <f t="shared" ca="1" si="23"/>
        <v>30042035.898025379</v>
      </c>
      <c r="L102" s="1130">
        <f t="shared" ca="1" si="24"/>
        <v>20571211.25310003</v>
      </c>
      <c r="M102" s="1130">
        <f t="shared" ca="1" si="25"/>
        <v>0</v>
      </c>
      <c r="N102" s="1130">
        <f t="shared" ca="1" si="34"/>
        <v>2950265664.3734827</v>
      </c>
      <c r="O102" s="1073"/>
      <c r="P102" s="1130">
        <f t="shared" ca="1" si="26"/>
        <v>50613247.151125431</v>
      </c>
      <c r="Q102" s="1130">
        <f t="shared" ca="1" si="27"/>
        <v>2802752381.1548085</v>
      </c>
      <c r="R102" s="1130">
        <f t="shared" ca="1" si="35"/>
        <v>2850834965.9483776</v>
      </c>
      <c r="S102" s="1130">
        <f t="shared" ca="1" si="36"/>
        <v>48082584.793569088</v>
      </c>
      <c r="T102" s="1130">
        <f t="shared" ca="1" si="28"/>
        <v>2802752381.1548085</v>
      </c>
      <c r="U102" s="1132">
        <f t="shared" ca="1" si="29"/>
        <v>0.24144885882752706</v>
      </c>
      <c r="V102" s="1133">
        <f t="shared" ca="1" si="30"/>
        <v>5.0000000000000044E-2</v>
      </c>
      <c r="X102" s="1134">
        <f t="shared" ca="1" si="37"/>
        <v>150043945.57623053</v>
      </c>
      <c r="Y102" s="1134">
        <f t="shared" ca="1" si="31"/>
        <v>2530662.3575563431</v>
      </c>
      <c r="Z102" s="1134">
        <f t="shared" ca="1" si="32"/>
        <v>147513283.21867418</v>
      </c>
      <c r="AA102" s="1132">
        <f t="shared" ca="1" si="33"/>
        <v>0.25834012668083767</v>
      </c>
      <c r="AB102" s="1105"/>
    </row>
    <row r="103" spans="1:28">
      <c r="A103" s="1144">
        <f>'AMORT. PROFILE 0% CPR'!A103</f>
        <v>47814</v>
      </c>
      <c r="C103" s="1104"/>
      <c r="D103" s="1125">
        <f t="shared" ca="1" si="19"/>
        <v>48822</v>
      </c>
      <c r="E103" s="1126">
        <f t="shared" ca="1" si="20"/>
        <v>48849</v>
      </c>
      <c r="F103" s="1127">
        <f t="shared" ca="1" si="21"/>
        <v>2829</v>
      </c>
      <c r="G103" s="1128">
        <f ca="1">IF(F103&lt;&gt;"",COUNTIF($F$11:F103,"&gt;0"),"")</f>
        <v>93</v>
      </c>
      <c r="H103" s="1129">
        <v>1.0084905084903981E-2</v>
      </c>
      <c r="I103" s="1073"/>
      <c r="J103" s="1130">
        <f t="shared" ca="1" si="22"/>
        <v>2950265664.3734827</v>
      </c>
      <c r="K103" s="1131">
        <f t="shared" ca="1" si="23"/>
        <v>29753149.200457759</v>
      </c>
      <c r="L103" s="1130">
        <f t="shared" ca="1" si="24"/>
        <v>20222746.125795141</v>
      </c>
      <c r="M103" s="1130">
        <f t="shared" ca="1" si="25"/>
        <v>0</v>
      </c>
      <c r="N103" s="1130">
        <f t="shared" ca="1" si="34"/>
        <v>2900289769.0472298</v>
      </c>
      <c r="O103" s="1073"/>
      <c r="P103" s="1130">
        <f t="shared" ca="1" si="26"/>
        <v>49975895.326252937</v>
      </c>
      <c r="Q103" s="1130">
        <f t="shared" ca="1" si="27"/>
        <v>2755275280.5948682</v>
      </c>
      <c r="R103" s="1130">
        <f t="shared" ca="1" si="35"/>
        <v>2802752381.1548085</v>
      </c>
      <c r="S103" s="1130">
        <f t="shared" ca="1" si="36"/>
        <v>47477100.559940338</v>
      </c>
      <c r="T103" s="1130">
        <f t="shared" ca="1" si="28"/>
        <v>2755275280.5948682</v>
      </c>
      <c r="U103" s="1132">
        <f t="shared" ca="1" si="29"/>
        <v>0.23737654830567861</v>
      </c>
      <c r="V103" s="1133">
        <f t="shared" ca="1" si="30"/>
        <v>5.0000000000000044E-2</v>
      </c>
      <c r="X103" s="1134">
        <f t="shared" ca="1" si="37"/>
        <v>147513283.21867418</v>
      </c>
      <c r="Y103" s="1134">
        <f t="shared" ca="1" si="31"/>
        <v>2498794.7663125992</v>
      </c>
      <c r="Z103" s="1134">
        <f t="shared" ca="1" si="32"/>
        <v>145014488.45236158</v>
      </c>
      <c r="AA103" s="1132">
        <f t="shared" ca="1" si="33"/>
        <v>0.25398292565198721</v>
      </c>
      <c r="AB103" s="1105"/>
    </row>
    <row r="104" spans="1:28">
      <c r="A104" s="1144">
        <f>'AMORT. PROFILE 0% CPR'!A104</f>
        <v>47844</v>
      </c>
      <c r="C104" s="1104"/>
      <c r="D104" s="1125">
        <f t="shared" ca="1" si="19"/>
        <v>48852</v>
      </c>
      <c r="E104" s="1126">
        <f t="shared" ca="1" si="20"/>
        <v>48879</v>
      </c>
      <c r="F104" s="1127">
        <f t="shared" ca="1" si="21"/>
        <v>2859</v>
      </c>
      <c r="G104" s="1128">
        <f ca="1">IF(F104&lt;&gt;"",COUNTIF($F$11:F104,"&gt;0"),"")</f>
        <v>94</v>
      </c>
      <c r="H104" s="1129">
        <v>1.0142221653639991E-2</v>
      </c>
      <c r="I104" s="1073"/>
      <c r="J104" s="1130">
        <f t="shared" ca="1" si="22"/>
        <v>2900289769.0472298</v>
      </c>
      <c r="K104" s="1131">
        <f t="shared" ca="1" si="23"/>
        <v>29415381.697461341</v>
      </c>
      <c r="L104" s="1130">
        <f t="shared" ca="1" si="24"/>
        <v>19879032.735794477</v>
      </c>
      <c r="M104" s="1130">
        <f t="shared" ca="1" si="25"/>
        <v>0</v>
      </c>
      <c r="N104" s="1130">
        <f t="shared" ca="1" si="34"/>
        <v>2850995354.6139741</v>
      </c>
      <c r="O104" s="1073"/>
      <c r="P104" s="1130">
        <f t="shared" ca="1" si="26"/>
        <v>49294414.433255672</v>
      </c>
      <c r="Q104" s="1130">
        <f t="shared" ca="1" si="27"/>
        <v>2708445586.883275</v>
      </c>
      <c r="R104" s="1130">
        <f t="shared" ca="1" si="35"/>
        <v>2755275280.5948682</v>
      </c>
      <c r="S104" s="1130">
        <f t="shared" ca="1" si="36"/>
        <v>46829693.711593151</v>
      </c>
      <c r="T104" s="1130">
        <f t="shared" ca="1" si="28"/>
        <v>2708445586.883275</v>
      </c>
      <c r="U104" s="1132">
        <f t="shared" ca="1" si="29"/>
        <v>0.23335551871695814</v>
      </c>
      <c r="V104" s="1133">
        <f t="shared" ca="1" si="30"/>
        <v>5.0000000000000155E-2</v>
      </c>
      <c r="X104" s="1134">
        <f t="shared" ca="1" si="37"/>
        <v>145014488.45236158</v>
      </c>
      <c r="Y104" s="1134">
        <f t="shared" ca="1" si="31"/>
        <v>2464720.7216625214</v>
      </c>
      <c r="Z104" s="1134">
        <f t="shared" ca="1" si="32"/>
        <v>142549767.73069906</v>
      </c>
      <c r="AA104" s="1132">
        <f t="shared" ca="1" si="33"/>
        <v>0.24968059306536086</v>
      </c>
      <c r="AB104" s="1105"/>
    </row>
    <row r="105" spans="1:28">
      <c r="A105" s="1144">
        <f>'AMORT. PROFILE 0% CPR'!A105</f>
        <v>47875</v>
      </c>
      <c r="C105" s="1104"/>
      <c r="D105" s="1125">
        <f t="shared" ca="1" si="19"/>
        <v>48883</v>
      </c>
      <c r="E105" s="1126">
        <f t="shared" ca="1" si="20"/>
        <v>48911</v>
      </c>
      <c r="F105" s="1127">
        <f t="shared" ca="1" si="21"/>
        <v>2891</v>
      </c>
      <c r="G105" s="1128">
        <f ca="1">IF(F105&lt;&gt;"",COUNTIF($F$11:F105,"&gt;0"),"")</f>
        <v>95</v>
      </c>
      <c r="H105" s="1129">
        <v>1.0206235338456701E-2</v>
      </c>
      <c r="I105" s="1073"/>
      <c r="J105" s="1130">
        <f t="shared" ca="1" si="22"/>
        <v>2850995354.6139741</v>
      </c>
      <c r="K105" s="1131">
        <f t="shared" ca="1" si="23"/>
        <v>29097929.538037036</v>
      </c>
      <c r="L105" s="1130">
        <f t="shared" ca="1" si="24"/>
        <v>19539897.509038683</v>
      </c>
      <c r="M105" s="1130">
        <f t="shared" ca="1" si="25"/>
        <v>0</v>
      </c>
      <c r="N105" s="1130">
        <f t="shared" ca="1" si="34"/>
        <v>2802357527.5668988</v>
      </c>
      <c r="O105" s="1073"/>
      <c r="P105" s="1130">
        <f t="shared" ca="1" si="26"/>
        <v>48637827.047075272</v>
      </c>
      <c r="Q105" s="1130">
        <f t="shared" ca="1" si="27"/>
        <v>2662239651.1885538</v>
      </c>
      <c r="R105" s="1130">
        <f t="shared" ca="1" si="35"/>
        <v>2708445586.883275</v>
      </c>
      <c r="S105" s="1130">
        <f t="shared" ca="1" si="36"/>
        <v>46205935.694721222</v>
      </c>
      <c r="T105" s="1130">
        <f t="shared" ca="1" si="28"/>
        <v>2662239651.1885538</v>
      </c>
      <c r="U105" s="1132">
        <f t="shared" ca="1" si="29"/>
        <v>0.22938932065885859</v>
      </c>
      <c r="V105" s="1133">
        <f t="shared" ca="1" si="30"/>
        <v>5.0000000000000044E-2</v>
      </c>
      <c r="X105" s="1134">
        <f t="shared" ca="1" si="37"/>
        <v>142549767.73069906</v>
      </c>
      <c r="Y105" s="1134">
        <f t="shared" ca="1" si="31"/>
        <v>2431891.3523540497</v>
      </c>
      <c r="Z105" s="1134">
        <f t="shared" ca="1" si="32"/>
        <v>140117876.37834501</v>
      </c>
      <c r="AA105" s="1132">
        <f t="shared" ca="1" si="33"/>
        <v>0.24543692791098323</v>
      </c>
      <c r="AB105" s="1105"/>
    </row>
    <row r="106" spans="1:28">
      <c r="A106" s="1144">
        <f>'AMORT. PROFILE 0% CPR'!A106</f>
        <v>47906</v>
      </c>
      <c r="C106" s="1104"/>
      <c r="D106" s="1125">
        <f t="shared" ca="1" si="19"/>
        <v>48913</v>
      </c>
      <c r="E106" s="1126">
        <f t="shared" ca="1" si="20"/>
        <v>48940</v>
      </c>
      <c r="F106" s="1127">
        <f t="shared" ca="1" si="21"/>
        <v>2920</v>
      </c>
      <c r="G106" s="1128">
        <f ca="1">IF(F106&lt;&gt;"",COUNTIF($F$11:F106,"&gt;0"),"")</f>
        <v>96</v>
      </c>
      <c r="H106" s="1129">
        <v>1.0266860205826534E-2</v>
      </c>
      <c r="I106" s="1073"/>
      <c r="J106" s="1130">
        <f t="shared" ca="1" si="22"/>
        <v>2802357527.5668988</v>
      </c>
      <c r="K106" s="1131">
        <f t="shared" ca="1" si="23"/>
        <v>28771412.982275028</v>
      </c>
      <c r="L106" s="1130">
        <f t="shared" ca="1" si="24"/>
        <v>19205371.509922251</v>
      </c>
      <c r="M106" s="1130">
        <f t="shared" ca="1" si="25"/>
        <v>0</v>
      </c>
      <c r="N106" s="1130">
        <f t="shared" ca="1" si="34"/>
        <v>2754380743.0747018</v>
      </c>
      <c r="O106" s="1073"/>
      <c r="P106" s="1130">
        <f t="shared" ca="1" si="26"/>
        <v>47976784.492197037</v>
      </c>
      <c r="Q106" s="1130">
        <f t="shared" ca="1" si="27"/>
        <v>2616661705.9209666</v>
      </c>
      <c r="R106" s="1130">
        <f t="shared" ca="1" si="35"/>
        <v>2662239651.1885538</v>
      </c>
      <c r="S106" s="1130">
        <f t="shared" ca="1" si="36"/>
        <v>45577945.267587185</v>
      </c>
      <c r="T106" s="1130">
        <f t="shared" ca="1" si="28"/>
        <v>2616661705.9209666</v>
      </c>
      <c r="U106" s="1132">
        <f t="shared" ca="1" si="29"/>
        <v>0.22547595121523764</v>
      </c>
      <c r="V106" s="1133">
        <f t="shared" ca="1" si="30"/>
        <v>5.0000000000000044E-2</v>
      </c>
      <c r="X106" s="1134">
        <f t="shared" ca="1" si="37"/>
        <v>140117876.37834501</v>
      </c>
      <c r="Y106" s="1134">
        <f t="shared" ca="1" si="31"/>
        <v>2398839.2246098518</v>
      </c>
      <c r="Z106" s="1134">
        <f t="shared" ca="1" si="32"/>
        <v>137719037.15373516</v>
      </c>
      <c r="AA106" s="1132">
        <f t="shared" ca="1" si="33"/>
        <v>0.24124978715279788</v>
      </c>
      <c r="AB106" s="1105"/>
    </row>
    <row r="107" spans="1:28">
      <c r="A107" s="1144">
        <f>'AMORT. PROFILE 0% CPR'!A107</f>
        <v>47934</v>
      </c>
      <c r="C107" s="1104"/>
      <c r="D107" s="1125">
        <f t="shared" ca="1" si="19"/>
        <v>48944</v>
      </c>
      <c r="E107" s="1126">
        <f t="shared" ca="1" si="20"/>
        <v>48971</v>
      </c>
      <c r="F107" s="1127">
        <f t="shared" ca="1" si="21"/>
        <v>2951</v>
      </c>
      <c r="G107" s="1128">
        <f ca="1">IF(F107&lt;&gt;"",COUNTIF($F$11:F107,"&gt;0"),"")</f>
        <v>97</v>
      </c>
      <c r="H107" s="1129">
        <v>1.0335059755144243E-2</v>
      </c>
      <c r="I107" s="1073"/>
      <c r="J107" s="1130">
        <f t="shared" ca="1" si="22"/>
        <v>2754380743.0747018</v>
      </c>
      <c r="K107" s="1131">
        <f t="shared" ca="1" si="23"/>
        <v>28466689.568095647</v>
      </c>
      <c r="L107" s="1130">
        <f t="shared" ca="1" si="24"/>
        <v>18875271.918338396</v>
      </c>
      <c r="M107" s="1130">
        <f t="shared" ca="1" si="25"/>
        <v>0</v>
      </c>
      <c r="N107" s="1130">
        <f t="shared" ca="1" si="34"/>
        <v>2707038781.5882678</v>
      </c>
      <c r="O107" s="1073"/>
      <c r="P107" s="1130">
        <f t="shared" ca="1" si="26"/>
        <v>47341961.486433983</v>
      </c>
      <c r="Q107" s="1130">
        <f t="shared" ca="1" si="27"/>
        <v>2571686842.5088544</v>
      </c>
      <c r="R107" s="1130">
        <f t="shared" ca="1" si="35"/>
        <v>2616661705.9209666</v>
      </c>
      <c r="S107" s="1130">
        <f t="shared" ca="1" si="36"/>
        <v>44974863.412112236</v>
      </c>
      <c r="T107" s="1130">
        <f t="shared" ca="1" si="28"/>
        <v>2571686842.5088544</v>
      </c>
      <c r="U107" s="1132">
        <f t="shared" ca="1" si="29"/>
        <v>0.22161576884620965</v>
      </c>
      <c r="V107" s="1133">
        <f t="shared" ca="1" si="30"/>
        <v>5.0000000000000044E-2</v>
      </c>
      <c r="X107" s="1134">
        <f t="shared" ca="1" si="37"/>
        <v>137719037.15373516</v>
      </c>
      <c r="Y107" s="1134">
        <f t="shared" ca="1" si="31"/>
        <v>2367098.0743217468</v>
      </c>
      <c r="Z107" s="1134">
        <f t="shared" ca="1" si="32"/>
        <v>135351939.07941341</v>
      </c>
      <c r="AA107" s="1132">
        <f t="shared" ca="1" si="33"/>
        <v>0.2371195543280564</v>
      </c>
      <c r="AB107" s="1105"/>
    </row>
    <row r="108" spans="1:28">
      <c r="A108" s="1144">
        <f>'AMORT. PROFILE 0% CPR'!A108</f>
        <v>47966</v>
      </c>
      <c r="C108" s="1104"/>
      <c r="D108" s="1125">
        <f t="shared" ca="1" si="19"/>
        <v>48975</v>
      </c>
      <c r="E108" s="1126">
        <f t="shared" ca="1" si="20"/>
        <v>49002</v>
      </c>
      <c r="F108" s="1127">
        <f t="shared" ca="1" si="21"/>
        <v>2982</v>
      </c>
      <c r="G108" s="1128">
        <f ca="1">IF(F108&lt;&gt;"",COUNTIF($F$11:F108,"&gt;0"),"")</f>
        <v>98</v>
      </c>
      <c r="H108" s="1129">
        <v>1.0408245221072806E-2</v>
      </c>
      <c r="I108" s="1073"/>
      <c r="J108" s="1130">
        <f t="shared" ca="1" si="22"/>
        <v>2707038781.5882678</v>
      </c>
      <c r="K108" s="1131">
        <f t="shared" ca="1" si="23"/>
        <v>28175523.46172484</v>
      </c>
      <c r="L108" s="1130">
        <f t="shared" ca="1" si="24"/>
        <v>18549474.208161019</v>
      </c>
      <c r="M108" s="1130">
        <f t="shared" ca="1" si="25"/>
        <v>0</v>
      </c>
      <c r="N108" s="1130">
        <f t="shared" ca="1" si="34"/>
        <v>2660313783.9183822</v>
      </c>
      <c r="O108" s="1073"/>
      <c r="P108" s="1130">
        <f t="shared" ca="1" si="26"/>
        <v>46724997.669885635</v>
      </c>
      <c r="Q108" s="1130">
        <f t="shared" ca="1" si="27"/>
        <v>2527298094.7224631</v>
      </c>
      <c r="R108" s="1130">
        <f t="shared" ca="1" si="35"/>
        <v>2571686842.5088544</v>
      </c>
      <c r="S108" s="1130">
        <f t="shared" ca="1" si="36"/>
        <v>44388747.786391258</v>
      </c>
      <c r="T108" s="1130">
        <f t="shared" ca="1" si="28"/>
        <v>2527298094.7224631</v>
      </c>
      <c r="U108" s="1132">
        <f t="shared" ca="1" si="29"/>
        <v>0.21780666394309017</v>
      </c>
      <c r="V108" s="1133">
        <f t="shared" ca="1" si="30"/>
        <v>4.9999999999999933E-2</v>
      </c>
      <c r="X108" s="1134">
        <f t="shared" ca="1" si="37"/>
        <v>135351939.07941341</v>
      </c>
      <c r="Y108" s="1134">
        <f t="shared" ca="1" si="31"/>
        <v>2336249.8834943771</v>
      </c>
      <c r="Z108" s="1134">
        <f t="shared" ca="1" si="32"/>
        <v>133015689.19591904</v>
      </c>
      <c r="AA108" s="1132">
        <f t="shared" ca="1" si="33"/>
        <v>0.23304397224416909</v>
      </c>
      <c r="AB108" s="1105"/>
    </row>
    <row r="109" spans="1:28">
      <c r="A109" s="1144">
        <f>'AMORT. PROFILE 0% CPR'!A109</f>
        <v>47995</v>
      </c>
      <c r="C109" s="1104"/>
      <c r="D109" s="1125">
        <f t="shared" ca="1" si="19"/>
        <v>49003</v>
      </c>
      <c r="E109" s="1126">
        <f t="shared" ca="1" si="20"/>
        <v>49030</v>
      </c>
      <c r="F109" s="1127">
        <f t="shared" ca="1" si="21"/>
        <v>3010</v>
      </c>
      <c r="G109" s="1128">
        <f ca="1">IF(F109&lt;&gt;"",COUNTIF($F$11:F109,"&gt;0"),"")</f>
        <v>99</v>
      </c>
      <c r="H109" s="1129">
        <v>1.0460068996684183E-2</v>
      </c>
      <c r="I109" s="1073"/>
      <c r="J109" s="1130">
        <f t="shared" ca="1" si="22"/>
        <v>2660313783.9183822</v>
      </c>
      <c r="K109" s="1131">
        <f t="shared" ca="1" si="23"/>
        <v>27827065.732616253</v>
      </c>
      <c r="L109" s="1130">
        <f t="shared" ca="1" si="24"/>
        <v>18228345.300634466</v>
      </c>
      <c r="M109" s="1130">
        <f t="shared" ca="1" si="25"/>
        <v>0</v>
      </c>
      <c r="N109" s="1130">
        <f t="shared" ca="1" si="34"/>
        <v>2614258372.8851314</v>
      </c>
      <c r="O109" s="1073"/>
      <c r="P109" s="1130">
        <f t="shared" ca="1" si="26"/>
        <v>46055411.033250809</v>
      </c>
      <c r="Q109" s="1130">
        <f t="shared" ca="1" si="27"/>
        <v>2483545454.2408748</v>
      </c>
      <c r="R109" s="1130">
        <f t="shared" ca="1" si="35"/>
        <v>2527298094.7224631</v>
      </c>
      <c r="S109" s="1130">
        <f t="shared" ca="1" si="36"/>
        <v>43752640.481588364</v>
      </c>
      <c r="T109" s="1130">
        <f t="shared" ca="1" si="28"/>
        <v>2483545454.2408748</v>
      </c>
      <c r="U109" s="1132">
        <f t="shared" ca="1" si="29"/>
        <v>0.21404719956657489</v>
      </c>
      <c r="V109" s="1133">
        <f t="shared" ca="1" si="30"/>
        <v>5.0000000000000044E-2</v>
      </c>
      <c r="X109" s="1134">
        <f t="shared" ca="1" si="37"/>
        <v>133015689.19591904</v>
      </c>
      <c r="Y109" s="1134">
        <f t="shared" ca="1" si="31"/>
        <v>2302770.5516624451</v>
      </c>
      <c r="Z109" s="1134">
        <f t="shared" ca="1" si="32"/>
        <v>130712918.64425659</v>
      </c>
      <c r="AA109" s="1132">
        <f t="shared" ca="1" si="33"/>
        <v>0.22902150343649971</v>
      </c>
      <c r="AB109" s="1105"/>
    </row>
    <row r="110" spans="1:28">
      <c r="A110" s="1144">
        <f>'AMORT. PROFILE 0% CPR'!A110</f>
        <v>48026</v>
      </c>
      <c r="C110" s="1104"/>
      <c r="D110" s="1125">
        <f t="shared" ca="1" si="19"/>
        <v>49034</v>
      </c>
      <c r="E110" s="1126">
        <f t="shared" ca="1" si="20"/>
        <v>49061</v>
      </c>
      <c r="F110" s="1127">
        <f t="shared" ca="1" si="21"/>
        <v>3041</v>
      </c>
      <c r="G110" s="1128">
        <f ca="1">IF(F110&lt;&gt;"",COUNTIF($F$11:F110,"&gt;0"),"")</f>
        <v>100</v>
      </c>
      <c r="H110" s="1129">
        <v>1.0528787347237506E-2</v>
      </c>
      <c r="I110" s="1073"/>
      <c r="J110" s="1130">
        <f t="shared" ca="1" si="22"/>
        <v>2614258372.8851314</v>
      </c>
      <c r="K110" s="1131">
        <f t="shared" ca="1" si="23"/>
        <v>27524970.478842679</v>
      </c>
      <c r="L110" s="1130">
        <f t="shared" ca="1" si="24"/>
        <v>17911531.835663956</v>
      </c>
      <c r="M110" s="1130">
        <f t="shared" ca="1" si="25"/>
        <v>0</v>
      </c>
      <c r="N110" s="1130">
        <f t="shared" ca="1" si="34"/>
        <v>2568821870.5706248</v>
      </c>
      <c r="O110" s="1073"/>
      <c r="P110" s="1130">
        <f t="shared" ca="1" si="26"/>
        <v>45436502.314506531</v>
      </c>
      <c r="Q110" s="1130">
        <f t="shared" ca="1" si="27"/>
        <v>2440380777.0420933</v>
      </c>
      <c r="R110" s="1130">
        <f t="shared" ca="1" si="35"/>
        <v>2483545454.2408748</v>
      </c>
      <c r="S110" s="1130">
        <f t="shared" ca="1" si="36"/>
        <v>43164677.19878149</v>
      </c>
      <c r="T110" s="1130">
        <f t="shared" ca="1" si="28"/>
        <v>2440380777.0420933</v>
      </c>
      <c r="U110" s="1132">
        <f t="shared" ca="1" si="29"/>
        <v>0.21034160971617952</v>
      </c>
      <c r="V110" s="1133">
        <f t="shared" ca="1" si="30"/>
        <v>5.0000000000000155E-2</v>
      </c>
      <c r="X110" s="1134">
        <f t="shared" ca="1" si="37"/>
        <v>130712918.64425659</v>
      </c>
      <c r="Y110" s="1134">
        <f t="shared" ca="1" si="31"/>
        <v>2271825.1157250404</v>
      </c>
      <c r="Z110" s="1134">
        <f t="shared" ca="1" si="32"/>
        <v>128441093.52853155</v>
      </c>
      <c r="AA110" s="1132">
        <f t="shared" ca="1" si="33"/>
        <v>0.2250566781065024</v>
      </c>
      <c r="AB110" s="1105"/>
    </row>
    <row r="111" spans="1:28">
      <c r="A111" s="1144">
        <f>'AMORT. PROFILE 0% CPR'!A111</f>
        <v>48057</v>
      </c>
      <c r="C111" s="1104"/>
      <c r="D111" s="1125">
        <f t="shared" ca="1" si="19"/>
        <v>49064</v>
      </c>
      <c r="E111" s="1126">
        <f t="shared" ca="1" si="20"/>
        <v>49094</v>
      </c>
      <c r="F111" s="1127">
        <f t="shared" ca="1" si="21"/>
        <v>3074</v>
      </c>
      <c r="G111" s="1128">
        <f ca="1">IF(F111&lt;&gt;"",COUNTIF($F$11:F111,"&gt;0"),"")</f>
        <v>101</v>
      </c>
      <c r="H111" s="1129">
        <v>1.0586099687577125E-2</v>
      </c>
      <c r="I111" s="1073"/>
      <c r="J111" s="1130">
        <f t="shared" ca="1" si="22"/>
        <v>2568821870.5706248</v>
      </c>
      <c r="K111" s="1131">
        <f t="shared" ca="1" si="23"/>
        <v>27193804.401488978</v>
      </c>
      <c r="L111" s="1130">
        <f t="shared" ca="1" si="24"/>
        <v>17599205.228979811</v>
      </c>
      <c r="M111" s="1130">
        <f t="shared" ca="1" si="25"/>
        <v>0</v>
      </c>
      <c r="N111" s="1130">
        <f t="shared" ca="1" si="34"/>
        <v>2524028860.9401565</v>
      </c>
      <c r="O111" s="1073"/>
      <c r="P111" s="1130">
        <f t="shared" ca="1" si="26"/>
        <v>44793009.630468369</v>
      </c>
      <c r="Q111" s="1130">
        <f t="shared" ca="1" si="27"/>
        <v>2397827417.8931484</v>
      </c>
      <c r="R111" s="1130">
        <f t="shared" ca="1" si="35"/>
        <v>2440380777.0420933</v>
      </c>
      <c r="S111" s="1130">
        <f t="shared" ca="1" si="36"/>
        <v>42553359.148944855</v>
      </c>
      <c r="T111" s="1130">
        <f t="shared" ca="1" si="28"/>
        <v>2397827417.8931484</v>
      </c>
      <c r="U111" s="1132">
        <f t="shared" ca="1" si="29"/>
        <v>0.20668581687801454</v>
      </c>
      <c r="V111" s="1133">
        <f t="shared" ca="1" si="30"/>
        <v>5.0000000000000044E-2</v>
      </c>
      <c r="X111" s="1134">
        <f t="shared" ca="1" si="37"/>
        <v>128441093.52853155</v>
      </c>
      <c r="Y111" s="1134">
        <f t="shared" ca="1" si="31"/>
        <v>2239650.4815235138</v>
      </c>
      <c r="Z111" s="1134">
        <f t="shared" ca="1" si="32"/>
        <v>126201443.04700804</v>
      </c>
      <c r="AA111" s="1132">
        <f t="shared" ca="1" si="33"/>
        <v>0.2211451334857637</v>
      </c>
      <c r="AB111" s="1105"/>
    </row>
    <row r="112" spans="1:28">
      <c r="A112" s="1144">
        <f>'AMORT. PROFILE 0% CPR'!A112</f>
        <v>48087</v>
      </c>
      <c r="C112" s="1104"/>
      <c r="D112" s="1125">
        <f t="shared" ca="1" si="19"/>
        <v>49095</v>
      </c>
      <c r="E112" s="1126">
        <f t="shared" ca="1" si="20"/>
        <v>49122</v>
      </c>
      <c r="F112" s="1127">
        <f t="shared" ca="1" si="21"/>
        <v>3102</v>
      </c>
      <c r="G112" s="1128">
        <f ca="1">IF(F112&lt;&gt;"",COUNTIF($F$11:F112,"&gt;0"),"")</f>
        <v>102</v>
      </c>
      <c r="H112" s="1129">
        <v>1.0648424617451045E-2</v>
      </c>
      <c r="I112" s="1073"/>
      <c r="J112" s="1130">
        <f t="shared" ca="1" si="22"/>
        <v>2524028860.9401565</v>
      </c>
      <c r="K112" s="1131">
        <f t="shared" ca="1" si="23"/>
        <v>26876931.057992082</v>
      </c>
      <c r="L112" s="1130">
        <f t="shared" ca="1" si="24"/>
        <v>17291235.443500429</v>
      </c>
      <c r="M112" s="1130">
        <f t="shared" ca="1" si="25"/>
        <v>0</v>
      </c>
      <c r="N112" s="1130">
        <f t="shared" ca="1" si="34"/>
        <v>2479860694.438664</v>
      </c>
      <c r="O112" s="1073"/>
      <c r="P112" s="1130">
        <f t="shared" ca="1" si="26"/>
        <v>44168166.5014925</v>
      </c>
      <c r="Q112" s="1130">
        <f t="shared" ca="1" si="27"/>
        <v>2355867659.7167306</v>
      </c>
      <c r="R112" s="1130">
        <f t="shared" ca="1" si="35"/>
        <v>2397827417.8931484</v>
      </c>
      <c r="S112" s="1130">
        <f t="shared" ca="1" si="36"/>
        <v>41959758.176417828</v>
      </c>
      <c r="T112" s="1130">
        <f t="shared" ca="1" si="28"/>
        <v>2355867659.7167306</v>
      </c>
      <c r="U112" s="1132">
        <f t="shared" ca="1" si="29"/>
        <v>0.20308179906270313</v>
      </c>
      <c r="V112" s="1133">
        <f t="shared" ca="1" si="30"/>
        <v>5.0000000000000044E-2</v>
      </c>
      <c r="X112" s="1134">
        <f t="shared" ca="1" si="37"/>
        <v>126201443.04700804</v>
      </c>
      <c r="Y112" s="1134">
        <f t="shared" ca="1" si="31"/>
        <v>2208408.3250746727</v>
      </c>
      <c r="Z112" s="1134">
        <f t="shared" ca="1" si="32"/>
        <v>123993034.72193336</v>
      </c>
      <c r="AA112" s="1132">
        <f t="shared" ca="1" si="33"/>
        <v>0.21728898596247939</v>
      </c>
      <c r="AB112" s="1105"/>
    </row>
    <row r="113" spans="1:28">
      <c r="A113" s="1144">
        <f>'AMORT. PROFILE 0% CPR'!A113</f>
        <v>48120</v>
      </c>
      <c r="C113" s="1104"/>
      <c r="D113" s="1125">
        <f t="shared" ca="1" si="19"/>
        <v>49125</v>
      </c>
      <c r="E113" s="1126">
        <f t="shared" ca="1" si="20"/>
        <v>49152</v>
      </c>
      <c r="F113" s="1127">
        <f t="shared" ca="1" si="21"/>
        <v>3132</v>
      </c>
      <c r="G113" s="1128">
        <f ca="1">IF(F113&lt;&gt;"",COUNTIF($F$11:F113,"&gt;0"),"")</f>
        <v>103</v>
      </c>
      <c r="H113" s="1129">
        <v>1.0696179559403711E-2</v>
      </c>
      <c r="I113" s="1073"/>
      <c r="J113" s="1130">
        <f t="shared" ca="1" si="22"/>
        <v>2479860694.438664</v>
      </c>
      <c r="K113" s="1131">
        <f t="shared" ca="1" si="23"/>
        <v>26525035.270023528</v>
      </c>
      <c r="L113" s="1130">
        <f t="shared" ca="1" si="24"/>
        <v>16987834.819734842</v>
      </c>
      <c r="M113" s="1130">
        <f t="shared" ca="1" si="25"/>
        <v>0</v>
      </c>
      <c r="N113" s="1130">
        <f t="shared" ca="1" si="34"/>
        <v>2436347824.3489056</v>
      </c>
      <c r="O113" s="1073"/>
      <c r="P113" s="1130">
        <f t="shared" ca="1" si="26"/>
        <v>43512870.089758396</v>
      </c>
      <c r="Q113" s="1130">
        <f t="shared" ca="1" si="27"/>
        <v>2314530433.1314602</v>
      </c>
      <c r="R113" s="1130">
        <f t="shared" ca="1" si="35"/>
        <v>2355867659.7167306</v>
      </c>
      <c r="S113" s="1130">
        <f t="shared" ca="1" si="36"/>
        <v>41337226.585270405</v>
      </c>
      <c r="T113" s="1130">
        <f t="shared" ca="1" si="28"/>
        <v>2314530433.1314602</v>
      </c>
      <c r="U113" s="1132">
        <f t="shared" ca="1" si="29"/>
        <v>0.19952805573859431</v>
      </c>
      <c r="V113" s="1133">
        <f t="shared" ca="1" si="30"/>
        <v>5.0000000000000044E-2</v>
      </c>
      <c r="X113" s="1134">
        <f t="shared" ca="1" si="37"/>
        <v>123993034.72193336</v>
      </c>
      <c r="Y113" s="1134">
        <f t="shared" ca="1" si="31"/>
        <v>2175643.5044879913</v>
      </c>
      <c r="Z113" s="1134">
        <f t="shared" ca="1" si="32"/>
        <v>121817391.21744537</v>
      </c>
      <c r="AA113" s="1132">
        <f t="shared" ca="1" si="33"/>
        <v>0.21348663003087701</v>
      </c>
      <c r="AB113" s="1105"/>
    </row>
    <row r="114" spans="1:28">
      <c r="A114" s="1144">
        <f>'AMORT. PROFILE 0% CPR'!A114</f>
        <v>48148</v>
      </c>
      <c r="C114" s="1104"/>
      <c r="D114" s="1125">
        <f t="shared" ca="1" si="19"/>
        <v>49156</v>
      </c>
      <c r="E114" s="1126">
        <f t="shared" ca="1" si="20"/>
        <v>49184</v>
      </c>
      <c r="F114" s="1127">
        <f t="shared" ca="1" si="21"/>
        <v>3164</v>
      </c>
      <c r="G114" s="1128">
        <f ca="1">IF(F114&lt;&gt;"",COUNTIF($F$11:F114,"&gt;0"),"")</f>
        <v>104</v>
      </c>
      <c r="H114" s="1129">
        <v>1.0740697734351535E-2</v>
      </c>
      <c r="I114" s="1073"/>
      <c r="J114" s="1130">
        <f t="shared" ca="1" si="22"/>
        <v>2436347824.3489056</v>
      </c>
      <c r="K114" s="1131">
        <f t="shared" ca="1" si="23"/>
        <v>26168075.557076581</v>
      </c>
      <c r="L114" s="1130">
        <f t="shared" ca="1" si="24"/>
        <v>16689006.783613199</v>
      </c>
      <c r="M114" s="1130">
        <f t="shared" ca="1" si="25"/>
        <v>0</v>
      </c>
      <c r="N114" s="1130">
        <f t="shared" ca="1" si="34"/>
        <v>2393490742.0082159</v>
      </c>
      <c r="O114" s="1073"/>
      <c r="P114" s="1130">
        <f t="shared" ca="1" si="26"/>
        <v>42857082.340689659</v>
      </c>
      <c r="Q114" s="1130">
        <f t="shared" ca="1" si="27"/>
        <v>2273816204.907805</v>
      </c>
      <c r="R114" s="1130">
        <f t="shared" ca="1" si="35"/>
        <v>2314530433.1314602</v>
      </c>
      <c r="S114" s="1130">
        <f t="shared" ca="1" si="36"/>
        <v>40714228.223655224</v>
      </c>
      <c r="T114" s="1130">
        <f t="shared" ca="1" si="28"/>
        <v>2273816204.907805</v>
      </c>
      <c r="U114" s="1132">
        <f t="shared" ca="1" si="29"/>
        <v>0.19602703715795958</v>
      </c>
      <c r="V114" s="1133">
        <f t="shared" ca="1" si="30"/>
        <v>5.0000000000000044E-2</v>
      </c>
      <c r="X114" s="1134">
        <f t="shared" ca="1" si="37"/>
        <v>121817391.21744537</v>
      </c>
      <c r="Y114" s="1134">
        <f t="shared" ca="1" si="31"/>
        <v>2142854.1170344353</v>
      </c>
      <c r="Z114" s="1134">
        <f t="shared" ca="1" si="32"/>
        <v>119674537.10041094</v>
      </c>
      <c r="AA114" s="1132">
        <f t="shared" ca="1" si="33"/>
        <v>0.2097406873578605</v>
      </c>
      <c r="AB114" s="1105"/>
    </row>
    <row r="115" spans="1:28">
      <c r="A115" s="1144">
        <f>'AMORT. PROFILE 0% CPR'!A115</f>
        <v>48179</v>
      </c>
      <c r="C115" s="1104"/>
      <c r="D115" s="1125">
        <f t="shared" ca="1" si="19"/>
        <v>49187</v>
      </c>
      <c r="E115" s="1126">
        <f t="shared" ca="1" si="20"/>
        <v>49214</v>
      </c>
      <c r="F115" s="1127">
        <f t="shared" ca="1" si="21"/>
        <v>3194</v>
      </c>
      <c r="G115" s="1128">
        <f ca="1">IF(F115&lt;&gt;"",COUNTIF($F$11:F115,"&gt;0"),"")</f>
        <v>105</v>
      </c>
      <c r="H115" s="1129">
        <v>1.078737950997598E-2</v>
      </c>
      <c r="I115" s="1073"/>
      <c r="J115" s="1130">
        <f t="shared" ca="1" si="22"/>
        <v>2393490742.0082159</v>
      </c>
      <c r="K115" s="1131">
        <f t="shared" ca="1" si="23"/>
        <v>25819492.987656631</v>
      </c>
      <c r="L115" s="1130">
        <f t="shared" ca="1" si="24"/>
        <v>16394661.666241949</v>
      </c>
      <c r="M115" s="1130">
        <f t="shared" ca="1" si="25"/>
        <v>0</v>
      </c>
      <c r="N115" s="1130">
        <f t="shared" ca="1" si="34"/>
        <v>2351276587.3543172</v>
      </c>
      <c r="O115" s="1073"/>
      <c r="P115" s="1130">
        <f t="shared" ca="1" si="26"/>
        <v>42214154.653898716</v>
      </c>
      <c r="Q115" s="1130">
        <f t="shared" ca="1" si="27"/>
        <v>2233712757.9866014</v>
      </c>
      <c r="R115" s="1130">
        <f t="shared" ca="1" si="35"/>
        <v>2273816204.907805</v>
      </c>
      <c r="S115" s="1130">
        <f t="shared" ca="1" si="36"/>
        <v>40103446.921203613</v>
      </c>
      <c r="T115" s="1130">
        <f t="shared" ca="1" si="28"/>
        <v>2233712757.9866014</v>
      </c>
      <c r="U115" s="1132">
        <f t="shared" ca="1" si="29"/>
        <v>0.19257878285349658</v>
      </c>
      <c r="V115" s="1133">
        <f t="shared" ca="1" si="30"/>
        <v>5.0000000000000044E-2</v>
      </c>
      <c r="X115" s="1134">
        <f t="shared" ca="1" si="37"/>
        <v>119674537.10041094</v>
      </c>
      <c r="Y115" s="1134">
        <f t="shared" ca="1" si="31"/>
        <v>2110707.7326951027</v>
      </c>
      <c r="Z115" s="1134">
        <f t="shared" ca="1" si="32"/>
        <v>117563829.36771584</v>
      </c>
      <c r="AA115" s="1132">
        <f t="shared" ca="1" si="33"/>
        <v>0.20605120024175436</v>
      </c>
      <c r="AB115" s="1105"/>
    </row>
    <row r="116" spans="1:28">
      <c r="A116" s="1144">
        <f>'AMORT. PROFILE 0% CPR'!A116</f>
        <v>48211</v>
      </c>
      <c r="C116" s="1104"/>
      <c r="D116" s="1125">
        <f t="shared" ca="1" si="19"/>
        <v>49217</v>
      </c>
      <c r="E116" s="1126">
        <f t="shared" ca="1" si="20"/>
        <v>49244</v>
      </c>
      <c r="F116" s="1127">
        <f t="shared" ca="1" si="21"/>
        <v>3224</v>
      </c>
      <c r="G116" s="1128">
        <f ca="1">IF(F116&lt;&gt;"",COUNTIF($F$11:F116,"&gt;0"),"")</f>
        <v>106</v>
      </c>
      <c r="H116" s="1129">
        <v>1.0813178622296924E-2</v>
      </c>
      <c r="I116" s="1073"/>
      <c r="J116" s="1130">
        <f t="shared" ca="1" si="22"/>
        <v>2351276587.3543172</v>
      </c>
      <c r="K116" s="1131">
        <f t="shared" ca="1" si="23"/>
        <v>25424773.729486968</v>
      </c>
      <c r="L116" s="1130">
        <f t="shared" ca="1" si="24"/>
        <v>16105087.894262472</v>
      </c>
      <c r="M116" s="1130">
        <f t="shared" ca="1" si="25"/>
        <v>0</v>
      </c>
      <c r="N116" s="1130">
        <f t="shared" ca="1" si="34"/>
        <v>2309746725.7305679</v>
      </c>
      <c r="O116" s="1073"/>
      <c r="P116" s="1130">
        <f t="shared" ca="1" si="26"/>
        <v>41529861.623749256</v>
      </c>
      <c r="Q116" s="1130">
        <f t="shared" ca="1" si="27"/>
        <v>2194259389.4440393</v>
      </c>
      <c r="R116" s="1130">
        <f t="shared" ca="1" si="35"/>
        <v>2233712757.9866014</v>
      </c>
      <c r="S116" s="1130">
        <f t="shared" ca="1" si="36"/>
        <v>39453368.542562008</v>
      </c>
      <c r="T116" s="1130">
        <f t="shared" ca="1" si="28"/>
        <v>2194259389.4440393</v>
      </c>
      <c r="U116" s="1132">
        <f t="shared" ca="1" si="29"/>
        <v>0.18918225811255857</v>
      </c>
      <c r="V116" s="1133">
        <f t="shared" ca="1" si="30"/>
        <v>5.0000000000000044E-2</v>
      </c>
      <c r="X116" s="1134">
        <f t="shared" ca="1" si="37"/>
        <v>117563829.36771584</v>
      </c>
      <c r="Y116" s="1134">
        <f t="shared" ca="1" si="31"/>
        <v>2076493.0811872482</v>
      </c>
      <c r="Z116" s="1134">
        <f t="shared" ca="1" si="32"/>
        <v>115487336.28652859</v>
      </c>
      <c r="AA116" s="1132">
        <f t="shared" ca="1" si="33"/>
        <v>0.20241706158353279</v>
      </c>
      <c r="AB116" s="1105"/>
    </row>
    <row r="117" spans="1:28">
      <c r="A117" s="1144">
        <f>'AMORT. PROFILE 0% CPR'!A117</f>
        <v>48240</v>
      </c>
      <c r="C117" s="1104"/>
      <c r="D117" s="1125">
        <f t="shared" ca="1" si="19"/>
        <v>49248</v>
      </c>
      <c r="E117" s="1126">
        <f t="shared" ca="1" si="20"/>
        <v>49275</v>
      </c>
      <c r="F117" s="1127">
        <f t="shared" ca="1" si="21"/>
        <v>3255</v>
      </c>
      <c r="G117" s="1128">
        <f ca="1">IF(F117&lt;&gt;"",COUNTIF($F$11:F117,"&gt;0"),"")</f>
        <v>107</v>
      </c>
      <c r="H117" s="1129">
        <v>1.0863511821642956E-2</v>
      </c>
      <c r="I117" s="1073"/>
      <c r="J117" s="1130">
        <f t="shared" ca="1" si="22"/>
        <v>2309746725.7305679</v>
      </c>
      <c r="K117" s="1131">
        <f t="shared" ca="1" si="23"/>
        <v>25091960.859975137</v>
      </c>
      <c r="L117" s="1130">
        <f t="shared" ca="1" si="24"/>
        <v>15819823.765531426</v>
      </c>
      <c r="M117" s="1130">
        <f t="shared" ca="1" si="25"/>
        <v>0</v>
      </c>
      <c r="N117" s="1130">
        <f t="shared" ca="1" si="34"/>
        <v>2268834941.1050611</v>
      </c>
      <c r="O117" s="1073"/>
      <c r="P117" s="1130">
        <f t="shared" ca="1" si="26"/>
        <v>40911784.625506878</v>
      </c>
      <c r="Q117" s="1130">
        <f t="shared" ca="1" si="27"/>
        <v>2155393194.049808</v>
      </c>
      <c r="R117" s="1130">
        <f t="shared" ca="1" si="35"/>
        <v>2194259389.4440393</v>
      </c>
      <c r="S117" s="1130">
        <f t="shared" ca="1" si="36"/>
        <v>38866195.394231319</v>
      </c>
      <c r="T117" s="1130">
        <f t="shared" ca="1" si="28"/>
        <v>2155393194.049808</v>
      </c>
      <c r="U117" s="1132">
        <f t="shared" ca="1" si="29"/>
        <v>0.18584079116505517</v>
      </c>
      <c r="V117" s="1133">
        <f t="shared" ca="1" si="30"/>
        <v>5.0000000000000044E-2</v>
      </c>
      <c r="X117" s="1134">
        <f t="shared" ca="1" si="37"/>
        <v>115487336.28652859</v>
      </c>
      <c r="Y117" s="1134">
        <f t="shared" ca="1" si="31"/>
        <v>2045589.2312755585</v>
      </c>
      <c r="Z117" s="1134">
        <f t="shared" ca="1" si="32"/>
        <v>113441747.05525303</v>
      </c>
      <c r="AA117" s="1132">
        <f t="shared" ca="1" si="33"/>
        <v>0.19884183244925721</v>
      </c>
      <c r="AB117" s="1105"/>
    </row>
    <row r="118" spans="1:28">
      <c r="A118" s="1144">
        <f>'AMORT. PROFILE 0% CPR'!A118</f>
        <v>48271</v>
      </c>
      <c r="C118" s="1104"/>
      <c r="D118" s="1125">
        <f t="shared" ca="1" si="19"/>
        <v>49278</v>
      </c>
      <c r="E118" s="1126">
        <f t="shared" ca="1" si="20"/>
        <v>49305</v>
      </c>
      <c r="F118" s="1127">
        <f t="shared" ca="1" si="21"/>
        <v>3285</v>
      </c>
      <c r="G118" s="1128">
        <f ca="1">IF(F118&lt;&gt;"",COUNTIF($F$11:F118,"&gt;0"),"")</f>
        <v>108</v>
      </c>
      <c r="H118" s="1129">
        <v>1.0910962812219724E-2</v>
      </c>
      <c r="I118" s="1073"/>
      <c r="J118" s="1130">
        <f t="shared" ca="1" si="22"/>
        <v>2268834941.1050611</v>
      </c>
      <c r="K118" s="1131">
        <f t="shared" ca="1" si="23"/>
        <v>24755173.669462048</v>
      </c>
      <c r="L118" s="1130">
        <f t="shared" ca="1" si="24"/>
        <v>15538866.958149262</v>
      </c>
      <c r="M118" s="1130">
        <f t="shared" ca="1" si="25"/>
        <v>0</v>
      </c>
      <c r="N118" s="1130">
        <f t="shared" ca="1" si="34"/>
        <v>2228540900.4774494</v>
      </c>
      <c r="O118" s="1073"/>
      <c r="P118" s="1130">
        <f t="shared" ca="1" si="26"/>
        <v>40294040.627611637</v>
      </c>
      <c r="Q118" s="1130">
        <f t="shared" ca="1" si="27"/>
        <v>2117113855.4535768</v>
      </c>
      <c r="R118" s="1130">
        <f t="shared" ca="1" si="35"/>
        <v>2155393194.049808</v>
      </c>
      <c r="S118" s="1130">
        <f t="shared" ca="1" si="36"/>
        <v>38279338.596231222</v>
      </c>
      <c r="T118" s="1130">
        <f t="shared" ca="1" si="28"/>
        <v>2117113855.4535768</v>
      </c>
      <c r="U118" s="1132">
        <f t="shared" ca="1" si="29"/>
        <v>0.18254905431006571</v>
      </c>
      <c r="V118" s="1133">
        <f t="shared" ca="1" si="30"/>
        <v>5.0000000000000044E-2</v>
      </c>
      <c r="X118" s="1134">
        <f t="shared" ca="1" si="37"/>
        <v>113441747.05525303</v>
      </c>
      <c r="Y118" s="1134">
        <f t="shared" ca="1" si="31"/>
        <v>2014702.031380415</v>
      </c>
      <c r="Z118" s="1134">
        <f t="shared" ca="1" si="32"/>
        <v>111427045.02387261</v>
      </c>
      <c r="AA118" s="1132">
        <f t="shared" ca="1" si="33"/>
        <v>0.19531981242295632</v>
      </c>
      <c r="AB118" s="1105"/>
    </row>
    <row r="119" spans="1:28">
      <c r="A119" s="1144">
        <f>'AMORT. PROFILE 0% CPR'!A119</f>
        <v>48303</v>
      </c>
      <c r="C119" s="1104"/>
      <c r="D119" s="1125">
        <f t="shared" ca="1" si="19"/>
        <v>49309</v>
      </c>
      <c r="E119" s="1126">
        <f t="shared" ca="1" si="20"/>
        <v>49338</v>
      </c>
      <c r="F119" s="1127">
        <f t="shared" ca="1" si="21"/>
        <v>3318</v>
      </c>
      <c r="G119" s="1128">
        <f ca="1">IF(F119&lt;&gt;"",COUNTIF($F$11:F119,"&gt;0"),"")</f>
        <v>109</v>
      </c>
      <c r="H119" s="1129">
        <v>1.0970113584381817E-2</v>
      </c>
      <c r="I119" s="1073"/>
      <c r="J119" s="1130">
        <f t="shared" ca="1" si="22"/>
        <v>2228540900.4774494</v>
      </c>
      <c r="K119" s="1131">
        <f t="shared" ca="1" si="23"/>
        <v>24447346.805678155</v>
      </c>
      <c r="L119" s="1130">
        <f t="shared" ca="1" si="24"/>
        <v>15261987.114191545</v>
      </c>
      <c r="M119" s="1130">
        <f t="shared" ca="1" si="25"/>
        <v>0</v>
      </c>
      <c r="N119" s="1130">
        <f t="shared" ca="1" si="34"/>
        <v>2188831566.5575795</v>
      </c>
      <c r="O119" s="1073"/>
      <c r="P119" s="1130">
        <f t="shared" ca="1" si="26"/>
        <v>39709333.9198699</v>
      </c>
      <c r="Q119" s="1130">
        <f t="shared" ca="1" si="27"/>
        <v>2079389988.2297003</v>
      </c>
      <c r="R119" s="1130">
        <f t="shared" ca="1" si="35"/>
        <v>2117113855.4535768</v>
      </c>
      <c r="S119" s="1130">
        <f t="shared" ca="1" si="36"/>
        <v>37723867.223876476</v>
      </c>
      <c r="T119" s="1130">
        <f t="shared" ca="1" si="28"/>
        <v>2079389988.2297003</v>
      </c>
      <c r="U119" s="1132">
        <f t="shared" ca="1" si="29"/>
        <v>0.17930702075458846</v>
      </c>
      <c r="V119" s="1133">
        <f t="shared" ca="1" si="30"/>
        <v>5.0000000000000044E-2</v>
      </c>
      <c r="X119" s="1134">
        <f t="shared" ca="1" si="37"/>
        <v>111427045.02387261</v>
      </c>
      <c r="Y119" s="1134">
        <f t="shared" ca="1" si="31"/>
        <v>1985466.6959934235</v>
      </c>
      <c r="Z119" s="1134">
        <f t="shared" ca="1" si="32"/>
        <v>109441578.32787919</v>
      </c>
      <c r="AA119" s="1132">
        <f t="shared" ca="1" si="33"/>
        <v>0.19185097283724623</v>
      </c>
      <c r="AB119" s="1105"/>
    </row>
    <row r="120" spans="1:28">
      <c r="A120" s="1144">
        <f>'AMORT. PROFILE 0% CPR'!A120</f>
        <v>48331</v>
      </c>
      <c r="C120" s="1104"/>
      <c r="D120" s="1125">
        <f t="shared" ca="1" si="19"/>
        <v>49340</v>
      </c>
      <c r="E120" s="1126">
        <f t="shared" ca="1" si="20"/>
        <v>49367</v>
      </c>
      <c r="F120" s="1127">
        <f t="shared" ca="1" si="21"/>
        <v>3347</v>
      </c>
      <c r="G120" s="1128">
        <f ca="1">IF(F120&lt;&gt;"",COUNTIF($F$11:F120,"&gt;0"),"")</f>
        <v>110</v>
      </c>
      <c r="H120" s="1129">
        <v>1.1052340116553533E-2</v>
      </c>
      <c r="I120" s="1073"/>
      <c r="J120" s="1130">
        <f t="shared" ca="1" si="22"/>
        <v>2188831566.5575795</v>
      </c>
      <c r="K120" s="1131">
        <f t="shared" ca="1" si="23"/>
        <v>24191710.931443051</v>
      </c>
      <c r="L120" s="1130">
        <f t="shared" ca="1" si="24"/>
        <v>14988794.612822181</v>
      </c>
      <c r="M120" s="1130">
        <f t="shared" ca="1" si="25"/>
        <v>0</v>
      </c>
      <c r="N120" s="1130">
        <f t="shared" ca="1" si="34"/>
        <v>2149651061.0133142</v>
      </c>
      <c r="O120" s="1073"/>
      <c r="P120" s="1130">
        <f t="shared" ca="1" si="26"/>
        <v>39180505.54426527</v>
      </c>
      <c r="Q120" s="1130">
        <f t="shared" ca="1" si="27"/>
        <v>2042168507.9626484</v>
      </c>
      <c r="R120" s="1130">
        <f t="shared" ca="1" si="35"/>
        <v>2079389988.2297003</v>
      </c>
      <c r="S120" s="1130">
        <f t="shared" ca="1" si="36"/>
        <v>37221480.267051935</v>
      </c>
      <c r="T120" s="1130">
        <f t="shared" ca="1" si="28"/>
        <v>2042168507.9626484</v>
      </c>
      <c r="U120" s="1132">
        <f t="shared" ca="1" si="29"/>
        <v>0.17611203233871708</v>
      </c>
      <c r="V120" s="1133">
        <f t="shared" ca="1" si="30"/>
        <v>5.0000000000000044E-2</v>
      </c>
      <c r="X120" s="1134">
        <f t="shared" ca="1" si="37"/>
        <v>109441578.32787919</v>
      </c>
      <c r="Y120" s="1134">
        <f t="shared" ca="1" si="31"/>
        <v>1959025.277213335</v>
      </c>
      <c r="Z120" s="1134">
        <f t="shared" ca="1" si="32"/>
        <v>107482553.05066586</v>
      </c>
      <c r="AA120" s="1132">
        <f t="shared" ca="1" si="33"/>
        <v>0.18843246957279475</v>
      </c>
      <c r="AB120" s="1105"/>
    </row>
    <row r="121" spans="1:28">
      <c r="A121" s="1144">
        <f>'AMORT. PROFILE 0% CPR'!A121</f>
        <v>48361</v>
      </c>
      <c r="C121" s="1104"/>
      <c r="D121" s="1125">
        <f t="shared" ca="1" si="19"/>
        <v>49368</v>
      </c>
      <c r="E121" s="1126">
        <f t="shared" ca="1" si="20"/>
        <v>49395</v>
      </c>
      <c r="F121" s="1127">
        <f t="shared" ca="1" si="21"/>
        <v>3375</v>
      </c>
      <c r="G121" s="1128">
        <f ca="1">IF(F121&lt;&gt;"",COUNTIF($F$11:F121,"&gt;0"),"")</f>
        <v>111</v>
      </c>
      <c r="H121" s="1129">
        <v>1.1111771663004718E-2</v>
      </c>
      <c r="I121" s="1073"/>
      <c r="J121" s="1130">
        <f t="shared" ca="1" si="22"/>
        <v>2149651061.0133142</v>
      </c>
      <c r="K121" s="1131">
        <f t="shared" ca="1" si="23"/>
        <v>23886431.745115772</v>
      </c>
      <c r="L121" s="1130">
        <f t="shared" ca="1" si="24"/>
        <v>14719607.670758069</v>
      </c>
      <c r="M121" s="1130">
        <f t="shared" ca="1" si="25"/>
        <v>0</v>
      </c>
      <c r="N121" s="1130">
        <f t="shared" ca="1" si="34"/>
        <v>2111045021.5974405</v>
      </c>
      <c r="O121" s="1073"/>
      <c r="P121" s="1130">
        <f t="shared" ca="1" si="26"/>
        <v>38606039.415873766</v>
      </c>
      <c r="Q121" s="1130">
        <f t="shared" ca="1" si="27"/>
        <v>2005492770.5175683</v>
      </c>
      <c r="R121" s="1130">
        <f t="shared" ca="1" si="35"/>
        <v>2042168507.9626484</v>
      </c>
      <c r="S121" s="1130">
        <f t="shared" ca="1" si="36"/>
        <v>36675737.445080042</v>
      </c>
      <c r="T121" s="1130">
        <f t="shared" ca="1" si="28"/>
        <v>2005492770.5175683</v>
      </c>
      <c r="U121" s="1132">
        <f t="shared" ca="1" si="29"/>
        <v>0.17295959312645237</v>
      </c>
      <c r="V121" s="1133">
        <f t="shared" ca="1" si="30"/>
        <v>5.0000000000000044E-2</v>
      </c>
      <c r="X121" s="1134">
        <f t="shared" ca="1" si="37"/>
        <v>107482553.05066586</v>
      </c>
      <c r="Y121" s="1134">
        <f t="shared" ca="1" si="31"/>
        <v>1930301.9707937241</v>
      </c>
      <c r="Z121" s="1134">
        <f t="shared" ca="1" si="32"/>
        <v>105552251.07987213</v>
      </c>
      <c r="AA121" s="1132">
        <f t="shared" ca="1" si="33"/>
        <v>0.18505949216712442</v>
      </c>
      <c r="AB121" s="1105"/>
    </row>
    <row r="122" spans="1:28">
      <c r="A122" s="1144">
        <f>'AMORT. PROFILE 0% CPR'!A122</f>
        <v>48393</v>
      </c>
      <c r="C122" s="1104"/>
      <c r="D122" s="1125">
        <f t="shared" ca="1" si="19"/>
        <v>49399</v>
      </c>
      <c r="E122" s="1126">
        <f t="shared" ca="1" si="20"/>
        <v>49426</v>
      </c>
      <c r="F122" s="1127">
        <f t="shared" ca="1" si="21"/>
        <v>3406</v>
      </c>
      <c r="G122" s="1128">
        <f ca="1">IF(F122&lt;&gt;"",COUNTIF($F$11:F122,"&gt;0"),"")</f>
        <v>112</v>
      </c>
      <c r="H122" s="1129">
        <v>1.1196095104483026E-2</v>
      </c>
      <c r="I122" s="1073"/>
      <c r="J122" s="1130">
        <f t="shared" ca="1" si="22"/>
        <v>2111045021.5974405</v>
      </c>
      <c r="K122" s="1131">
        <f t="shared" ca="1" si="23"/>
        <v>23635460.831650369</v>
      </c>
      <c r="L122" s="1130">
        <f t="shared" ca="1" si="24"/>
        <v>14454022.500712758</v>
      </c>
      <c r="M122" s="1130">
        <f t="shared" ca="1" si="25"/>
        <v>0</v>
      </c>
      <c r="N122" s="1130">
        <f t="shared" ca="1" si="34"/>
        <v>2072955538.2650774</v>
      </c>
      <c r="O122" s="1073"/>
      <c r="P122" s="1130">
        <f t="shared" ca="1" si="26"/>
        <v>38089483.332363129</v>
      </c>
      <c r="Q122" s="1130">
        <f t="shared" ca="1" si="27"/>
        <v>1969307761.3518233</v>
      </c>
      <c r="R122" s="1130">
        <f t="shared" ca="1" si="35"/>
        <v>2005492770.5175683</v>
      </c>
      <c r="S122" s="1130">
        <f t="shared" ca="1" si="36"/>
        <v>36185009.16574502</v>
      </c>
      <c r="T122" s="1130">
        <f t="shared" ca="1" si="28"/>
        <v>1969307761.3518233</v>
      </c>
      <c r="U122" s="1132">
        <f t="shared" ca="1" si="29"/>
        <v>0.16985337510312085</v>
      </c>
      <c r="V122" s="1133">
        <f t="shared" ca="1" si="30"/>
        <v>5.0000000000000044E-2</v>
      </c>
      <c r="X122" s="1134">
        <f t="shared" ca="1" si="37"/>
        <v>105552251.07987213</v>
      </c>
      <c r="Y122" s="1134">
        <f t="shared" ca="1" si="31"/>
        <v>1904474.1666181087</v>
      </c>
      <c r="Z122" s="1134">
        <f t="shared" ca="1" si="32"/>
        <v>103647776.91325402</v>
      </c>
      <c r="AA122" s="1132">
        <f t="shared" ca="1" si="33"/>
        <v>0.18173596949013796</v>
      </c>
      <c r="AB122" s="1105"/>
    </row>
    <row r="123" spans="1:28">
      <c r="A123" s="1144">
        <f>'AMORT. PROFILE 0% CPR'!A123</f>
        <v>48422</v>
      </c>
      <c r="C123" s="1104"/>
      <c r="D123" s="1125">
        <f t="shared" ca="1" si="19"/>
        <v>49429</v>
      </c>
      <c r="E123" s="1126">
        <f t="shared" ca="1" si="20"/>
        <v>49457</v>
      </c>
      <c r="F123" s="1127">
        <f t="shared" ca="1" si="21"/>
        <v>3437</v>
      </c>
      <c r="G123" s="1128">
        <f ca="1">IF(F123&lt;&gt;"",COUNTIF($F$11:F123,"&gt;0"),"")</f>
        <v>113</v>
      </c>
      <c r="H123" s="1129">
        <v>1.1262061112173481E-2</v>
      </c>
      <c r="I123" s="1073"/>
      <c r="J123" s="1130">
        <f t="shared" ca="1" si="22"/>
        <v>2072955538.2650774</v>
      </c>
      <c r="K123" s="1131">
        <f t="shared" ca="1" si="23"/>
        <v>23345751.954759773</v>
      </c>
      <c r="L123" s="1130">
        <f t="shared" ca="1" si="24"/>
        <v>14192282.399119647</v>
      </c>
      <c r="M123" s="1130">
        <f t="shared" ca="1" si="25"/>
        <v>0</v>
      </c>
      <c r="N123" s="1130">
        <f t="shared" ca="1" si="34"/>
        <v>2035417503.9111979</v>
      </c>
      <c r="O123" s="1073"/>
      <c r="P123" s="1130">
        <f t="shared" ca="1" si="26"/>
        <v>37538034.353879452</v>
      </c>
      <c r="Q123" s="1130">
        <f t="shared" ca="1" si="27"/>
        <v>1933646628.7156379</v>
      </c>
      <c r="R123" s="1130">
        <f t="shared" ca="1" si="35"/>
        <v>1969307761.3518233</v>
      </c>
      <c r="S123" s="1130">
        <f t="shared" ca="1" si="36"/>
        <v>35661132.636185408</v>
      </c>
      <c r="T123" s="1130">
        <f t="shared" ca="1" si="28"/>
        <v>1933646628.7156379</v>
      </c>
      <c r="U123" s="1132">
        <f t="shared" ca="1" si="29"/>
        <v>0.16678871886237409</v>
      </c>
      <c r="V123" s="1133">
        <f t="shared" ca="1" si="30"/>
        <v>5.0000000000000044E-2</v>
      </c>
      <c r="X123" s="1134">
        <f t="shared" ca="1" si="37"/>
        <v>103647776.91325402</v>
      </c>
      <c r="Y123" s="1134">
        <f t="shared" ca="1" si="31"/>
        <v>1876901.7176940441</v>
      </c>
      <c r="Z123" s="1134">
        <f t="shared" ca="1" si="32"/>
        <v>101770875.19555998</v>
      </c>
      <c r="AA123" s="1132">
        <f t="shared" ca="1" si="33"/>
        <v>0.17845691617295803</v>
      </c>
      <c r="AB123" s="1105"/>
    </row>
    <row r="124" spans="1:28">
      <c r="A124" s="1144">
        <f>'AMORT. PROFILE 0% CPR'!A124</f>
        <v>48453</v>
      </c>
      <c r="C124" s="1104"/>
      <c r="D124" s="1125">
        <f t="shared" ca="1" si="19"/>
        <v>49460</v>
      </c>
      <c r="E124" s="1126">
        <f t="shared" ca="1" si="20"/>
        <v>49487</v>
      </c>
      <c r="F124" s="1127">
        <f t="shared" ca="1" si="21"/>
        <v>3467</v>
      </c>
      <c r="G124" s="1128">
        <f ca="1">IF(F124&lt;&gt;"",COUNTIF($F$11:F124,"&gt;0"),"")</f>
        <v>114</v>
      </c>
      <c r="H124" s="1129">
        <v>1.1334964767391655E-2</v>
      </c>
      <c r="I124" s="1073"/>
      <c r="J124" s="1130">
        <f t="shared" ca="1" si="22"/>
        <v>2035417503.9111979</v>
      </c>
      <c r="K124" s="1131">
        <f t="shared" ca="1" si="23"/>
        <v>23071385.693765692</v>
      </c>
      <c r="L124" s="1130">
        <f t="shared" ca="1" si="24"/>
        <v>13934254.503110558</v>
      </c>
      <c r="M124" s="1130">
        <f t="shared" ca="1" si="25"/>
        <v>0</v>
      </c>
      <c r="N124" s="1130">
        <f t="shared" ca="1" si="34"/>
        <v>1998411863.7143216</v>
      </c>
      <c r="O124" s="1073"/>
      <c r="P124" s="1130">
        <f t="shared" ca="1" si="26"/>
        <v>37005640.196876287</v>
      </c>
      <c r="Q124" s="1130">
        <f t="shared" ca="1" si="27"/>
        <v>1898491270.5286055</v>
      </c>
      <c r="R124" s="1130">
        <f t="shared" ca="1" si="35"/>
        <v>1933646628.7156379</v>
      </c>
      <c r="S124" s="1130">
        <f t="shared" ca="1" si="36"/>
        <v>35155358.187032461</v>
      </c>
      <c r="T124" s="1130">
        <f t="shared" ca="1" si="28"/>
        <v>1898491270.5286055</v>
      </c>
      <c r="U124" s="1132">
        <f t="shared" ca="1" si="29"/>
        <v>0.16376843186493309</v>
      </c>
      <c r="V124" s="1133">
        <f t="shared" ca="1" si="30"/>
        <v>5.0000000000000044E-2</v>
      </c>
      <c r="X124" s="1134">
        <f t="shared" ca="1" si="37"/>
        <v>101770875.19555998</v>
      </c>
      <c r="Y124" s="1134">
        <f t="shared" ca="1" si="31"/>
        <v>1850282.0098438263</v>
      </c>
      <c r="Z124" s="1134">
        <f t="shared" ca="1" si="32"/>
        <v>99920593.185716152</v>
      </c>
      <c r="AA124" s="1132">
        <f t="shared" ca="1" si="33"/>
        <v>0.17522533608050961</v>
      </c>
      <c r="AB124" s="1105"/>
    </row>
    <row r="125" spans="1:28">
      <c r="A125" s="1144">
        <f>'AMORT. PROFILE 0% CPR'!A125</f>
        <v>48484</v>
      </c>
      <c r="C125" s="1104"/>
      <c r="D125" s="1125">
        <f t="shared" ca="1" si="19"/>
        <v>49490</v>
      </c>
      <c r="E125" s="1126">
        <f t="shared" ca="1" si="20"/>
        <v>49517</v>
      </c>
      <c r="F125" s="1127">
        <f t="shared" ca="1" si="21"/>
        <v>3497</v>
      </c>
      <c r="G125" s="1128">
        <f ca="1">IF(F125&lt;&gt;"",COUNTIF($F$11:F125,"&gt;0"),"")</f>
        <v>115</v>
      </c>
      <c r="H125" s="1129">
        <v>1.1393319989222802E-2</v>
      </c>
      <c r="I125" s="1073"/>
      <c r="J125" s="1130">
        <f t="shared" ca="1" si="22"/>
        <v>1998411863.7143216</v>
      </c>
      <c r="K125" s="1131">
        <f t="shared" ca="1" si="23"/>
        <v>22768545.833556373</v>
      </c>
      <c r="L125" s="1130">
        <f t="shared" ca="1" si="24"/>
        <v>13680110.270049399</v>
      </c>
      <c r="M125" s="1130">
        <f t="shared" ca="1" si="25"/>
        <v>0</v>
      </c>
      <c r="N125" s="1130">
        <f t="shared" ca="1" si="34"/>
        <v>1961963207.6107159</v>
      </c>
      <c r="O125" s="1073"/>
      <c r="P125" s="1130">
        <f t="shared" ca="1" si="26"/>
        <v>36448656.103605747</v>
      </c>
      <c r="Q125" s="1130">
        <f t="shared" ca="1" si="27"/>
        <v>1863865047.23018</v>
      </c>
      <c r="R125" s="1130">
        <f t="shared" ca="1" si="35"/>
        <v>1898491270.5286055</v>
      </c>
      <c r="S125" s="1130">
        <f t="shared" ca="1" si="36"/>
        <v>34626223.298425436</v>
      </c>
      <c r="T125" s="1130">
        <f t="shared" ca="1" si="28"/>
        <v>1863865047.23018</v>
      </c>
      <c r="U125" s="1132">
        <f t="shared" ca="1" si="29"/>
        <v>0.16079098097166183</v>
      </c>
      <c r="V125" s="1133">
        <f t="shared" ca="1" si="30"/>
        <v>5.0000000000000044E-2</v>
      </c>
      <c r="X125" s="1134">
        <f t="shared" ca="1" si="37"/>
        <v>99920593.185716152</v>
      </c>
      <c r="Y125" s="1134">
        <f t="shared" ca="1" si="31"/>
        <v>1822432.8051803112</v>
      </c>
      <c r="Z125" s="1134">
        <f t="shared" ca="1" si="32"/>
        <v>98098160.380535841</v>
      </c>
      <c r="AA125" s="1132">
        <f t="shared" ca="1" si="33"/>
        <v>0.1720395888183818</v>
      </c>
      <c r="AB125" s="1105"/>
    </row>
    <row r="126" spans="1:28">
      <c r="A126" s="1144">
        <f>'AMORT. PROFILE 0% CPR'!A126</f>
        <v>48514</v>
      </c>
      <c r="C126" s="1104"/>
      <c r="D126" s="1125">
        <f t="shared" ca="1" si="19"/>
        <v>49521</v>
      </c>
      <c r="E126" s="1126">
        <f t="shared" ca="1" si="20"/>
        <v>49548</v>
      </c>
      <c r="F126" s="1127">
        <f t="shared" ca="1" si="21"/>
        <v>3528</v>
      </c>
      <c r="G126" s="1128">
        <f ca="1">IF(F126&lt;&gt;"",COUNTIF($F$11:F126,"&gt;0"),"")</f>
        <v>116</v>
      </c>
      <c r="H126" s="1129">
        <v>1.1436699626936178E-2</v>
      </c>
      <c r="I126" s="1073"/>
      <c r="J126" s="1130">
        <f t="shared" ca="1" si="22"/>
        <v>1961963207.6107159</v>
      </c>
      <c r="K126" s="1131">
        <f t="shared" ca="1" si="23"/>
        <v>22438383.884543981</v>
      </c>
      <c r="L126" s="1130">
        <f t="shared" ca="1" si="24"/>
        <v>13430011.996564999</v>
      </c>
      <c r="M126" s="1130">
        <f t="shared" ca="1" si="25"/>
        <v>0</v>
      </c>
      <c r="N126" s="1130">
        <f t="shared" ca="1" si="34"/>
        <v>1926094811.7296069</v>
      </c>
      <c r="O126" s="1073"/>
      <c r="P126" s="1130">
        <f t="shared" ca="1" si="26"/>
        <v>35868395.881108999</v>
      </c>
      <c r="Q126" s="1130">
        <f t="shared" ca="1" si="27"/>
        <v>1829790071.1431265</v>
      </c>
      <c r="R126" s="1130">
        <f t="shared" ca="1" si="35"/>
        <v>1863865047.23018</v>
      </c>
      <c r="S126" s="1130">
        <f t="shared" ca="1" si="36"/>
        <v>34074976.087053537</v>
      </c>
      <c r="T126" s="1130">
        <f t="shared" ca="1" si="28"/>
        <v>1829790071.1431265</v>
      </c>
      <c r="U126" s="1132">
        <f t="shared" ca="1" si="29"/>
        <v>0.15785834467360424</v>
      </c>
      <c r="V126" s="1133">
        <f t="shared" ca="1" si="30"/>
        <v>5.0000000000000044E-2</v>
      </c>
      <c r="X126" s="1134">
        <f t="shared" ca="1" si="37"/>
        <v>98098160.380535841</v>
      </c>
      <c r="Y126" s="1134">
        <f t="shared" ca="1" si="31"/>
        <v>1793419.7940554619</v>
      </c>
      <c r="Z126" s="1134">
        <f t="shared" ca="1" si="32"/>
        <v>96304740.586480379</v>
      </c>
      <c r="AA126" s="1132">
        <f t="shared" ca="1" si="33"/>
        <v>0.16890179128880137</v>
      </c>
      <c r="AB126" s="1105"/>
    </row>
    <row r="127" spans="1:28">
      <c r="A127" s="1144">
        <f>'AMORT. PROFILE 0% CPR'!A127</f>
        <v>48547</v>
      </c>
      <c r="C127" s="1104"/>
      <c r="D127" s="1125">
        <f t="shared" ca="1" si="19"/>
        <v>49552</v>
      </c>
      <c r="E127" s="1126">
        <f t="shared" ca="1" si="20"/>
        <v>49579</v>
      </c>
      <c r="F127" s="1127">
        <f t="shared" ca="1" si="21"/>
        <v>3559</v>
      </c>
      <c r="G127" s="1128">
        <f ca="1">IF(F127&lt;&gt;"",COUNTIF($F$11:F127,"&gt;0"),"")</f>
        <v>117</v>
      </c>
      <c r="H127" s="1129">
        <v>1.149743588772667E-2</v>
      </c>
      <c r="I127" s="1073"/>
      <c r="J127" s="1130">
        <f t="shared" ca="1" si="22"/>
        <v>1926094811.7296069</v>
      </c>
      <c r="K127" s="1131">
        <f t="shared" ca="1" si="23"/>
        <v>22145151.611544125</v>
      </c>
      <c r="L127" s="1130">
        <f t="shared" ca="1" si="24"/>
        <v>13183675.951678097</v>
      </c>
      <c r="M127" s="1130">
        <f t="shared" ca="1" si="25"/>
        <v>0</v>
      </c>
      <c r="N127" s="1130">
        <f t="shared" ca="1" si="34"/>
        <v>1890765984.1663847</v>
      </c>
      <c r="O127" s="1073"/>
      <c r="P127" s="1130">
        <f t="shared" ca="1" si="26"/>
        <v>35328827.56322217</v>
      </c>
      <c r="Q127" s="1130">
        <f t="shared" ca="1" si="27"/>
        <v>1796227684.9580653</v>
      </c>
      <c r="R127" s="1130">
        <f t="shared" ca="1" si="35"/>
        <v>1829790071.1431265</v>
      </c>
      <c r="S127" s="1130">
        <f t="shared" ca="1" si="36"/>
        <v>33562386.185061216</v>
      </c>
      <c r="T127" s="1130">
        <f t="shared" ca="1" si="28"/>
        <v>1796227684.9580653</v>
      </c>
      <c r="U127" s="1132">
        <f t="shared" ca="1" si="29"/>
        <v>0.15497239575370336</v>
      </c>
      <c r="V127" s="1133">
        <f t="shared" ca="1" si="30"/>
        <v>5.0000000000000155E-2</v>
      </c>
      <c r="X127" s="1134">
        <f t="shared" ca="1" si="37"/>
        <v>96304740.586480379</v>
      </c>
      <c r="Y127" s="1134">
        <f t="shared" ca="1" si="31"/>
        <v>1766441.3781609535</v>
      </c>
      <c r="Z127" s="1134">
        <f t="shared" ca="1" si="32"/>
        <v>94538299.208319426</v>
      </c>
      <c r="AA127" s="1132">
        <f t="shared" ca="1" si="33"/>
        <v>0.16581394729077201</v>
      </c>
      <c r="AB127" s="1105"/>
    </row>
    <row r="128" spans="1:28">
      <c r="A128" s="1144">
        <f>'AMORT. PROFILE 0% CPR'!A128</f>
        <v>48575</v>
      </c>
      <c r="C128" s="1104"/>
      <c r="D128" s="1125">
        <f t="shared" ca="1" si="19"/>
        <v>49582</v>
      </c>
      <c r="E128" s="1126">
        <f t="shared" ca="1" si="20"/>
        <v>49611</v>
      </c>
      <c r="F128" s="1127">
        <f t="shared" ca="1" si="21"/>
        <v>3591</v>
      </c>
      <c r="G128" s="1128">
        <f ca="1">IF(F128&lt;&gt;"",COUNTIF($F$11:F128,"&gt;0"),"")</f>
        <v>118</v>
      </c>
      <c r="H128" s="1129">
        <v>1.1555022241423348E-2</v>
      </c>
      <c r="I128" s="1073"/>
      <c r="J128" s="1130">
        <f t="shared" ca="1" si="22"/>
        <v>1890765984.1663847</v>
      </c>
      <c r="K128" s="1131">
        <f t="shared" ca="1" si="23"/>
        <v>21847843.000369281</v>
      </c>
      <c r="L128" s="1130">
        <f t="shared" ca="1" si="24"/>
        <v>12941104.310403598</v>
      </c>
      <c r="M128" s="1130">
        <f t="shared" ca="1" si="25"/>
        <v>0</v>
      </c>
      <c r="N128" s="1130">
        <f t="shared" ca="1" si="34"/>
        <v>1855977036.8556118</v>
      </c>
      <c r="O128" s="1073"/>
      <c r="P128" s="1130">
        <f t="shared" ca="1" si="26"/>
        <v>34788947.310772896</v>
      </c>
      <c r="Q128" s="1130">
        <f t="shared" ca="1" si="27"/>
        <v>1763178185.0128312</v>
      </c>
      <c r="R128" s="1130">
        <f t="shared" ca="1" si="35"/>
        <v>1796227684.9580653</v>
      </c>
      <c r="S128" s="1130">
        <f t="shared" ca="1" si="36"/>
        <v>33049499.94523406</v>
      </c>
      <c r="T128" s="1130">
        <f t="shared" ca="1" si="28"/>
        <v>1763178185.0128312</v>
      </c>
      <c r="U128" s="1132">
        <f t="shared" ca="1" si="29"/>
        <v>0.15212986016651409</v>
      </c>
      <c r="V128" s="1133">
        <f t="shared" ca="1" si="30"/>
        <v>5.0000000000000044E-2</v>
      </c>
      <c r="X128" s="1134">
        <f t="shared" ca="1" si="37"/>
        <v>94538299.208319426</v>
      </c>
      <c r="Y128" s="1134">
        <f t="shared" ca="1" si="31"/>
        <v>1739447.3655388355</v>
      </c>
      <c r="Z128" s="1134">
        <f t="shared" ca="1" si="32"/>
        <v>92798851.84278059</v>
      </c>
      <c r="AA128" s="1132">
        <f t="shared" ca="1" si="33"/>
        <v>0.16277255373333235</v>
      </c>
      <c r="AB128" s="1105"/>
    </row>
    <row r="129" spans="1:28">
      <c r="A129" s="1144">
        <f>'AMORT. PROFILE 0% CPR'!A129</f>
        <v>48606</v>
      </c>
      <c r="C129" s="1104"/>
      <c r="D129" s="1125">
        <f t="shared" ca="1" si="19"/>
        <v>49613</v>
      </c>
      <c r="E129" s="1126">
        <f t="shared" ca="1" si="20"/>
        <v>49640</v>
      </c>
      <c r="F129" s="1127">
        <f t="shared" ca="1" si="21"/>
        <v>3620</v>
      </c>
      <c r="G129" s="1128">
        <f ca="1">IF(F129&lt;&gt;"",COUNTIF($F$11:F129,"&gt;0"),"")</f>
        <v>119</v>
      </c>
      <c r="H129" s="1129">
        <v>1.1605834995699654E-2</v>
      </c>
      <c r="I129" s="1073"/>
      <c r="J129" s="1130">
        <f t="shared" ca="1" si="22"/>
        <v>1855977036.8556118</v>
      </c>
      <c r="K129" s="1131">
        <f t="shared" ca="1" si="23"/>
        <v>21540163.245553806</v>
      </c>
      <c r="L129" s="1130">
        <f t="shared" ca="1" si="24"/>
        <v>12702342.820337383</v>
      </c>
      <c r="M129" s="1130">
        <f t="shared" ca="1" si="25"/>
        <v>0</v>
      </c>
      <c r="N129" s="1130">
        <f t="shared" ca="1" si="34"/>
        <v>1821734530.7897208</v>
      </c>
      <c r="O129" s="1073"/>
      <c r="P129" s="1130">
        <f t="shared" ca="1" si="26"/>
        <v>34242506.065891027</v>
      </c>
      <c r="Q129" s="1130">
        <f t="shared" ca="1" si="27"/>
        <v>1730647804.2502346</v>
      </c>
      <c r="R129" s="1130">
        <f t="shared" ca="1" si="35"/>
        <v>1763178185.0128312</v>
      </c>
      <c r="S129" s="1130">
        <f t="shared" ca="1" si="36"/>
        <v>32530380.762596607</v>
      </c>
      <c r="T129" s="1130">
        <f t="shared" ca="1" si="28"/>
        <v>1730647804.2502346</v>
      </c>
      <c r="U129" s="1132">
        <f t="shared" ca="1" si="29"/>
        <v>0.14933076301009818</v>
      </c>
      <c r="V129" s="1133">
        <f t="shared" ca="1" si="30"/>
        <v>5.0000000000000044E-2</v>
      </c>
      <c r="X129" s="1134">
        <f t="shared" ca="1" si="37"/>
        <v>92798851.84278059</v>
      </c>
      <c r="Y129" s="1134">
        <f t="shared" ca="1" si="31"/>
        <v>1712125.3032944202</v>
      </c>
      <c r="Z129" s="1134">
        <f t="shared" ca="1" si="32"/>
        <v>91086726.53948617</v>
      </c>
      <c r="AA129" s="1132">
        <f t="shared" ca="1" si="33"/>
        <v>0.15977763747035226</v>
      </c>
      <c r="AB129" s="1105"/>
    </row>
    <row r="130" spans="1:28">
      <c r="A130" s="1144">
        <f>'AMORT. PROFILE 0% CPR'!A130</f>
        <v>48638</v>
      </c>
      <c r="C130" s="1104"/>
      <c r="D130" s="1125">
        <f t="shared" ca="1" si="19"/>
        <v>49643</v>
      </c>
      <c r="E130" s="1126">
        <f t="shared" ca="1" si="20"/>
        <v>49670</v>
      </c>
      <c r="F130" s="1127">
        <f t="shared" ca="1" si="21"/>
        <v>3650</v>
      </c>
      <c r="G130" s="1128">
        <f ca="1">IF(F130&lt;&gt;"",COUNTIF($F$11:F130,"&gt;0"),"")</f>
        <v>120</v>
      </c>
      <c r="H130" s="1129">
        <v>1.1655534415548082E-2</v>
      </c>
      <c r="I130" s="1073"/>
      <c r="J130" s="1130">
        <f t="shared" ca="1" si="22"/>
        <v>1821734530.7897208</v>
      </c>
      <c r="K130" s="1131">
        <f t="shared" ca="1" si="23"/>
        <v>21233289.519611929</v>
      </c>
      <c r="L130" s="1130">
        <f t="shared" ca="1" si="24"/>
        <v>12467359.517282283</v>
      </c>
      <c r="M130" s="1130">
        <f t="shared" ca="1" si="25"/>
        <v>0</v>
      </c>
      <c r="N130" s="1130">
        <f t="shared" ca="1" si="34"/>
        <v>1788033881.7528267</v>
      </c>
      <c r="O130" s="1073"/>
      <c r="P130" s="1130">
        <f t="shared" ca="1" si="26"/>
        <v>33700649.036894083</v>
      </c>
      <c r="Q130" s="1130">
        <f t="shared" ca="1" si="27"/>
        <v>1698632187.6651852</v>
      </c>
      <c r="R130" s="1130">
        <f t="shared" ca="1" si="35"/>
        <v>1730647804.2502346</v>
      </c>
      <c r="S130" s="1130">
        <f t="shared" ca="1" si="36"/>
        <v>32015616.585049391</v>
      </c>
      <c r="T130" s="1130">
        <f t="shared" ca="1" si="28"/>
        <v>1698632187.6651852</v>
      </c>
      <c r="U130" s="1132">
        <f t="shared" ca="1" si="29"/>
        <v>0.14657563217784356</v>
      </c>
      <c r="V130" s="1133">
        <f t="shared" ca="1" si="30"/>
        <v>5.0000000000000044E-2</v>
      </c>
      <c r="X130" s="1134">
        <f t="shared" ca="1" si="37"/>
        <v>91086726.53948617</v>
      </c>
      <c r="Y130" s="1134">
        <f t="shared" ca="1" si="31"/>
        <v>1685032.4518446922</v>
      </c>
      <c r="Z130" s="1134">
        <f t="shared" ca="1" si="32"/>
        <v>89401694.087641478</v>
      </c>
      <c r="AA130" s="1132">
        <f t="shared" ca="1" si="33"/>
        <v>0.15682976332556159</v>
      </c>
      <c r="AB130" s="1105"/>
    </row>
    <row r="131" spans="1:28">
      <c r="A131" s="1144">
        <f>'AMORT. PROFILE 0% CPR'!A131</f>
        <v>48666</v>
      </c>
      <c r="C131" s="1104"/>
      <c r="D131" s="1125">
        <f t="shared" ca="1" si="19"/>
        <v>49674</v>
      </c>
      <c r="E131" s="1126">
        <f t="shared" ca="1" si="20"/>
        <v>49702</v>
      </c>
      <c r="F131" s="1127">
        <f t="shared" ca="1" si="21"/>
        <v>3682</v>
      </c>
      <c r="G131" s="1128">
        <f ca="1">IF(F131&lt;&gt;"",COUNTIF($F$11:F131,"&gt;0"),"")</f>
        <v>121</v>
      </c>
      <c r="H131" s="1129">
        <v>1.1719020820377648E-2</v>
      </c>
      <c r="I131" s="1073"/>
      <c r="J131" s="1130">
        <f t="shared" ca="1" si="22"/>
        <v>1788033881.7528267</v>
      </c>
      <c r="K131" s="1131">
        <f t="shared" ca="1" si="23"/>
        <v>20954006.287802041</v>
      </c>
      <c r="L131" s="1130">
        <f t="shared" ca="1" si="24"/>
        <v>12235937.192487517</v>
      </c>
      <c r="M131" s="1130">
        <f t="shared" ca="1" si="25"/>
        <v>0</v>
      </c>
      <c r="N131" s="1130">
        <f t="shared" ca="1" si="34"/>
        <v>1754843938.2725372</v>
      </c>
      <c r="O131" s="1073"/>
      <c r="P131" s="1130">
        <f t="shared" ca="1" si="26"/>
        <v>33189943.480289459</v>
      </c>
      <c r="Q131" s="1130">
        <f t="shared" ca="1" si="27"/>
        <v>1667101741.3589103</v>
      </c>
      <c r="R131" s="1130">
        <f t="shared" ca="1" si="35"/>
        <v>1698632187.6651852</v>
      </c>
      <c r="S131" s="1130">
        <f t="shared" ca="1" si="36"/>
        <v>31530446.306274891</v>
      </c>
      <c r="T131" s="1130">
        <f t="shared" ca="1" si="28"/>
        <v>1667101741.3589103</v>
      </c>
      <c r="U131" s="1132">
        <f t="shared" ca="1" si="29"/>
        <v>0.14386409882657913</v>
      </c>
      <c r="V131" s="1133">
        <f t="shared" ca="1" si="30"/>
        <v>5.0000000000000044E-2</v>
      </c>
      <c r="X131" s="1134">
        <f t="shared" ca="1" si="37"/>
        <v>89401694.087641478</v>
      </c>
      <c r="Y131" s="1134">
        <f t="shared" ca="1" si="31"/>
        <v>1659497.1740145683</v>
      </c>
      <c r="Z131" s="1134">
        <f t="shared" ca="1" si="32"/>
        <v>87742196.913626909</v>
      </c>
      <c r="AA131" s="1132">
        <f t="shared" ca="1" si="33"/>
        <v>0.15392853665227527</v>
      </c>
      <c r="AB131" s="1105"/>
    </row>
    <row r="132" spans="1:28">
      <c r="A132" s="1144">
        <f>'AMORT. PROFILE 0% CPR'!A132</f>
        <v>48696</v>
      </c>
      <c r="C132" s="1104"/>
      <c r="D132" s="1125">
        <f t="shared" ca="1" si="19"/>
        <v>49705</v>
      </c>
      <c r="E132" s="1126">
        <f t="shared" ca="1" si="20"/>
        <v>49732</v>
      </c>
      <c r="F132" s="1127">
        <f t="shared" ca="1" si="21"/>
        <v>3712</v>
      </c>
      <c r="G132" s="1128">
        <f ca="1">IF(F132&lt;&gt;"",COUNTIF($F$11:F132,"&gt;0"),"")</f>
        <v>122</v>
      </c>
      <c r="H132" s="1129">
        <v>1.1772454203261574E-2</v>
      </c>
      <c r="I132" s="1073"/>
      <c r="J132" s="1130">
        <f t="shared" ca="1" si="22"/>
        <v>1754843938.2725372</v>
      </c>
      <c r="K132" s="1131">
        <f t="shared" ca="1" si="23"/>
        <v>20658819.897184625</v>
      </c>
      <c r="L132" s="1130">
        <f t="shared" ca="1" si="24"/>
        <v>12008161.307933664</v>
      </c>
      <c r="M132" s="1130">
        <f t="shared" ca="1" si="25"/>
        <v>0</v>
      </c>
      <c r="N132" s="1130">
        <f t="shared" ca="1" si="34"/>
        <v>1722176957.0674191</v>
      </c>
      <c r="O132" s="1073"/>
      <c r="P132" s="1130">
        <f t="shared" ca="1" si="26"/>
        <v>32666981.205118179</v>
      </c>
      <c r="Q132" s="1130">
        <f t="shared" ca="1" si="27"/>
        <v>1636068109.2140479</v>
      </c>
      <c r="R132" s="1130">
        <f t="shared" ca="1" si="35"/>
        <v>1667101741.3589103</v>
      </c>
      <c r="S132" s="1130">
        <f t="shared" ca="1" si="36"/>
        <v>31033632.144862413</v>
      </c>
      <c r="T132" s="1130">
        <f t="shared" ca="1" si="28"/>
        <v>1636068109.2140479</v>
      </c>
      <c r="U132" s="1132">
        <f t="shared" ca="1" si="29"/>
        <v>0.14119365652812779</v>
      </c>
      <c r="V132" s="1133">
        <f t="shared" ca="1" si="30"/>
        <v>5.0000000000000155E-2</v>
      </c>
      <c r="X132" s="1134">
        <f t="shared" ca="1" si="37"/>
        <v>87742196.913626909</v>
      </c>
      <c r="Y132" s="1134">
        <f t="shared" ca="1" si="31"/>
        <v>1633349.0602557659</v>
      </c>
      <c r="Z132" s="1134">
        <f t="shared" ca="1" si="32"/>
        <v>86108847.853371143</v>
      </c>
      <c r="AA132" s="1132">
        <f t="shared" ca="1" si="33"/>
        <v>0.15107127567773229</v>
      </c>
      <c r="AB132" s="1105"/>
    </row>
    <row r="133" spans="1:28">
      <c r="A133" s="1144">
        <f>'AMORT. PROFILE 0% CPR'!A133</f>
        <v>48726</v>
      </c>
      <c r="C133" s="1104"/>
      <c r="D133" s="1125">
        <f t="shared" ca="1" si="19"/>
        <v>49734</v>
      </c>
      <c r="E133" s="1126">
        <f t="shared" ca="1" si="20"/>
        <v>49761</v>
      </c>
      <c r="F133" s="1127">
        <f t="shared" ca="1" si="21"/>
        <v>3741</v>
      </c>
      <c r="G133" s="1128">
        <f ca="1">IF(F133&lt;&gt;"",COUNTIF($F$11:F133,"&gt;0"),"")</f>
        <v>123</v>
      </c>
      <c r="H133" s="1129">
        <v>1.1814644938606718E-2</v>
      </c>
      <c r="I133" s="1073"/>
      <c r="J133" s="1130">
        <f t="shared" ca="1" si="22"/>
        <v>1722176957.0674191</v>
      </c>
      <c r="K133" s="1131">
        <f t="shared" ca="1" si="23"/>
        <v>20346909.2692017</v>
      </c>
      <c r="L133" s="1130">
        <f t="shared" ca="1" si="24"/>
        <v>11784122.419291945</v>
      </c>
      <c r="M133" s="1130">
        <f t="shared" ca="1" si="25"/>
        <v>0</v>
      </c>
      <c r="N133" s="1130">
        <f t="shared" ca="1" si="34"/>
        <v>1690045925.3789253</v>
      </c>
      <c r="O133" s="1073"/>
      <c r="P133" s="1130">
        <f t="shared" ca="1" si="26"/>
        <v>32131031.688493729</v>
      </c>
      <c r="Q133" s="1130">
        <f t="shared" ca="1" si="27"/>
        <v>1605543629.1099789</v>
      </c>
      <c r="R133" s="1130">
        <f t="shared" ca="1" si="35"/>
        <v>1636068109.2140479</v>
      </c>
      <c r="S133" s="1130">
        <f t="shared" ca="1" si="36"/>
        <v>30524480.104068995</v>
      </c>
      <c r="T133" s="1130">
        <f t="shared" ca="1" si="28"/>
        <v>1605543629.1099789</v>
      </c>
      <c r="U133" s="1132">
        <f t="shared" ca="1" si="29"/>
        <v>0.13856529145047497</v>
      </c>
      <c r="V133" s="1133">
        <f t="shared" ca="1" si="30"/>
        <v>5.0000000000000044E-2</v>
      </c>
      <c r="X133" s="1134">
        <f t="shared" ca="1" si="37"/>
        <v>86108847.853371143</v>
      </c>
      <c r="Y133" s="1134">
        <f t="shared" ca="1" si="31"/>
        <v>1606551.5844247341</v>
      </c>
      <c r="Z133" s="1134">
        <f t="shared" ca="1" si="32"/>
        <v>84502296.268946409</v>
      </c>
      <c r="AA133" s="1132">
        <f t="shared" ca="1" si="33"/>
        <v>0.14825903556021203</v>
      </c>
      <c r="AB133" s="1105"/>
    </row>
    <row r="134" spans="1:28">
      <c r="A134" s="1144">
        <f>'AMORT. PROFILE 0% CPR'!A134</f>
        <v>48757</v>
      </c>
      <c r="C134" s="1104"/>
      <c r="D134" s="1125">
        <f t="shared" ca="1" si="19"/>
        <v>49765</v>
      </c>
      <c r="E134" s="1126">
        <f t="shared" ca="1" si="20"/>
        <v>49793</v>
      </c>
      <c r="F134" s="1127">
        <f t="shared" ca="1" si="21"/>
        <v>3773</v>
      </c>
      <c r="G134" s="1128">
        <f ca="1">IF(F134&lt;&gt;"",COUNTIF($F$11:F134,"&gt;0"),"")</f>
        <v>124</v>
      </c>
      <c r="H134" s="1129">
        <v>1.184628088348732E-2</v>
      </c>
      <c r="I134" s="1073"/>
      <c r="J134" s="1130">
        <f t="shared" ca="1" si="22"/>
        <v>1690045925.3789253</v>
      </c>
      <c r="K134" s="1131">
        <f t="shared" ca="1" si="23"/>
        <v>20020758.738032002</v>
      </c>
      <c r="L134" s="1130">
        <f t="shared" ca="1" si="24"/>
        <v>11563893.252711045</v>
      </c>
      <c r="M134" s="1130">
        <f t="shared" ca="1" si="25"/>
        <v>0</v>
      </c>
      <c r="N134" s="1130">
        <f t="shared" ca="1" si="34"/>
        <v>1658461273.3881822</v>
      </c>
      <c r="O134" s="1073"/>
      <c r="P134" s="1130">
        <f t="shared" ca="1" si="26"/>
        <v>31584651.99074316</v>
      </c>
      <c r="Q134" s="1130">
        <f t="shared" ca="1" si="27"/>
        <v>1575538209.7187729</v>
      </c>
      <c r="R134" s="1130">
        <f t="shared" ca="1" si="35"/>
        <v>1605543629.1099789</v>
      </c>
      <c r="S134" s="1130">
        <f t="shared" ca="1" si="36"/>
        <v>30005419.391206026</v>
      </c>
      <c r="T134" s="1130">
        <f t="shared" ca="1" si="28"/>
        <v>1575538209.7187729</v>
      </c>
      <c r="U134" s="1132">
        <f t="shared" ca="1" si="29"/>
        <v>0.13598004853902526</v>
      </c>
      <c r="V134" s="1133">
        <f t="shared" ca="1" si="30"/>
        <v>5.0000000000000155E-2</v>
      </c>
      <c r="X134" s="1134">
        <f t="shared" ca="1" si="37"/>
        <v>84502296.268946409</v>
      </c>
      <c r="Y134" s="1134">
        <f t="shared" ca="1" si="31"/>
        <v>1579232.5995371342</v>
      </c>
      <c r="Z134" s="1134">
        <f t="shared" ca="1" si="32"/>
        <v>82923063.669409275</v>
      </c>
      <c r="AA134" s="1132">
        <f t="shared" ca="1" si="33"/>
        <v>0.14549293434735952</v>
      </c>
      <c r="AB134" s="1105"/>
    </row>
    <row r="135" spans="1:28">
      <c r="A135" s="1144">
        <f>'AMORT. PROFILE 0% CPR'!A135</f>
        <v>48787</v>
      </c>
      <c r="C135" s="1104"/>
      <c r="D135" s="1125">
        <f t="shared" ca="1" si="19"/>
        <v>49795</v>
      </c>
      <c r="E135" s="1126">
        <f t="shared" ca="1" si="20"/>
        <v>49822</v>
      </c>
      <c r="F135" s="1127">
        <f t="shared" ca="1" si="21"/>
        <v>3802</v>
      </c>
      <c r="G135" s="1128">
        <f ca="1">IF(F135&lt;&gt;"",COUNTIF($F$11:F135,"&gt;0"),"")</f>
        <v>125</v>
      </c>
      <c r="H135" s="1129">
        <v>1.189451779593848E-2</v>
      </c>
      <c r="I135" s="1073"/>
      <c r="J135" s="1130">
        <f t="shared" ca="1" si="22"/>
        <v>1658461273.3881822</v>
      </c>
      <c r="K135" s="1131">
        <f t="shared" ca="1" si="23"/>
        <v>19726597.130190525</v>
      </c>
      <c r="L135" s="1130">
        <f t="shared" ca="1" si="24"/>
        <v>11347225.92467271</v>
      </c>
      <c r="M135" s="1130">
        <f t="shared" ca="1" si="25"/>
        <v>0</v>
      </c>
      <c r="N135" s="1130">
        <f t="shared" ca="1" si="34"/>
        <v>1627387450.3333189</v>
      </c>
      <c r="O135" s="1073"/>
      <c r="P135" s="1130">
        <f t="shared" ca="1" si="26"/>
        <v>31073823.054863214</v>
      </c>
      <c r="Q135" s="1130">
        <f t="shared" ca="1" si="27"/>
        <v>1546018077.816653</v>
      </c>
      <c r="R135" s="1130">
        <f t="shared" ca="1" si="35"/>
        <v>1575538209.7187729</v>
      </c>
      <c r="S135" s="1130">
        <f t="shared" ca="1" si="36"/>
        <v>29520131.902119875</v>
      </c>
      <c r="T135" s="1130">
        <f t="shared" ca="1" si="28"/>
        <v>1546018077.816653</v>
      </c>
      <c r="U135" s="1132">
        <f t="shared" ca="1" si="29"/>
        <v>0.13343876699969281</v>
      </c>
      <c r="V135" s="1133">
        <f t="shared" ca="1" si="30"/>
        <v>5.0000000000000044E-2</v>
      </c>
      <c r="X135" s="1134">
        <f t="shared" ca="1" si="37"/>
        <v>82923063.669409275</v>
      </c>
      <c r="Y135" s="1134">
        <f t="shared" ca="1" si="31"/>
        <v>1553691.1527433395</v>
      </c>
      <c r="Z135" s="1134">
        <f t="shared" ca="1" si="32"/>
        <v>81369372.516665936</v>
      </c>
      <c r="AA135" s="1132">
        <f t="shared" ca="1" si="33"/>
        <v>0.14277386995421706</v>
      </c>
      <c r="AB135" s="1105"/>
    </row>
    <row r="136" spans="1:28">
      <c r="A136" s="1144">
        <f>'AMORT. PROFILE 0% CPR'!A136</f>
        <v>48820</v>
      </c>
      <c r="C136" s="1104"/>
      <c r="D136" s="1125">
        <f t="shared" ca="1" si="19"/>
        <v>49826</v>
      </c>
      <c r="E136" s="1126">
        <f t="shared" ca="1" si="20"/>
        <v>49853</v>
      </c>
      <c r="F136" s="1127">
        <f t="shared" ca="1" si="21"/>
        <v>3833</v>
      </c>
      <c r="G136" s="1128">
        <f ca="1">IF(F136&lt;&gt;"",COUNTIF($F$11:F136,"&gt;0"),"")</f>
        <v>126</v>
      </c>
      <c r="H136" s="1129">
        <v>1.1958332181730192E-2</v>
      </c>
      <c r="I136" s="1073"/>
      <c r="J136" s="1130">
        <f t="shared" ca="1" si="22"/>
        <v>1627387450.3333189</v>
      </c>
      <c r="K136" s="1131">
        <f t="shared" ca="1" si="23"/>
        <v>19460839.719464771</v>
      </c>
      <c r="L136" s="1130">
        <f t="shared" ca="1" si="24"/>
        <v>11133899.090114936</v>
      </c>
      <c r="M136" s="1130">
        <f t="shared" ca="1" si="25"/>
        <v>0</v>
      </c>
      <c r="N136" s="1130">
        <f t="shared" ca="1" si="34"/>
        <v>1596792711.5237393</v>
      </c>
      <c r="O136" s="1073"/>
      <c r="P136" s="1130">
        <f t="shared" ca="1" si="26"/>
        <v>30594738.809579611</v>
      </c>
      <c r="Q136" s="1130">
        <f t="shared" ca="1" si="27"/>
        <v>1516953075.9475522</v>
      </c>
      <c r="R136" s="1130">
        <f t="shared" ca="1" si="35"/>
        <v>1546018077.816653</v>
      </c>
      <c r="S136" s="1130">
        <f t="shared" ca="1" si="36"/>
        <v>29065001.869100809</v>
      </c>
      <c r="T136" s="1130">
        <f t="shared" ca="1" si="28"/>
        <v>1516953075.9475522</v>
      </c>
      <c r="U136" s="1132">
        <f t="shared" ca="1" si="29"/>
        <v>0.13093858644019352</v>
      </c>
      <c r="V136" s="1133">
        <f t="shared" ca="1" si="30"/>
        <v>5.0000000000000155E-2</v>
      </c>
      <c r="X136" s="1134">
        <f t="shared" ca="1" si="37"/>
        <v>81369372.516665936</v>
      </c>
      <c r="Y136" s="1134">
        <f t="shared" ca="1" si="31"/>
        <v>1529736.9404788017</v>
      </c>
      <c r="Z136" s="1134">
        <f t="shared" ca="1" si="32"/>
        <v>79839635.576187134</v>
      </c>
      <c r="AA136" s="1132">
        <f t="shared" ca="1" si="33"/>
        <v>0.14009878188131186</v>
      </c>
      <c r="AB136" s="1105"/>
    </row>
    <row r="137" spans="1:28">
      <c r="A137" s="1144">
        <f>'AMORT. PROFILE 0% CPR'!A137</f>
        <v>48849</v>
      </c>
      <c r="C137" s="1104"/>
      <c r="D137" s="1125">
        <f t="shared" ca="1" si="19"/>
        <v>49856</v>
      </c>
      <c r="E137" s="1126">
        <f t="shared" ca="1" si="20"/>
        <v>49884</v>
      </c>
      <c r="F137" s="1127">
        <f t="shared" ca="1" si="21"/>
        <v>3864</v>
      </c>
      <c r="G137" s="1128">
        <f ca="1">IF(F137&lt;&gt;"",COUNTIF($F$11:F137,"&gt;0"),"")</f>
        <v>127</v>
      </c>
      <c r="H137" s="1129">
        <v>1.2017089671290681E-2</v>
      </c>
      <c r="I137" s="1073"/>
      <c r="J137" s="1130">
        <f t="shared" ca="1" si="22"/>
        <v>1596792711.5237393</v>
      </c>
      <c r="K137" s="1131">
        <f t="shared" ca="1" si="23"/>
        <v>19188801.200844169</v>
      </c>
      <c r="L137" s="1130">
        <f t="shared" ca="1" si="24"/>
        <v>10923933.110977089</v>
      </c>
      <c r="M137" s="1130">
        <f t="shared" ca="1" si="25"/>
        <v>0</v>
      </c>
      <c r="N137" s="1130">
        <f t="shared" ca="1" si="34"/>
        <v>1566679977.2119179</v>
      </c>
      <c r="O137" s="1073"/>
      <c r="P137" s="1130">
        <f t="shared" ca="1" si="26"/>
        <v>30112734.311821461</v>
      </c>
      <c r="Q137" s="1130">
        <f t="shared" ca="1" si="27"/>
        <v>1488345978.3513219</v>
      </c>
      <c r="R137" s="1130">
        <f t="shared" ca="1" si="35"/>
        <v>1516953075.9475522</v>
      </c>
      <c r="S137" s="1130">
        <f t="shared" ca="1" si="36"/>
        <v>28607097.596230268</v>
      </c>
      <c r="T137" s="1130">
        <f t="shared" ca="1" si="28"/>
        <v>1488345978.3513219</v>
      </c>
      <c r="U137" s="1132">
        <f t="shared" ca="1" si="29"/>
        <v>0.12847695270238094</v>
      </c>
      <c r="V137" s="1133">
        <f t="shared" ca="1" si="30"/>
        <v>5.0000000000000044E-2</v>
      </c>
      <c r="X137" s="1134">
        <f t="shared" ca="1" si="37"/>
        <v>79839635.576187134</v>
      </c>
      <c r="Y137" s="1134">
        <f t="shared" ca="1" si="31"/>
        <v>1505636.7155911922</v>
      </c>
      <c r="Z137" s="1134">
        <f t="shared" ca="1" si="32"/>
        <v>78333998.860595942</v>
      </c>
      <c r="AA137" s="1132">
        <f t="shared" ca="1" si="33"/>
        <v>0.13746493728682357</v>
      </c>
      <c r="AB137" s="1105"/>
    </row>
    <row r="138" spans="1:28">
      <c r="A138" s="1144">
        <f>'AMORT. PROFILE 0% CPR'!A138</f>
        <v>48879</v>
      </c>
      <c r="C138" s="1104"/>
      <c r="D138" s="1125">
        <f t="shared" ca="1" si="19"/>
        <v>49887</v>
      </c>
      <c r="E138" s="1126">
        <f t="shared" ca="1" si="20"/>
        <v>49914</v>
      </c>
      <c r="F138" s="1127">
        <f t="shared" ca="1" si="21"/>
        <v>3894</v>
      </c>
      <c r="G138" s="1128">
        <f ca="1">IF(F138&lt;&gt;"",COUNTIF($F$11:F138,"&gt;0"),"")</f>
        <v>128</v>
      </c>
      <c r="H138" s="1129">
        <v>1.2072204422934746E-2</v>
      </c>
      <c r="I138" s="1073"/>
      <c r="J138" s="1130">
        <f t="shared" ca="1" si="22"/>
        <v>1566679977.2119179</v>
      </c>
      <c r="K138" s="1131">
        <f t="shared" ca="1" si="23"/>
        <v>18913280.950221021</v>
      </c>
      <c r="L138" s="1130">
        <f t="shared" ca="1" si="24"/>
        <v>10717328.824254878</v>
      </c>
      <c r="M138" s="1130">
        <f t="shared" ca="1" si="25"/>
        <v>0</v>
      </c>
      <c r="N138" s="1130">
        <f t="shared" ca="1" si="34"/>
        <v>1537049367.4374418</v>
      </c>
      <c r="O138" s="1073"/>
      <c r="P138" s="1130">
        <f t="shared" ca="1" si="26"/>
        <v>29630609.774476051</v>
      </c>
      <c r="Q138" s="1130">
        <f t="shared" ca="1" si="27"/>
        <v>1460196899.0655696</v>
      </c>
      <c r="R138" s="1130">
        <f t="shared" ca="1" si="35"/>
        <v>1488345978.3513219</v>
      </c>
      <c r="S138" s="1130">
        <f t="shared" ca="1" si="36"/>
        <v>28149079.285752296</v>
      </c>
      <c r="T138" s="1130">
        <f t="shared" ca="1" si="28"/>
        <v>1460196899.0655696</v>
      </c>
      <c r="U138" s="1132">
        <f t="shared" ca="1" si="29"/>
        <v>0.12605410074796072</v>
      </c>
      <c r="V138" s="1133">
        <f t="shared" ca="1" si="30"/>
        <v>5.0000000000000044E-2</v>
      </c>
      <c r="X138" s="1134">
        <f t="shared" ca="1" si="37"/>
        <v>78333998.860595942</v>
      </c>
      <c r="Y138" s="1134">
        <f t="shared" ca="1" si="31"/>
        <v>1481530.4887237549</v>
      </c>
      <c r="Z138" s="1134">
        <f t="shared" ca="1" si="32"/>
        <v>76852468.371872187</v>
      </c>
      <c r="AA138" s="1132">
        <f t="shared" ca="1" si="33"/>
        <v>0.13487258756989659</v>
      </c>
      <c r="AB138" s="1105"/>
    </row>
    <row r="139" spans="1:28">
      <c r="A139" s="1144">
        <f>'AMORT. PROFILE 0% CPR'!A139</f>
        <v>48911</v>
      </c>
      <c r="C139" s="1104"/>
      <c r="D139" s="1125">
        <f t="shared" ca="1" si="19"/>
        <v>49918</v>
      </c>
      <c r="E139" s="1126">
        <f t="shared" ca="1" si="20"/>
        <v>49947</v>
      </c>
      <c r="F139" s="1127">
        <f t="shared" ca="1" si="21"/>
        <v>3927</v>
      </c>
      <c r="G139" s="1128">
        <f ca="1">IF(F139&lt;&gt;"",COUNTIF($F$11:F139,"&gt;0"),"")</f>
        <v>129</v>
      </c>
      <c r="H139" s="1129">
        <v>1.2146929369312066E-2</v>
      </c>
      <c r="I139" s="1073"/>
      <c r="J139" s="1130">
        <f t="shared" ca="1" si="22"/>
        <v>1537049367.4374418</v>
      </c>
      <c r="K139" s="1131">
        <f t="shared" ca="1" si="23"/>
        <v>18670430.103408396</v>
      </c>
      <c r="L139" s="1130">
        <f t="shared" ca="1" si="24"/>
        <v>10513836.736851513</v>
      </c>
      <c r="M139" s="1130">
        <f t="shared" ca="1" si="25"/>
        <v>0</v>
      </c>
      <c r="N139" s="1130">
        <f t="shared" ca="1" si="34"/>
        <v>1507865100.597182</v>
      </c>
      <c r="O139" s="1073"/>
      <c r="P139" s="1130">
        <f t="shared" ca="1" si="26"/>
        <v>29184266.84025979</v>
      </c>
      <c r="Q139" s="1130">
        <f t="shared" ca="1" si="27"/>
        <v>1432471845.567323</v>
      </c>
      <c r="R139" s="1130">
        <f t="shared" ca="1" si="35"/>
        <v>1460196899.0655696</v>
      </c>
      <c r="S139" s="1130">
        <f t="shared" ca="1" si="36"/>
        <v>27725053.49824667</v>
      </c>
      <c r="T139" s="1130">
        <f t="shared" ca="1" si="28"/>
        <v>1432471845.567323</v>
      </c>
      <c r="U139" s="1132">
        <f t="shared" ca="1" si="29"/>
        <v>0.12367004023524372</v>
      </c>
      <c r="V139" s="1133">
        <f t="shared" ca="1" si="30"/>
        <v>4.9999999999999933E-2</v>
      </c>
      <c r="X139" s="1134">
        <f t="shared" ca="1" si="37"/>
        <v>76852468.371872187</v>
      </c>
      <c r="Y139" s="1134">
        <f t="shared" ca="1" si="31"/>
        <v>1459213.3420131207</v>
      </c>
      <c r="Z139" s="1134">
        <f t="shared" ca="1" si="32"/>
        <v>75393255.029859066</v>
      </c>
      <c r="AA139" s="1132">
        <f t="shared" ca="1" si="33"/>
        <v>0.13232174306451822</v>
      </c>
      <c r="AB139" s="1105"/>
    </row>
    <row r="140" spans="1:28">
      <c r="A140" s="1144">
        <f>'AMORT. PROFILE 0% CPR'!A140</f>
        <v>48940</v>
      </c>
      <c r="C140" s="1104"/>
      <c r="D140" s="1125">
        <f t="shared" ref="D140:D203" ca="1" si="38">IF(E140&lt;&gt;"",EOMONTH(E140,-1),"")</f>
        <v>49948</v>
      </c>
      <c r="E140" s="1126">
        <f t="shared" ref="E140:E203" ca="1" si="39">IF(INDIRECT("A"&amp;(IFERROR(MATCH(E139,A:A),999)+1))&gt;0,INDIRECT("A"&amp;(IFERROR(MATCH(E139,A:A),999)+1)),"")</f>
        <v>49975</v>
      </c>
      <c r="F140" s="1127">
        <f t="shared" ref="F140:F203" ca="1" si="40">IF(E140&lt;&gt;"",E140-$A$31,"")</f>
        <v>3955</v>
      </c>
      <c r="G140" s="1128">
        <f ca="1">IF(F140&lt;&gt;"",COUNTIF($F$11:F140,"&gt;0"),"")</f>
        <v>130</v>
      </c>
      <c r="H140" s="1129">
        <v>1.2214711467789191E-2</v>
      </c>
      <c r="I140" s="1073"/>
      <c r="J140" s="1130">
        <f t="shared" ref="J140:J203" ca="1" si="41">IF(G140=1,$A$7,N139)</f>
        <v>1507865100.597182</v>
      </c>
      <c r="K140" s="1131">
        <f t="shared" ref="K140:K203" ca="1" si="42">H140*J140</f>
        <v>18418137.136143502</v>
      </c>
      <c r="L140" s="1130">
        <f t="shared" ref="L140:L203" ca="1" si="43">IF(E140&lt;&gt;"",(1-(1-$A$25)^(1/12))*(J140-K140),"")</f>
        <v>10313500.679562936</v>
      </c>
      <c r="M140" s="1130">
        <f t="shared" ref="M140:M203" ca="1" si="44">IF(J140-K140-L140&lt;$A$27*$A$5,J140-K140-L140,0)</f>
        <v>0</v>
      </c>
      <c r="N140" s="1130">
        <f t="shared" ca="1" si="34"/>
        <v>1479133462.7814755</v>
      </c>
      <c r="O140" s="1073"/>
      <c r="P140" s="1130">
        <f t="shared" ref="P140:P203" ca="1" si="45">IF(G140&lt;&gt; "", R140+X140-N140, "")</f>
        <v>28731637.815706491</v>
      </c>
      <c r="Q140" s="1130">
        <f t="shared" ref="Q140:Q203" ca="1" si="46">IF(E140&lt;&gt;"", N140*(1-$A$15), "")</f>
        <v>1405176789.6424017</v>
      </c>
      <c r="R140" s="1130">
        <f t="shared" ca="1" si="35"/>
        <v>1432471845.567323</v>
      </c>
      <c r="S140" s="1130">
        <f t="shared" ca="1" si="36"/>
        <v>27295055.924921274</v>
      </c>
      <c r="T140" s="1130">
        <f t="shared" ref="T140:T203" ca="1" si="47">IF(E140&lt;&gt;"", R140-S140, "")</f>
        <v>1405176789.6424017</v>
      </c>
      <c r="U140" s="1132">
        <f t="shared" ref="U140:U203" ca="1" si="48">IF(E140&lt;&gt;"", R140/$A$11, "")</f>
        <v>0.12132189219860111</v>
      </c>
      <c r="V140" s="1133">
        <f t="shared" ref="V140:V203" ca="1" si="49">IF(E140&lt;&gt;"", IFERROR(1-T140/N140, "n.a."), "")</f>
        <v>5.0000000000000044E-2</v>
      </c>
      <c r="X140" s="1134">
        <f t="shared" ca="1" si="37"/>
        <v>75393255.029859066</v>
      </c>
      <c r="Y140" s="1134">
        <f t="shared" ref="Y140:Y203" ca="1" si="50">IF(E140&lt;&gt;"", P140-S140, "")</f>
        <v>1436581.8907852173</v>
      </c>
      <c r="Z140" s="1134">
        <f t="shared" ref="Z140:Z203" ca="1" si="51">IF(E140&lt;&gt;"", X140-Y140, "")</f>
        <v>73956673.139073849</v>
      </c>
      <c r="AA140" s="1132">
        <f t="shared" ref="AA140:AA203" ca="1" si="52">IF(E140&lt;&gt;"", X140/$A$19, "")</f>
        <v>0.12980932339851767</v>
      </c>
      <c r="AB140" s="1105"/>
    </row>
    <row r="141" spans="1:28">
      <c r="A141" s="1144">
        <f>'AMORT. PROFILE 0% CPR'!A141</f>
        <v>48971</v>
      </c>
      <c r="C141" s="1104"/>
      <c r="D141" s="1125">
        <f t="shared" ca="1" si="38"/>
        <v>49979</v>
      </c>
      <c r="E141" s="1126">
        <f t="shared" ca="1" si="39"/>
        <v>50006</v>
      </c>
      <c r="F141" s="1127">
        <f t="shared" ca="1" si="40"/>
        <v>3986</v>
      </c>
      <c r="G141" s="1128">
        <f ca="1">IF(F141&lt;&gt;"",COUNTIF($F$11:F141,"&gt;0"),"")</f>
        <v>131</v>
      </c>
      <c r="H141" s="1129">
        <v>1.2293182292235061E-2</v>
      </c>
      <c r="I141" s="1073"/>
      <c r="J141" s="1130">
        <f t="shared" ca="1" si="41"/>
        <v>1479133462.7814755</v>
      </c>
      <c r="K141" s="1131">
        <f t="shared" ca="1" si="42"/>
        <v>18183257.292517561</v>
      </c>
      <c r="L141" s="1130">
        <f t="shared" ca="1" si="43"/>
        <v>10116178.223698206</v>
      </c>
      <c r="M141" s="1130">
        <f t="shared" ca="1" si="44"/>
        <v>0</v>
      </c>
      <c r="N141" s="1130">
        <f t="shared" ref="N141:N204" ca="1" si="53">IF(E141&lt;&gt;"",J141-K141-L141-M141,"")</f>
        <v>1450834027.2652597</v>
      </c>
      <c r="O141" s="1073"/>
      <c r="P141" s="1130">
        <f t="shared" ca="1" si="45"/>
        <v>28299435.516215801</v>
      </c>
      <c r="Q141" s="1130">
        <f t="shared" ca="1" si="46"/>
        <v>1378292325.9019966</v>
      </c>
      <c r="R141" s="1130">
        <f t="shared" ref="R141:R204" ca="1" si="54">IF(E141&lt;&gt;"", T140, "")</f>
        <v>1405176789.6424017</v>
      </c>
      <c r="S141" s="1130">
        <f t="shared" ref="S141:S204" ca="1" si="55">IF(E141&lt;&gt;"", MIN(P141,MAX(R141-Q141,0)), "")</f>
        <v>26884463.740405083</v>
      </c>
      <c r="T141" s="1130">
        <f t="shared" ca="1" si="47"/>
        <v>1378292325.9019966</v>
      </c>
      <c r="U141" s="1132">
        <f t="shared" ca="1" si="48"/>
        <v>0.1190101624129685</v>
      </c>
      <c r="V141" s="1133">
        <f t="shared" ca="1" si="49"/>
        <v>5.0000000000000044E-2</v>
      </c>
      <c r="X141" s="1134">
        <f t="shared" ref="X141:X204" ca="1" si="56">IF(E141&lt;&gt;"", Z140, "")</f>
        <v>73956673.139073849</v>
      </c>
      <c r="Y141" s="1134">
        <f t="shared" ca="1" si="50"/>
        <v>1414971.7758107185</v>
      </c>
      <c r="Z141" s="1134">
        <f t="shared" ca="1" si="51"/>
        <v>72541701.36326313</v>
      </c>
      <c r="AA141" s="1132">
        <f t="shared" ca="1" si="52"/>
        <v>0.12733586972981034</v>
      </c>
      <c r="AB141" s="1105"/>
    </row>
    <row r="142" spans="1:28">
      <c r="A142" s="1144">
        <f>'AMORT. PROFILE 0% CPR'!A142</f>
        <v>49002</v>
      </c>
      <c r="C142" s="1104"/>
      <c r="D142" s="1125">
        <f t="shared" ca="1" si="38"/>
        <v>50009</v>
      </c>
      <c r="E142" s="1126">
        <f t="shared" ca="1" si="39"/>
        <v>50038</v>
      </c>
      <c r="F142" s="1127">
        <f t="shared" ca="1" si="40"/>
        <v>4018</v>
      </c>
      <c r="G142" s="1128">
        <f ca="1">IF(F142&lt;&gt;"",COUNTIF($F$11:F142,"&gt;0"),"")</f>
        <v>132</v>
      </c>
      <c r="H142" s="1129">
        <v>1.2384469228646137E-2</v>
      </c>
      <c r="I142" s="1073"/>
      <c r="J142" s="1130">
        <f t="shared" ca="1" si="41"/>
        <v>1450834027.2652597</v>
      </c>
      <c r="K142" s="1131">
        <f t="shared" ca="1" si="42"/>
        <v>17967809.366539359</v>
      </c>
      <c r="L142" s="1130">
        <f t="shared" ca="1" si="43"/>
        <v>9921713.9478949886</v>
      </c>
      <c r="M142" s="1130">
        <f t="shared" ca="1" si="44"/>
        <v>0</v>
      </c>
      <c r="N142" s="1130">
        <f t="shared" ca="1" si="53"/>
        <v>1422944503.9508252</v>
      </c>
      <c r="O142" s="1073"/>
      <c r="P142" s="1130">
        <f t="shared" ca="1" si="45"/>
        <v>27889523.314434528</v>
      </c>
      <c r="Q142" s="1130">
        <f t="shared" ca="1" si="46"/>
        <v>1351797278.753284</v>
      </c>
      <c r="R142" s="1130">
        <f t="shared" ca="1" si="54"/>
        <v>1378292325.9019966</v>
      </c>
      <c r="S142" s="1130">
        <f t="shared" ca="1" si="55"/>
        <v>26495047.148712635</v>
      </c>
      <c r="T142" s="1130">
        <f t="shared" ca="1" si="47"/>
        <v>1351797278.753284</v>
      </c>
      <c r="U142" s="1132">
        <f t="shared" ca="1" si="48"/>
        <v>0.11673320735669732</v>
      </c>
      <c r="V142" s="1133">
        <f t="shared" ca="1" si="49"/>
        <v>4.9999999999999933E-2</v>
      </c>
      <c r="X142" s="1134">
        <f t="shared" ca="1" si="56"/>
        <v>72541701.36326313</v>
      </c>
      <c r="Y142" s="1134">
        <f t="shared" ca="1" si="50"/>
        <v>1394476.1657218933</v>
      </c>
      <c r="Z142" s="1134">
        <f t="shared" ca="1" si="51"/>
        <v>71147225.197541237</v>
      </c>
      <c r="AA142" s="1132">
        <f t="shared" ca="1" si="52"/>
        <v>0.12489962355933734</v>
      </c>
      <c r="AB142" s="1105"/>
    </row>
    <row r="143" spans="1:28">
      <c r="A143" s="1144">
        <f>'AMORT. PROFILE 0% CPR'!A143</f>
        <v>49030</v>
      </c>
      <c r="C143" s="1104"/>
      <c r="D143" s="1125">
        <f t="shared" ca="1" si="38"/>
        <v>50040</v>
      </c>
      <c r="E143" s="1126">
        <f t="shared" ca="1" si="39"/>
        <v>50067</v>
      </c>
      <c r="F143" s="1127">
        <f t="shared" ca="1" si="40"/>
        <v>4047</v>
      </c>
      <c r="G143" s="1128">
        <f ca="1">IF(F143&lt;&gt;"",COUNTIF($F$11:F143,"&gt;0"),"")</f>
        <v>133</v>
      </c>
      <c r="H143" s="1129">
        <v>1.2485675641903553E-2</v>
      </c>
      <c r="I143" s="1073"/>
      <c r="J143" s="1130">
        <f t="shared" ca="1" si="41"/>
        <v>1422944503.9508252</v>
      </c>
      <c r="K143" s="1131">
        <f t="shared" ca="1" si="42"/>
        <v>17766423.532759354</v>
      </c>
      <c r="L143" s="1130">
        <f t="shared" ca="1" si="43"/>
        <v>9729990.6897139791</v>
      </c>
      <c r="M143" s="1130">
        <f t="shared" ca="1" si="44"/>
        <v>0</v>
      </c>
      <c r="N143" s="1130">
        <f t="shared" ca="1" si="53"/>
        <v>1395448089.7283518</v>
      </c>
      <c r="O143" s="1073"/>
      <c r="P143" s="1130">
        <f t="shared" ca="1" si="45"/>
        <v>27496414.222473383</v>
      </c>
      <c r="Q143" s="1130">
        <f t="shared" ca="1" si="46"/>
        <v>1325675685.2419341</v>
      </c>
      <c r="R143" s="1130">
        <f t="shared" ca="1" si="54"/>
        <v>1351797278.753284</v>
      </c>
      <c r="S143" s="1130">
        <f t="shared" ca="1" si="55"/>
        <v>26121593.511349916</v>
      </c>
      <c r="T143" s="1130">
        <f t="shared" ca="1" si="47"/>
        <v>1325675685.2419341</v>
      </c>
      <c r="U143" s="1132">
        <f t="shared" ca="1" si="48"/>
        <v>0.11448923358232976</v>
      </c>
      <c r="V143" s="1133">
        <f t="shared" ca="1" si="49"/>
        <v>5.0000000000000155E-2</v>
      </c>
      <c r="X143" s="1134">
        <f t="shared" ca="1" si="56"/>
        <v>71147225.197541237</v>
      </c>
      <c r="Y143" s="1134">
        <f t="shared" ca="1" si="50"/>
        <v>1374820.7111234665</v>
      </c>
      <c r="Z143" s="1134">
        <f t="shared" ca="1" si="51"/>
        <v>69772404.48641777</v>
      </c>
      <c r="AA143" s="1132">
        <f t="shared" ca="1" si="52"/>
        <v>0.12249866597372802</v>
      </c>
      <c r="AB143" s="1105"/>
    </row>
    <row r="144" spans="1:28">
      <c r="A144" s="1144">
        <f>'AMORT. PROFILE 0% CPR'!A144</f>
        <v>49061</v>
      </c>
      <c r="C144" s="1104"/>
      <c r="D144" s="1125">
        <f t="shared" ca="1" si="38"/>
        <v>50071</v>
      </c>
      <c r="E144" s="1126">
        <f t="shared" ca="1" si="39"/>
        <v>50098</v>
      </c>
      <c r="F144" s="1127">
        <f t="shared" ca="1" si="40"/>
        <v>4078</v>
      </c>
      <c r="G144" s="1128">
        <f ca="1">IF(F144&lt;&gt;"",COUNTIF($F$11:F144,"&gt;0"),"")</f>
        <v>134</v>
      </c>
      <c r="H144" s="1129">
        <v>1.2585610525184927E-2</v>
      </c>
      <c r="I144" s="1073"/>
      <c r="J144" s="1130">
        <f t="shared" ca="1" si="41"/>
        <v>1395448089.7283518</v>
      </c>
      <c r="K144" s="1131">
        <f t="shared" ca="1" si="42"/>
        <v>17562566.165434346</v>
      </c>
      <c r="L144" s="1130">
        <f t="shared" ca="1" si="43"/>
        <v>9541006.5831443164</v>
      </c>
      <c r="M144" s="1130">
        <f t="shared" ca="1" si="44"/>
        <v>0</v>
      </c>
      <c r="N144" s="1130">
        <f t="shared" ca="1" si="53"/>
        <v>1368344516.979773</v>
      </c>
      <c r="O144" s="1073"/>
      <c r="P144" s="1130">
        <f t="shared" ca="1" si="45"/>
        <v>27103572.748578787</v>
      </c>
      <c r="Q144" s="1130">
        <f t="shared" ca="1" si="46"/>
        <v>1299927291.1307843</v>
      </c>
      <c r="R144" s="1130">
        <f t="shared" ca="1" si="54"/>
        <v>1325675685.2419341</v>
      </c>
      <c r="S144" s="1130">
        <f t="shared" ca="1" si="55"/>
        <v>25748394.111149788</v>
      </c>
      <c r="T144" s="1130">
        <f t="shared" ca="1" si="47"/>
        <v>1299927291.1307843</v>
      </c>
      <c r="U144" s="1132">
        <f t="shared" ca="1" si="48"/>
        <v>0.11227688912205554</v>
      </c>
      <c r="V144" s="1133">
        <f t="shared" ca="1" si="49"/>
        <v>5.0000000000000044E-2</v>
      </c>
      <c r="X144" s="1134">
        <f t="shared" ca="1" si="56"/>
        <v>69772404.48641777</v>
      </c>
      <c r="Y144" s="1134">
        <f t="shared" ca="1" si="50"/>
        <v>1355178.6374289989</v>
      </c>
      <c r="Z144" s="1134">
        <f t="shared" ca="1" si="51"/>
        <v>68417225.848988771</v>
      </c>
      <c r="AA144" s="1132">
        <f t="shared" ca="1" si="52"/>
        <v>0.12013155042427302</v>
      </c>
      <c r="AB144" s="1105"/>
    </row>
    <row r="145" spans="1:28">
      <c r="A145" s="1144">
        <f>'AMORT. PROFILE 0% CPR'!A145</f>
        <v>49094</v>
      </c>
      <c r="C145" s="1104"/>
      <c r="D145" s="1125">
        <f t="shared" ca="1" si="38"/>
        <v>50099</v>
      </c>
      <c r="E145" s="1126">
        <f t="shared" ca="1" si="39"/>
        <v>50126</v>
      </c>
      <c r="F145" s="1127">
        <f t="shared" ca="1" si="40"/>
        <v>4106</v>
      </c>
      <c r="G145" s="1128">
        <f ca="1">IF(F145&lt;&gt;"",COUNTIF($F$11:F145,"&gt;0"),"")</f>
        <v>135</v>
      </c>
      <c r="H145" s="1129">
        <v>1.2665408375706582E-2</v>
      </c>
      <c r="I145" s="1073"/>
      <c r="J145" s="1130">
        <f t="shared" ca="1" si="41"/>
        <v>1368344516.979773</v>
      </c>
      <c r="K145" s="1131">
        <f t="shared" ca="1" si="42"/>
        <v>17330642.106207795</v>
      </c>
      <c r="L145" s="1130">
        <f t="shared" ca="1" si="43"/>
        <v>9354937.0057660006</v>
      </c>
      <c r="M145" s="1130">
        <f t="shared" ca="1" si="44"/>
        <v>0</v>
      </c>
      <c r="N145" s="1130">
        <f t="shared" ca="1" si="53"/>
        <v>1341658937.8677993</v>
      </c>
      <c r="O145" s="1073"/>
      <c r="P145" s="1130">
        <f t="shared" ca="1" si="45"/>
        <v>26685579.111973763</v>
      </c>
      <c r="Q145" s="1130">
        <f t="shared" ca="1" si="46"/>
        <v>1274575990.9744093</v>
      </c>
      <c r="R145" s="1130">
        <f t="shared" ca="1" si="54"/>
        <v>1299927291.1307843</v>
      </c>
      <c r="S145" s="1130">
        <f t="shared" ca="1" si="55"/>
        <v>25351300.156374931</v>
      </c>
      <c r="T145" s="1130">
        <f t="shared" ca="1" si="47"/>
        <v>1274575990.9744093</v>
      </c>
      <c r="U145" s="1132">
        <f t="shared" ca="1" si="48"/>
        <v>0.11009615244349077</v>
      </c>
      <c r="V145" s="1133">
        <f t="shared" ca="1" si="49"/>
        <v>4.9999999999999933E-2</v>
      </c>
      <c r="X145" s="1134">
        <f t="shared" ca="1" si="56"/>
        <v>68417225.848988771</v>
      </c>
      <c r="Y145" s="1134">
        <f t="shared" ca="1" si="50"/>
        <v>1334278.9555988312</v>
      </c>
      <c r="Z145" s="1134">
        <f t="shared" ca="1" si="51"/>
        <v>67082946.89338994</v>
      </c>
      <c r="AA145" s="1132">
        <f t="shared" ca="1" si="52"/>
        <v>0.11779825387222585</v>
      </c>
      <c r="AB145" s="1105"/>
    </row>
    <row r="146" spans="1:28">
      <c r="A146" s="1144">
        <f>'AMORT. PROFILE 0% CPR'!A146</f>
        <v>49122</v>
      </c>
      <c r="C146" s="1104"/>
      <c r="D146" s="1125">
        <f t="shared" ca="1" si="38"/>
        <v>50130</v>
      </c>
      <c r="E146" s="1126">
        <f t="shared" ca="1" si="39"/>
        <v>50157</v>
      </c>
      <c r="F146" s="1127">
        <f t="shared" ca="1" si="40"/>
        <v>4137</v>
      </c>
      <c r="G146" s="1128">
        <f ca="1">IF(F146&lt;&gt;"",COUNTIF($F$11:F146,"&gt;0"),"")</f>
        <v>136</v>
      </c>
      <c r="H146" s="1129">
        <v>1.2756916567808798E-2</v>
      </c>
      <c r="I146" s="1073"/>
      <c r="J146" s="1130">
        <f t="shared" ca="1" si="41"/>
        <v>1341658937.8677993</v>
      </c>
      <c r="K146" s="1131">
        <f t="shared" ca="1" si="42"/>
        <v>17115431.132834483</v>
      </c>
      <c r="L146" s="1130">
        <f t="shared" ca="1" si="43"/>
        <v>9171646.0484623853</v>
      </c>
      <c r="M146" s="1130">
        <f t="shared" ca="1" si="44"/>
        <v>0</v>
      </c>
      <c r="N146" s="1130">
        <f t="shared" ca="1" si="53"/>
        <v>1315371860.6865025</v>
      </c>
      <c r="O146" s="1073"/>
      <c r="P146" s="1130">
        <f t="shared" ca="1" si="45"/>
        <v>26287077.181296825</v>
      </c>
      <c r="Q146" s="1130">
        <f t="shared" ca="1" si="46"/>
        <v>1249603267.6521773</v>
      </c>
      <c r="R146" s="1130">
        <f t="shared" ca="1" si="54"/>
        <v>1274575990.9744093</v>
      </c>
      <c r="S146" s="1130">
        <f t="shared" ca="1" si="55"/>
        <v>24972723.322232008</v>
      </c>
      <c r="T146" s="1130">
        <f t="shared" ca="1" si="47"/>
        <v>1249603267.6521773</v>
      </c>
      <c r="U146" s="1132">
        <f t="shared" ca="1" si="48"/>
        <v>0.10794904727407086</v>
      </c>
      <c r="V146" s="1133">
        <f t="shared" ca="1" si="49"/>
        <v>5.0000000000000044E-2</v>
      </c>
      <c r="X146" s="1134">
        <f t="shared" ca="1" si="56"/>
        <v>67082946.89338994</v>
      </c>
      <c r="Y146" s="1134">
        <f t="shared" ca="1" si="50"/>
        <v>1314353.8590648174</v>
      </c>
      <c r="Z146" s="1134">
        <f t="shared" ca="1" si="51"/>
        <v>65768593.034325123</v>
      </c>
      <c r="AA146" s="1132">
        <f t="shared" ca="1" si="52"/>
        <v>0.11550094162085045</v>
      </c>
      <c r="AB146" s="1105"/>
    </row>
    <row r="147" spans="1:28">
      <c r="A147" s="1144">
        <f>'AMORT. PROFILE 0% CPR'!A147</f>
        <v>49152</v>
      </c>
      <c r="C147" s="1104"/>
      <c r="D147" s="1125">
        <f t="shared" ca="1" si="38"/>
        <v>50160</v>
      </c>
      <c r="E147" s="1126">
        <f t="shared" ca="1" si="39"/>
        <v>50187</v>
      </c>
      <c r="F147" s="1127">
        <f t="shared" ca="1" si="40"/>
        <v>4167</v>
      </c>
      <c r="G147" s="1128">
        <f ca="1">IF(F147&lt;&gt;"",COUNTIF($F$11:F147,"&gt;0"),"")</f>
        <v>137</v>
      </c>
      <c r="H147" s="1129">
        <v>1.2839097125528609E-2</v>
      </c>
      <c r="I147" s="1073"/>
      <c r="J147" s="1130">
        <f t="shared" ca="1" si="41"/>
        <v>1315371860.6865025</v>
      </c>
      <c r="K147" s="1131">
        <f t="shared" ca="1" si="42"/>
        <v>16888187.075541291</v>
      </c>
      <c r="L147" s="1130">
        <f t="shared" ca="1" si="43"/>
        <v>8991197.7926821522</v>
      </c>
      <c r="M147" s="1130">
        <f t="shared" ca="1" si="44"/>
        <v>0</v>
      </c>
      <c r="N147" s="1130">
        <f t="shared" ca="1" si="53"/>
        <v>1289492475.818279</v>
      </c>
      <c r="O147" s="1073"/>
      <c r="P147" s="1130">
        <f t="shared" ca="1" si="45"/>
        <v>25879384.868223429</v>
      </c>
      <c r="Q147" s="1130">
        <f t="shared" ca="1" si="46"/>
        <v>1225017852.027365</v>
      </c>
      <c r="R147" s="1130">
        <f t="shared" ca="1" si="54"/>
        <v>1249603267.6521773</v>
      </c>
      <c r="S147" s="1130">
        <f t="shared" ca="1" si="55"/>
        <v>24585415.624812365</v>
      </c>
      <c r="T147" s="1130">
        <f t="shared" ca="1" si="47"/>
        <v>1225017852.027365</v>
      </c>
      <c r="U147" s="1132">
        <f t="shared" ca="1" si="48"/>
        <v>0.10583400532320765</v>
      </c>
      <c r="V147" s="1133">
        <f t="shared" ca="1" si="49"/>
        <v>5.0000000000000044E-2</v>
      </c>
      <c r="X147" s="1134">
        <f t="shared" ca="1" si="56"/>
        <v>65768593.034325123</v>
      </c>
      <c r="Y147" s="1134">
        <f t="shared" ca="1" si="50"/>
        <v>1293969.2434110641</v>
      </c>
      <c r="Z147" s="1134">
        <f t="shared" ca="1" si="51"/>
        <v>64474623.790914059</v>
      </c>
      <c r="AA147" s="1132">
        <f t="shared" ca="1" si="52"/>
        <v>0.11323793566516034</v>
      </c>
      <c r="AB147" s="1105"/>
    </row>
    <row r="148" spans="1:28">
      <c r="A148" s="1144">
        <f>'AMORT. PROFILE 0% CPR'!A148</f>
        <v>49184</v>
      </c>
      <c r="C148" s="1104"/>
      <c r="D148" s="1125">
        <f t="shared" ca="1" si="38"/>
        <v>50191</v>
      </c>
      <c r="E148" s="1126">
        <f t="shared" ca="1" si="39"/>
        <v>50220</v>
      </c>
      <c r="F148" s="1127">
        <f t="shared" ca="1" si="40"/>
        <v>4200</v>
      </c>
      <c r="G148" s="1128">
        <f ca="1">IF(F148&lt;&gt;"",COUNTIF($F$11:F148,"&gt;0"),"")</f>
        <v>138</v>
      </c>
      <c r="H148" s="1129">
        <v>1.2935741665823631E-2</v>
      </c>
      <c r="I148" s="1073"/>
      <c r="J148" s="1130">
        <f t="shared" ca="1" si="41"/>
        <v>1289492475.818279</v>
      </c>
      <c r="K148" s="1131">
        <f t="shared" ca="1" si="42"/>
        <v>16680541.547208583</v>
      </c>
      <c r="L148" s="1130">
        <f t="shared" ca="1" si="43"/>
        <v>8813436.8467587829</v>
      </c>
      <c r="M148" s="1130">
        <f t="shared" ca="1" si="44"/>
        <v>0</v>
      </c>
      <c r="N148" s="1130">
        <f t="shared" ca="1" si="53"/>
        <v>1263998497.4243116</v>
      </c>
      <c r="O148" s="1073"/>
      <c r="P148" s="1130">
        <f t="shared" ca="1" si="45"/>
        <v>25493978.39396739</v>
      </c>
      <c r="Q148" s="1130">
        <f t="shared" ca="1" si="46"/>
        <v>1200798572.5530961</v>
      </c>
      <c r="R148" s="1130">
        <f t="shared" ca="1" si="54"/>
        <v>1225017852.027365</v>
      </c>
      <c r="S148" s="1130">
        <f t="shared" ca="1" si="55"/>
        <v>24219279.474268913</v>
      </c>
      <c r="T148" s="1130">
        <f t="shared" ca="1" si="47"/>
        <v>1200798572.5530961</v>
      </c>
      <c r="U148" s="1132">
        <f t="shared" ca="1" si="48"/>
        <v>0.10375176604337734</v>
      </c>
      <c r="V148" s="1133">
        <f t="shared" ca="1" si="49"/>
        <v>5.0000000000000044E-2</v>
      </c>
      <c r="X148" s="1134">
        <f t="shared" ca="1" si="56"/>
        <v>64474623.790914059</v>
      </c>
      <c r="Y148" s="1134">
        <f t="shared" ca="1" si="50"/>
        <v>1274698.9196984768</v>
      </c>
      <c r="Z148" s="1134">
        <f t="shared" ca="1" si="51"/>
        <v>63199924.871215582</v>
      </c>
      <c r="AA148" s="1132">
        <f t="shared" ca="1" si="52"/>
        <v>0.11101002718821291</v>
      </c>
      <c r="AB148" s="1105"/>
    </row>
    <row r="149" spans="1:28">
      <c r="A149" s="1144">
        <f>'AMORT. PROFILE 0% CPR'!A149</f>
        <v>49214</v>
      </c>
      <c r="C149" s="1104"/>
      <c r="D149" s="1125">
        <f t="shared" ca="1" si="38"/>
        <v>50221</v>
      </c>
      <c r="E149" s="1126">
        <f t="shared" ca="1" si="39"/>
        <v>50248</v>
      </c>
      <c r="F149" s="1127">
        <f t="shared" ca="1" si="40"/>
        <v>4228</v>
      </c>
      <c r="G149" s="1128">
        <f ca="1">IF(F149&lt;&gt;"",COUNTIF($F$11:F149,"&gt;0"),"")</f>
        <v>139</v>
      </c>
      <c r="H149" s="1129">
        <v>1.3033364791696398E-2</v>
      </c>
      <c r="I149" s="1073"/>
      <c r="J149" s="1130">
        <f t="shared" ca="1" si="41"/>
        <v>1263998497.4243116</v>
      </c>
      <c r="K149" s="1131">
        <f t="shared" ca="1" si="42"/>
        <v>16474153.513087174</v>
      </c>
      <c r="L149" s="1130">
        <f t="shared" ca="1" si="43"/>
        <v>8638335.8953595124</v>
      </c>
      <c r="M149" s="1130">
        <f t="shared" ca="1" si="44"/>
        <v>0</v>
      </c>
      <c r="N149" s="1130">
        <f t="shared" ca="1" si="53"/>
        <v>1238886008.0158648</v>
      </c>
      <c r="O149" s="1073"/>
      <c r="P149" s="1130">
        <f t="shared" ca="1" si="45"/>
        <v>25112489.408446789</v>
      </c>
      <c r="Q149" s="1130">
        <f t="shared" ca="1" si="46"/>
        <v>1176941707.6150715</v>
      </c>
      <c r="R149" s="1130">
        <f t="shared" ca="1" si="54"/>
        <v>1200798572.5530961</v>
      </c>
      <c r="S149" s="1130">
        <f t="shared" ca="1" si="55"/>
        <v>23856864.938024521</v>
      </c>
      <c r="T149" s="1130">
        <f t="shared" ca="1" si="47"/>
        <v>1176941707.6150715</v>
      </c>
      <c r="U149" s="1132">
        <f t="shared" ca="1" si="48"/>
        <v>0.10170053632978997</v>
      </c>
      <c r="V149" s="1133">
        <f t="shared" ca="1" si="49"/>
        <v>5.0000000000000044E-2</v>
      </c>
      <c r="X149" s="1134">
        <f t="shared" ca="1" si="56"/>
        <v>63199924.871215582</v>
      </c>
      <c r="Y149" s="1134">
        <f t="shared" ca="1" si="50"/>
        <v>1255624.4704222679</v>
      </c>
      <c r="Z149" s="1134">
        <f t="shared" ca="1" si="51"/>
        <v>61944300.400793314</v>
      </c>
      <c r="AA149" s="1132">
        <f t="shared" ca="1" si="52"/>
        <v>0.10881529764327752</v>
      </c>
      <c r="AB149" s="1105"/>
    </row>
    <row r="150" spans="1:28">
      <c r="A150" s="1144">
        <f>'AMORT. PROFILE 0% CPR'!A150</f>
        <v>49244</v>
      </c>
      <c r="B150" s="1145"/>
      <c r="C150" s="1104"/>
      <c r="D150" s="1125">
        <f t="shared" ca="1" si="38"/>
        <v>50252</v>
      </c>
      <c r="E150" s="1126">
        <f t="shared" ca="1" si="39"/>
        <v>50279</v>
      </c>
      <c r="F150" s="1127">
        <f t="shared" ca="1" si="40"/>
        <v>4259</v>
      </c>
      <c r="G150" s="1128">
        <f ca="1">IF(F150&lt;&gt;"",COUNTIF($F$11:F150,"&gt;0"),"")</f>
        <v>140</v>
      </c>
      <c r="H150" s="1129">
        <v>1.3123396781396355E-2</v>
      </c>
      <c r="I150" s="1073"/>
      <c r="J150" s="1130">
        <f t="shared" ca="1" si="41"/>
        <v>1238886008.0158648</v>
      </c>
      <c r="K150" s="1131">
        <f t="shared" ca="1" si="42"/>
        <v>16258392.650112379</v>
      </c>
      <c r="L150" s="1130">
        <f t="shared" ca="1" si="43"/>
        <v>8465941.4207177609</v>
      </c>
      <c r="M150" s="1130">
        <f t="shared" ca="1" si="44"/>
        <v>0</v>
      </c>
      <c r="N150" s="1130">
        <f t="shared" ca="1" si="53"/>
        <v>1214161673.9450347</v>
      </c>
      <c r="O150" s="1073"/>
      <c r="P150" s="1130">
        <f t="shared" ca="1" si="45"/>
        <v>24724334.070830107</v>
      </c>
      <c r="Q150" s="1130">
        <f t="shared" ca="1" si="46"/>
        <v>1153453590.2477829</v>
      </c>
      <c r="R150" s="1130">
        <f t="shared" ca="1" si="54"/>
        <v>1176941707.6150715</v>
      </c>
      <c r="S150" s="1130">
        <f t="shared" ca="1" si="55"/>
        <v>23488117.367288589</v>
      </c>
      <c r="T150" s="1130">
        <f t="shared" ca="1" si="47"/>
        <v>1153453590.2477829</v>
      </c>
      <c r="U150" s="1132">
        <f t="shared" ca="1" si="48"/>
        <v>9.9680000983727854E-2</v>
      </c>
      <c r="V150" s="1133">
        <f t="shared" ca="1" si="49"/>
        <v>5.0000000000000044E-2</v>
      </c>
      <c r="X150" s="1134">
        <f t="shared" ca="1" si="56"/>
        <v>61944300.400793314</v>
      </c>
      <c r="Y150" s="1134">
        <f t="shared" ca="1" si="50"/>
        <v>1236216.7035415173</v>
      </c>
      <c r="Z150" s="1134">
        <f t="shared" ca="1" si="51"/>
        <v>60708083.697251797</v>
      </c>
      <c r="AA150" s="1132">
        <f t="shared" ca="1" si="52"/>
        <v>0.10665340978098023</v>
      </c>
      <c r="AB150" s="1105"/>
    </row>
    <row r="151" spans="1:28">
      <c r="A151" s="1144">
        <f>'AMORT. PROFILE 0% CPR'!A151</f>
        <v>49275</v>
      </c>
      <c r="C151" s="1146"/>
      <c r="D151" s="1125">
        <f t="shared" ca="1" si="38"/>
        <v>50283</v>
      </c>
      <c r="E151" s="1126">
        <f t="shared" ca="1" si="39"/>
        <v>50311</v>
      </c>
      <c r="F151" s="1127">
        <f t="shared" ca="1" si="40"/>
        <v>4291</v>
      </c>
      <c r="G151" s="1128">
        <f ca="1">IF(F151&lt;&gt;"",COUNTIF($F$11:F151,"&gt;0"),"")</f>
        <v>141</v>
      </c>
      <c r="H151" s="1129">
        <v>1.322381871433074E-2</v>
      </c>
      <c r="I151" s="1073"/>
      <c r="J151" s="1130">
        <f t="shared" ca="1" si="41"/>
        <v>1214161673.9450347</v>
      </c>
      <c r="K151" s="1131">
        <f t="shared" ca="1" si="42"/>
        <v>16055853.86613749</v>
      </c>
      <c r="L151" s="1130">
        <f t="shared" ca="1" si="43"/>
        <v>8296143.1274187453</v>
      </c>
      <c r="M151" s="1130">
        <f t="shared" ca="1" si="44"/>
        <v>0</v>
      </c>
      <c r="N151" s="1130">
        <f t="shared" ca="1" si="53"/>
        <v>1189809676.9514785</v>
      </c>
      <c r="O151" s="1073"/>
      <c r="P151" s="1130">
        <f t="shared" ca="1" si="45"/>
        <v>24351996.993556261</v>
      </c>
      <c r="Q151" s="1130">
        <f t="shared" ca="1" si="46"/>
        <v>1130319193.1039045</v>
      </c>
      <c r="R151" s="1130">
        <f t="shared" ca="1" si="54"/>
        <v>1153453590.2477829</v>
      </c>
      <c r="S151" s="1130">
        <f t="shared" ca="1" si="55"/>
        <v>23134397.14387846</v>
      </c>
      <c r="T151" s="1130">
        <f t="shared" ca="1" si="47"/>
        <v>1130319193.1039045</v>
      </c>
      <c r="U151" s="1132">
        <f t="shared" ca="1" si="48"/>
        <v>9.7690696375752339E-2</v>
      </c>
      <c r="V151" s="1133">
        <f t="shared" ca="1" si="49"/>
        <v>5.0000000000000044E-2</v>
      </c>
      <c r="X151" s="1134">
        <f t="shared" ca="1" si="56"/>
        <v>60708083.697251797</v>
      </c>
      <c r="Y151" s="1134">
        <f t="shared" ca="1" si="50"/>
        <v>1217599.8496778011</v>
      </c>
      <c r="Z151" s="1134">
        <f t="shared" ca="1" si="51"/>
        <v>59490483.847573996</v>
      </c>
      <c r="AA151" s="1132">
        <f t="shared" ca="1" si="52"/>
        <v>0.10452493749526824</v>
      </c>
      <c r="AB151" s="1105"/>
    </row>
    <row r="152" spans="1:28">
      <c r="A152" s="1144">
        <f>'AMORT. PROFILE 0% CPR'!A152</f>
        <v>49305</v>
      </c>
      <c r="C152" s="1104"/>
      <c r="D152" s="1125">
        <f t="shared" ca="1" si="38"/>
        <v>50313</v>
      </c>
      <c r="E152" s="1126">
        <f t="shared" ca="1" si="39"/>
        <v>50340</v>
      </c>
      <c r="F152" s="1127">
        <f t="shared" ca="1" si="40"/>
        <v>4320</v>
      </c>
      <c r="G152" s="1128">
        <f ca="1">IF(F152&lt;&gt;"",COUNTIF($F$11:F152,"&gt;0"),"")</f>
        <v>142</v>
      </c>
      <c r="H152" s="1129">
        <v>1.3320595285273972E-2</v>
      </c>
      <c r="I152" s="1073"/>
      <c r="J152" s="1130">
        <f t="shared" ca="1" si="41"/>
        <v>1189809676.9514785</v>
      </c>
      <c r="K152" s="1131">
        <f t="shared" ca="1" si="42"/>
        <v>15848973.173173212</v>
      </c>
      <c r="L152" s="1130">
        <f t="shared" ca="1" si="43"/>
        <v>8128953.1035486571</v>
      </c>
      <c r="M152" s="1130">
        <f t="shared" ca="1" si="44"/>
        <v>0</v>
      </c>
      <c r="N152" s="1130">
        <f t="shared" ca="1" si="53"/>
        <v>1165831750.6747565</v>
      </c>
      <c r="O152" s="1073"/>
      <c r="P152" s="1130">
        <f t="shared" ca="1" si="45"/>
        <v>23977926.276721954</v>
      </c>
      <c r="Q152" s="1130">
        <f t="shared" ca="1" si="46"/>
        <v>1107540163.1410186</v>
      </c>
      <c r="R152" s="1130">
        <f t="shared" ca="1" si="54"/>
        <v>1130319193.1039045</v>
      </c>
      <c r="S152" s="1130">
        <f t="shared" ca="1" si="55"/>
        <v>22779029.962885857</v>
      </c>
      <c r="T152" s="1130">
        <f t="shared" ca="1" si="47"/>
        <v>1107540163.1410186</v>
      </c>
      <c r="U152" s="1132">
        <f t="shared" ca="1" si="48"/>
        <v>9.5731349778432187E-2</v>
      </c>
      <c r="V152" s="1133">
        <f t="shared" ca="1" si="49"/>
        <v>5.0000000000000044E-2</v>
      </c>
      <c r="X152" s="1134">
        <f t="shared" ca="1" si="56"/>
        <v>59490483.847573996</v>
      </c>
      <c r="Y152" s="1134">
        <f t="shared" ca="1" si="50"/>
        <v>1198896.3138360977</v>
      </c>
      <c r="Z152" s="1134">
        <f t="shared" ca="1" si="51"/>
        <v>58291587.533737898</v>
      </c>
      <c r="AA152" s="1132">
        <f t="shared" ca="1" si="52"/>
        <v>0.10242851902130509</v>
      </c>
      <c r="AB152" s="1105"/>
    </row>
    <row r="153" spans="1:28">
      <c r="A153" s="1144">
        <f>'AMORT. PROFILE 0% CPR'!A153</f>
        <v>49338</v>
      </c>
      <c r="C153" s="1104"/>
      <c r="D153" s="1125">
        <f t="shared" ca="1" si="38"/>
        <v>50344</v>
      </c>
      <c r="E153" s="1126">
        <f t="shared" ca="1" si="39"/>
        <v>50371</v>
      </c>
      <c r="F153" s="1127">
        <f t="shared" ca="1" si="40"/>
        <v>4351</v>
      </c>
      <c r="G153" s="1128">
        <f ca="1">IF(F153&lt;&gt;"",COUNTIF($F$11:F153,"&gt;0"),"")</f>
        <v>143</v>
      </c>
      <c r="H153" s="1129">
        <v>1.3429315092184863E-2</v>
      </c>
      <c r="I153" s="1073"/>
      <c r="J153" s="1130">
        <f t="shared" ca="1" si="41"/>
        <v>1165831750.6747565</v>
      </c>
      <c r="K153" s="1131">
        <f t="shared" ca="1" si="42"/>
        <v>15656321.924284808</v>
      </c>
      <c r="L153" s="1130">
        <f t="shared" ca="1" si="43"/>
        <v>7964254.7583366036</v>
      </c>
      <c r="M153" s="1130">
        <f t="shared" ca="1" si="44"/>
        <v>0</v>
      </c>
      <c r="N153" s="1130">
        <f t="shared" ca="1" si="53"/>
        <v>1142211173.9921353</v>
      </c>
      <c r="O153" s="1073"/>
      <c r="P153" s="1130">
        <f t="shared" ca="1" si="45"/>
        <v>23620576.682621241</v>
      </c>
      <c r="Q153" s="1130">
        <f t="shared" ca="1" si="46"/>
        <v>1085100615.2925284</v>
      </c>
      <c r="R153" s="1130">
        <f t="shared" ca="1" si="54"/>
        <v>1107540163.1410186</v>
      </c>
      <c r="S153" s="1130">
        <f t="shared" ca="1" si="55"/>
        <v>22439547.848490238</v>
      </c>
      <c r="T153" s="1130">
        <f t="shared" ca="1" si="47"/>
        <v>1085100615.2925284</v>
      </c>
      <c r="U153" s="1132">
        <f t="shared" ca="1" si="48"/>
        <v>9.3802100679332839E-2</v>
      </c>
      <c r="V153" s="1133">
        <f t="shared" ca="1" si="49"/>
        <v>5.0000000000000155E-2</v>
      </c>
      <c r="X153" s="1134">
        <f t="shared" ca="1" si="56"/>
        <v>58291587.533737898</v>
      </c>
      <c r="Y153" s="1134">
        <f t="shared" ca="1" si="50"/>
        <v>1181028.8341310024</v>
      </c>
      <c r="Z153" s="1134">
        <f t="shared" ca="1" si="51"/>
        <v>57110558.699606895</v>
      </c>
      <c r="AA153" s="1132">
        <f t="shared" ca="1" si="52"/>
        <v>0.10036430360492063</v>
      </c>
      <c r="AB153" s="1105"/>
    </row>
    <row r="154" spans="1:28">
      <c r="A154" s="1144">
        <f>'AMORT. PROFILE 0% CPR'!A154</f>
        <v>49367</v>
      </c>
      <c r="C154" s="1104"/>
      <c r="D154" s="1125">
        <f t="shared" ca="1" si="38"/>
        <v>50374</v>
      </c>
      <c r="E154" s="1126">
        <f t="shared" ca="1" si="39"/>
        <v>50402</v>
      </c>
      <c r="F154" s="1127">
        <f t="shared" ca="1" si="40"/>
        <v>4382</v>
      </c>
      <c r="G154" s="1128">
        <f ca="1">IF(F154&lt;&gt;"",COUNTIF($F$11:F154,"&gt;0"),"")</f>
        <v>144</v>
      </c>
      <c r="H154" s="1129">
        <v>1.3521071130576162E-2</v>
      </c>
      <c r="I154" s="1073"/>
      <c r="J154" s="1130">
        <f t="shared" ca="1" si="41"/>
        <v>1142211173.9921353</v>
      </c>
      <c r="K154" s="1131">
        <f t="shared" ca="1" si="42"/>
        <v>15443918.529686566</v>
      </c>
      <c r="L154" s="1130">
        <f t="shared" ca="1" si="43"/>
        <v>7802167.6098607946</v>
      </c>
      <c r="M154" s="1130">
        <f t="shared" ca="1" si="44"/>
        <v>0</v>
      </c>
      <c r="N154" s="1130">
        <f t="shared" ca="1" si="53"/>
        <v>1118965087.8525879</v>
      </c>
      <c r="O154" s="1073"/>
      <c r="P154" s="1130">
        <f t="shared" ca="1" si="45"/>
        <v>23246086.139547348</v>
      </c>
      <c r="Q154" s="1130">
        <f t="shared" ca="1" si="46"/>
        <v>1063016833.4599584</v>
      </c>
      <c r="R154" s="1130">
        <f t="shared" ca="1" si="54"/>
        <v>1085100615.2925284</v>
      </c>
      <c r="S154" s="1130">
        <f t="shared" ca="1" si="55"/>
        <v>22083781.832569957</v>
      </c>
      <c r="T154" s="1130">
        <f t="shared" ca="1" si="47"/>
        <v>1063016833.4599584</v>
      </c>
      <c r="U154" s="1132">
        <f t="shared" ca="1" si="48"/>
        <v>9.1901603707274238E-2</v>
      </c>
      <c r="V154" s="1133">
        <f t="shared" ca="1" si="49"/>
        <v>5.0000000000000044E-2</v>
      </c>
      <c r="X154" s="1134">
        <f t="shared" ca="1" si="56"/>
        <v>57110558.699606895</v>
      </c>
      <c r="Y154" s="1134">
        <f t="shared" ca="1" si="50"/>
        <v>1162304.3069773912</v>
      </c>
      <c r="Z154" s="1134">
        <f t="shared" ca="1" si="51"/>
        <v>55948254.392629504</v>
      </c>
      <c r="AA154" s="1132">
        <f t="shared" ca="1" si="52"/>
        <v>9.8330851755521517E-2</v>
      </c>
      <c r="AB154" s="1105"/>
    </row>
    <row r="155" spans="1:28">
      <c r="A155" s="1144">
        <f>'AMORT. PROFILE 0% CPR'!A155</f>
        <v>49395</v>
      </c>
      <c r="C155" s="1104"/>
      <c r="D155" s="1125">
        <f t="shared" ca="1" si="38"/>
        <v>50405</v>
      </c>
      <c r="E155" s="1126">
        <f t="shared" ca="1" si="39"/>
        <v>50432</v>
      </c>
      <c r="F155" s="1127">
        <f t="shared" ca="1" si="40"/>
        <v>4412</v>
      </c>
      <c r="G155" s="1128">
        <f ca="1">IF(F155&lt;&gt;"",COUNTIF($F$11:F155,"&gt;0"),"")</f>
        <v>145</v>
      </c>
      <c r="H155" s="1129">
        <v>1.3633895063393728E-2</v>
      </c>
      <c r="I155" s="1073"/>
      <c r="J155" s="1130">
        <f t="shared" ca="1" si="41"/>
        <v>1118965087.8525879</v>
      </c>
      <c r="K155" s="1131">
        <f t="shared" ca="1" si="42"/>
        <v>15255852.587383328</v>
      </c>
      <c r="L155" s="1130">
        <f t="shared" ca="1" si="43"/>
        <v>7642505.0553640202</v>
      </c>
      <c r="M155" s="1130">
        <f t="shared" ca="1" si="44"/>
        <v>0</v>
      </c>
      <c r="N155" s="1130">
        <f t="shared" ca="1" si="53"/>
        <v>1096066730.2098405</v>
      </c>
      <c r="O155" s="1073"/>
      <c r="P155" s="1130">
        <f t="shared" ca="1" si="45"/>
        <v>22898357.642747402</v>
      </c>
      <c r="Q155" s="1130">
        <f t="shared" ca="1" si="46"/>
        <v>1041263393.6993484</v>
      </c>
      <c r="R155" s="1130">
        <f t="shared" ca="1" si="54"/>
        <v>1063016833.4599584</v>
      </c>
      <c r="S155" s="1130">
        <f t="shared" ca="1" si="55"/>
        <v>21753439.760609984</v>
      </c>
      <c r="T155" s="1130">
        <f t="shared" ca="1" si="47"/>
        <v>1041263393.6993484</v>
      </c>
      <c r="U155" s="1132">
        <f t="shared" ca="1" si="48"/>
        <v>9.0031238012395695E-2</v>
      </c>
      <c r="V155" s="1133">
        <f t="shared" ca="1" si="49"/>
        <v>5.0000000000000044E-2</v>
      </c>
      <c r="X155" s="1134">
        <f t="shared" ca="1" si="56"/>
        <v>55948254.392629504</v>
      </c>
      <c r="Y155" s="1134">
        <f t="shared" ca="1" si="50"/>
        <v>1144917.8821374178</v>
      </c>
      <c r="Z155" s="1134">
        <f t="shared" ca="1" si="51"/>
        <v>54803336.510492086</v>
      </c>
      <c r="AA155" s="1132">
        <f t="shared" ca="1" si="52"/>
        <v>9.6329639105767056E-2</v>
      </c>
      <c r="AB155" s="1105"/>
    </row>
    <row r="156" spans="1:28">
      <c r="A156" s="1144">
        <f>'AMORT. PROFILE 0% CPR'!A156</f>
        <v>49426</v>
      </c>
      <c r="C156" s="1104"/>
      <c r="D156" s="1125">
        <f t="shared" ca="1" si="38"/>
        <v>50436</v>
      </c>
      <c r="E156" s="1126">
        <f t="shared" ca="1" si="39"/>
        <v>50462</v>
      </c>
      <c r="F156" s="1127">
        <f t="shared" ca="1" si="40"/>
        <v>4442</v>
      </c>
      <c r="G156" s="1128">
        <f ca="1">IF(F156&lt;&gt;"",COUNTIF($F$11:F156,"&gt;0"),"")</f>
        <v>146</v>
      </c>
      <c r="H156" s="1129">
        <v>1.374583120308915E-2</v>
      </c>
      <c r="I156" s="1073"/>
      <c r="J156" s="1130">
        <f t="shared" ca="1" si="41"/>
        <v>1096066730.2098405</v>
      </c>
      <c r="K156" s="1131">
        <f t="shared" ca="1" si="42"/>
        <v>15066348.260786323</v>
      </c>
      <c r="L156" s="1130">
        <f t="shared" ca="1" si="43"/>
        <v>7485260.2659530686</v>
      </c>
      <c r="M156" s="1130">
        <f t="shared" ca="1" si="44"/>
        <v>0</v>
      </c>
      <c r="N156" s="1130">
        <f t="shared" ca="1" si="53"/>
        <v>1073515121.6831012</v>
      </c>
      <c r="O156" s="1073"/>
      <c r="P156" s="1130">
        <f t="shared" ca="1" si="45"/>
        <v>22551608.526739359</v>
      </c>
      <c r="Q156" s="1130">
        <f t="shared" ca="1" si="46"/>
        <v>1019839365.5989461</v>
      </c>
      <c r="R156" s="1130">
        <f t="shared" ca="1" si="54"/>
        <v>1041263393.6993484</v>
      </c>
      <c r="S156" s="1130">
        <f t="shared" ca="1" si="55"/>
        <v>21424028.100402355</v>
      </c>
      <c r="T156" s="1130">
        <f t="shared" ca="1" si="47"/>
        <v>1019839365.5989461</v>
      </c>
      <c r="U156" s="1132">
        <f t="shared" ca="1" si="48"/>
        <v>8.818885033702728E-2</v>
      </c>
      <c r="V156" s="1133">
        <f t="shared" ca="1" si="49"/>
        <v>5.0000000000000044E-2</v>
      </c>
      <c r="X156" s="1134">
        <f t="shared" ca="1" si="56"/>
        <v>54803336.510492086</v>
      </c>
      <c r="Y156" s="1134">
        <f t="shared" ca="1" si="50"/>
        <v>1127580.4263370037</v>
      </c>
      <c r="Z156" s="1134">
        <f t="shared" ca="1" si="51"/>
        <v>53675756.084155083</v>
      </c>
      <c r="AA156" s="1132">
        <f t="shared" ca="1" si="52"/>
        <v>9.4358361760489132E-2</v>
      </c>
      <c r="AB156" s="1105"/>
    </row>
    <row r="157" spans="1:28">
      <c r="A157" s="1144">
        <f>'AMORT. PROFILE 0% CPR'!A157</f>
        <v>49457</v>
      </c>
      <c r="C157" s="1104"/>
      <c r="D157" s="1125">
        <f t="shared" ca="1" si="38"/>
        <v>50464</v>
      </c>
      <c r="E157" s="1126">
        <f t="shared" ca="1" si="39"/>
        <v>50493</v>
      </c>
      <c r="F157" s="1127">
        <f t="shared" ca="1" si="40"/>
        <v>4473</v>
      </c>
      <c r="G157" s="1128">
        <f ca="1">IF(F157&lt;&gt;"",COUNTIF($F$11:F157,"&gt;0"),"")</f>
        <v>147</v>
      </c>
      <c r="H157" s="1129">
        <v>1.3860294491654501E-2</v>
      </c>
      <c r="I157" s="1073"/>
      <c r="J157" s="1130">
        <f t="shared" ca="1" si="41"/>
        <v>1073515121.6831012</v>
      </c>
      <c r="K157" s="1131">
        <f t="shared" ca="1" si="42"/>
        <v>14879235.727772098</v>
      </c>
      <c r="L157" s="1130">
        <f t="shared" ca="1" si="43"/>
        <v>7330399.9384034453</v>
      </c>
      <c r="M157" s="1130">
        <f t="shared" ca="1" si="44"/>
        <v>0</v>
      </c>
      <c r="N157" s="1130">
        <f t="shared" ca="1" si="53"/>
        <v>1051305486.0169256</v>
      </c>
      <c r="O157" s="1073"/>
      <c r="P157" s="1130">
        <f t="shared" ca="1" si="45"/>
        <v>22209635.666175604</v>
      </c>
      <c r="Q157" s="1130">
        <f t="shared" ca="1" si="46"/>
        <v>998740211.71607924</v>
      </c>
      <c r="R157" s="1130">
        <f t="shared" ca="1" si="54"/>
        <v>1019839365.5989461</v>
      </c>
      <c r="S157" s="1130">
        <f t="shared" ca="1" si="55"/>
        <v>21099153.882866859</v>
      </c>
      <c r="T157" s="1130">
        <f t="shared" ca="1" si="47"/>
        <v>998740211.71607924</v>
      </c>
      <c r="U157" s="1132">
        <f t="shared" ca="1" si="48"/>
        <v>8.6374361880796974E-2</v>
      </c>
      <c r="V157" s="1133">
        <f t="shared" ca="1" si="49"/>
        <v>5.0000000000000044E-2</v>
      </c>
      <c r="X157" s="1134">
        <f t="shared" ca="1" si="56"/>
        <v>53675756.084155083</v>
      </c>
      <c r="Y157" s="1134">
        <f t="shared" ca="1" si="50"/>
        <v>1110481.7833087444</v>
      </c>
      <c r="Z157" s="1134">
        <f t="shared" ca="1" si="51"/>
        <v>52565274.300846338</v>
      </c>
      <c r="AA157" s="1132">
        <f t="shared" ca="1" si="52"/>
        <v>9.2416935406603104E-2</v>
      </c>
      <c r="AB157" s="1105"/>
    </row>
    <row r="158" spans="1:28">
      <c r="A158" s="1144">
        <f>'AMORT. PROFILE 0% CPR'!A158</f>
        <v>49487</v>
      </c>
      <c r="C158" s="1104"/>
      <c r="D158" s="1125">
        <f t="shared" ca="1" si="38"/>
        <v>50495</v>
      </c>
      <c r="E158" s="1126">
        <f t="shared" ca="1" si="39"/>
        <v>50522</v>
      </c>
      <c r="F158" s="1127">
        <f t="shared" ca="1" si="40"/>
        <v>4502</v>
      </c>
      <c r="G158" s="1128">
        <f ca="1">IF(F158&lt;&gt;"",COUNTIF($F$11:F158,"&gt;0"),"")</f>
        <v>148</v>
      </c>
      <c r="H158" s="1129">
        <v>1.3972418818144639E-2</v>
      </c>
      <c r="I158" s="1073"/>
      <c r="J158" s="1130">
        <f t="shared" ca="1" si="41"/>
        <v>1051305486.0169256</v>
      </c>
      <c r="K158" s="1131">
        <f t="shared" ca="1" si="42"/>
        <v>14689280.556441586</v>
      </c>
      <c r="L158" s="1130">
        <f t="shared" ca="1" si="43"/>
        <v>7177927.2453042371</v>
      </c>
      <c r="M158" s="1130">
        <f t="shared" ca="1" si="44"/>
        <v>0</v>
      </c>
      <c r="N158" s="1130">
        <f t="shared" ca="1" si="53"/>
        <v>1029438278.2151798</v>
      </c>
      <c r="O158" s="1073"/>
      <c r="P158" s="1130">
        <f t="shared" ca="1" si="45"/>
        <v>21867207.801745772</v>
      </c>
      <c r="Q158" s="1130">
        <f t="shared" ca="1" si="46"/>
        <v>977966364.30442071</v>
      </c>
      <c r="R158" s="1130">
        <f t="shared" ca="1" si="54"/>
        <v>998740211.71607924</v>
      </c>
      <c r="S158" s="1130">
        <f t="shared" ca="1" si="55"/>
        <v>20773847.411658525</v>
      </c>
      <c r="T158" s="1130">
        <f t="shared" ca="1" si="47"/>
        <v>977966364.30442071</v>
      </c>
      <c r="U158" s="1132">
        <f t="shared" ca="1" si="48"/>
        <v>8.4587388349149611E-2</v>
      </c>
      <c r="V158" s="1133">
        <f t="shared" ca="1" si="49"/>
        <v>5.0000000000000044E-2</v>
      </c>
      <c r="X158" s="1134">
        <f t="shared" ca="1" si="56"/>
        <v>52565274.300846338</v>
      </c>
      <c r="Y158" s="1134">
        <f t="shared" ca="1" si="50"/>
        <v>1093360.3900872469</v>
      </c>
      <c r="Z158" s="1134">
        <f t="shared" ca="1" si="51"/>
        <v>51471913.910759091</v>
      </c>
      <c r="AA158" s="1132">
        <f t="shared" ca="1" si="52"/>
        <v>9.0504948865093554E-2</v>
      </c>
      <c r="AB158" s="1105"/>
    </row>
    <row r="159" spans="1:28">
      <c r="A159" s="1144">
        <f>'AMORT. PROFILE 0% CPR'!A159</f>
        <v>49517</v>
      </c>
      <c r="C159" s="1104"/>
      <c r="D159" s="1125">
        <f t="shared" ca="1" si="38"/>
        <v>50525</v>
      </c>
      <c r="E159" s="1126">
        <f t="shared" ca="1" si="39"/>
        <v>50552</v>
      </c>
      <c r="F159" s="1127">
        <f t="shared" ca="1" si="40"/>
        <v>4532</v>
      </c>
      <c r="G159" s="1128">
        <f ca="1">IF(F159&lt;&gt;"",COUNTIF($F$11:F159,"&gt;0"),"")</f>
        <v>149</v>
      </c>
      <c r="H159" s="1129">
        <v>1.408602523770945E-2</v>
      </c>
      <c r="I159" s="1073"/>
      <c r="J159" s="1130">
        <f t="shared" ca="1" si="41"/>
        <v>1029438278.2151798</v>
      </c>
      <c r="K159" s="1131">
        <f t="shared" ca="1" si="42"/>
        <v>14500693.567603184</v>
      </c>
      <c r="L159" s="1130">
        <f t="shared" ca="1" si="43"/>
        <v>7027816.1799418507</v>
      </c>
      <c r="M159" s="1130">
        <f t="shared" ca="1" si="44"/>
        <v>0</v>
      </c>
      <c r="N159" s="1130">
        <f t="shared" ca="1" si="53"/>
        <v>1007909768.4676347</v>
      </c>
      <c r="O159" s="1073"/>
      <c r="P159" s="1130">
        <f t="shared" ca="1" si="45"/>
        <v>21528509.747545123</v>
      </c>
      <c r="Q159" s="1130">
        <f t="shared" ca="1" si="46"/>
        <v>957514280.04425287</v>
      </c>
      <c r="R159" s="1130">
        <f t="shared" ca="1" si="54"/>
        <v>977966364.30442071</v>
      </c>
      <c r="S159" s="1130">
        <f t="shared" ca="1" si="55"/>
        <v>20452084.260167837</v>
      </c>
      <c r="T159" s="1130">
        <f t="shared" ca="1" si="47"/>
        <v>957514280.04425287</v>
      </c>
      <c r="U159" s="1132">
        <f t="shared" ca="1" si="48"/>
        <v>8.2827966351414456E-2</v>
      </c>
      <c r="V159" s="1133">
        <f t="shared" ca="1" si="49"/>
        <v>5.0000000000000044E-2</v>
      </c>
      <c r="X159" s="1134">
        <f t="shared" ca="1" si="56"/>
        <v>51471913.910759091</v>
      </c>
      <c r="Y159" s="1134">
        <f t="shared" ca="1" si="50"/>
        <v>1076425.487377286</v>
      </c>
      <c r="Z159" s="1134">
        <f t="shared" ca="1" si="51"/>
        <v>50395488.423381805</v>
      </c>
      <c r="AA159" s="1132">
        <f t="shared" ca="1" si="52"/>
        <v>8.8622441306403399E-2</v>
      </c>
      <c r="AB159" s="1105"/>
    </row>
    <row r="160" spans="1:28">
      <c r="A160" s="1144">
        <f>'AMORT. PROFILE 0% CPR'!A160</f>
        <v>49548</v>
      </c>
      <c r="C160" s="1104"/>
      <c r="D160" s="1125">
        <f t="shared" ca="1" si="38"/>
        <v>50556</v>
      </c>
      <c r="E160" s="1126">
        <f t="shared" ca="1" si="39"/>
        <v>50584</v>
      </c>
      <c r="F160" s="1127">
        <f t="shared" ca="1" si="40"/>
        <v>4564</v>
      </c>
      <c r="G160" s="1128">
        <f ca="1">IF(F160&lt;&gt;"",COUNTIF($F$11:F160,"&gt;0"),"")</f>
        <v>150</v>
      </c>
      <c r="H160" s="1129">
        <v>1.4212850209998613E-2</v>
      </c>
      <c r="I160" s="1073"/>
      <c r="J160" s="1130">
        <f t="shared" ca="1" si="41"/>
        <v>1007909768.4676347</v>
      </c>
      <c r="K160" s="1131">
        <f t="shared" ca="1" si="42"/>
        <v>14325270.564424874</v>
      </c>
      <c r="L160" s="1130">
        <f t="shared" ca="1" si="43"/>
        <v>6879959.2370285867</v>
      </c>
      <c r="M160" s="1130">
        <f t="shared" ca="1" si="44"/>
        <v>0</v>
      </c>
      <c r="N160" s="1130">
        <f t="shared" ca="1" si="53"/>
        <v>986704538.66618121</v>
      </c>
      <c r="O160" s="1073"/>
      <c r="P160" s="1130">
        <f t="shared" ca="1" si="45"/>
        <v>21205229.801453471</v>
      </c>
      <c r="Q160" s="1130">
        <f t="shared" ca="1" si="46"/>
        <v>937369311.73287213</v>
      </c>
      <c r="R160" s="1130">
        <f t="shared" ca="1" si="54"/>
        <v>957514280.04425287</v>
      </c>
      <c r="S160" s="1130">
        <f t="shared" ca="1" si="55"/>
        <v>20144968.311380744</v>
      </c>
      <c r="T160" s="1130">
        <f t="shared" ca="1" si="47"/>
        <v>937369311.73287213</v>
      </c>
      <c r="U160" s="1132">
        <f t="shared" ca="1" si="48"/>
        <v>8.109579578937029E-2</v>
      </c>
      <c r="V160" s="1133">
        <f t="shared" ca="1" si="49"/>
        <v>5.0000000000000044E-2</v>
      </c>
      <c r="X160" s="1134">
        <f t="shared" ca="1" si="56"/>
        <v>50395488.423381805</v>
      </c>
      <c r="Y160" s="1134">
        <f t="shared" ca="1" si="50"/>
        <v>1060261.4900727272</v>
      </c>
      <c r="Z160" s="1134">
        <f t="shared" ca="1" si="51"/>
        <v>49335226.933309078</v>
      </c>
      <c r="AA160" s="1132">
        <f t="shared" ca="1" si="52"/>
        <v>8.6769091638054074E-2</v>
      </c>
      <c r="AB160" s="1105"/>
    </row>
    <row r="161" spans="1:28">
      <c r="A161" s="1144">
        <f>'AMORT. PROFILE 0% CPR'!A161</f>
        <v>49579</v>
      </c>
      <c r="C161" s="1104"/>
      <c r="D161" s="1125">
        <f t="shared" ca="1" si="38"/>
        <v>50586</v>
      </c>
      <c r="E161" s="1126">
        <f t="shared" ca="1" si="39"/>
        <v>50613</v>
      </c>
      <c r="F161" s="1127">
        <f t="shared" ca="1" si="40"/>
        <v>4593</v>
      </c>
      <c r="G161" s="1128">
        <f ca="1">IF(F161&lt;&gt;"",COUNTIF($F$11:F161,"&gt;0"),"")</f>
        <v>151</v>
      </c>
      <c r="H161" s="1129">
        <v>1.4318366202048219E-2</v>
      </c>
      <c r="I161" s="1073"/>
      <c r="J161" s="1130">
        <f t="shared" ca="1" si="41"/>
        <v>986704538.66618121</v>
      </c>
      <c r="K161" s="1131">
        <f t="shared" ca="1" si="42"/>
        <v>14127996.91784543</v>
      </c>
      <c r="L161" s="1130">
        <f t="shared" ca="1" si="43"/>
        <v>6734492.110373701</v>
      </c>
      <c r="M161" s="1130">
        <f t="shared" ca="1" si="44"/>
        <v>0</v>
      </c>
      <c r="N161" s="1130">
        <f t="shared" ca="1" si="53"/>
        <v>965842049.63796198</v>
      </c>
      <c r="O161" s="1073"/>
      <c r="P161" s="1130">
        <f t="shared" ca="1" si="45"/>
        <v>20862489.028219223</v>
      </c>
      <c r="Q161" s="1130">
        <f t="shared" ca="1" si="46"/>
        <v>917549947.1560638</v>
      </c>
      <c r="R161" s="1130">
        <f t="shared" ca="1" si="54"/>
        <v>937369311.73287213</v>
      </c>
      <c r="S161" s="1130">
        <f t="shared" ca="1" si="55"/>
        <v>19819364.576808333</v>
      </c>
      <c r="T161" s="1130">
        <f t="shared" ca="1" si="47"/>
        <v>917549947.1560638</v>
      </c>
      <c r="U161" s="1132">
        <f t="shared" ca="1" si="48"/>
        <v>7.9389636131586838E-2</v>
      </c>
      <c r="V161" s="1133">
        <f t="shared" ca="1" si="49"/>
        <v>5.0000000000000044E-2</v>
      </c>
      <c r="X161" s="1134">
        <f t="shared" ca="1" si="56"/>
        <v>49335226.933309078</v>
      </c>
      <c r="Y161" s="1134">
        <f t="shared" ca="1" si="50"/>
        <v>1043124.4514108896</v>
      </c>
      <c r="Z161" s="1134">
        <f t="shared" ca="1" si="51"/>
        <v>48292102.481898189</v>
      </c>
      <c r="AA161" s="1132">
        <f t="shared" ca="1" si="52"/>
        <v>8.4943572543576235E-2</v>
      </c>
      <c r="AB161" s="1105"/>
    </row>
    <row r="162" spans="1:28">
      <c r="A162" s="1144">
        <f>'AMORT. PROFILE 0% CPR'!A162</f>
        <v>49611</v>
      </c>
      <c r="C162" s="1104"/>
      <c r="D162" s="1125">
        <f t="shared" ca="1" si="38"/>
        <v>50617</v>
      </c>
      <c r="E162" s="1126">
        <f t="shared" ca="1" si="39"/>
        <v>50644</v>
      </c>
      <c r="F162" s="1127">
        <f t="shared" ca="1" si="40"/>
        <v>4624</v>
      </c>
      <c r="G162" s="1128">
        <f ca="1">IF(F162&lt;&gt;"",COUNTIF($F$11:F162,"&gt;0"),"")</f>
        <v>152</v>
      </c>
      <c r="H162" s="1129">
        <v>1.441117846125589E-2</v>
      </c>
      <c r="I162" s="1073"/>
      <c r="J162" s="1130">
        <f t="shared" ca="1" si="41"/>
        <v>965842049.63796198</v>
      </c>
      <c r="K162" s="1131">
        <f t="shared" ca="1" si="42"/>
        <v>13918922.14271784</v>
      </c>
      <c r="L162" s="1130">
        <f t="shared" ca="1" si="43"/>
        <v>6591479.9675045218</v>
      </c>
      <c r="M162" s="1130">
        <f t="shared" ca="1" si="44"/>
        <v>0</v>
      </c>
      <c r="N162" s="1130">
        <f t="shared" ca="1" si="53"/>
        <v>945331647.52773964</v>
      </c>
      <c r="O162" s="1073"/>
      <c r="P162" s="1130">
        <f t="shared" ca="1" si="45"/>
        <v>20510402.11022234</v>
      </c>
      <c r="Q162" s="1130">
        <f t="shared" ca="1" si="46"/>
        <v>898065065.15135264</v>
      </c>
      <c r="R162" s="1130">
        <f t="shared" ca="1" si="54"/>
        <v>917549947.1560638</v>
      </c>
      <c r="S162" s="1130">
        <f t="shared" ca="1" si="55"/>
        <v>19484882.004711151</v>
      </c>
      <c r="T162" s="1130">
        <f t="shared" ca="1" si="47"/>
        <v>898065065.15135264</v>
      </c>
      <c r="U162" s="1132">
        <f t="shared" ca="1" si="48"/>
        <v>7.7711053184164228E-2</v>
      </c>
      <c r="V162" s="1133">
        <f t="shared" ca="1" si="49"/>
        <v>5.0000000000000044E-2</v>
      </c>
      <c r="X162" s="1134">
        <f t="shared" ca="1" si="56"/>
        <v>48292102.481898189</v>
      </c>
      <c r="Y162" s="1134">
        <f t="shared" ca="1" si="50"/>
        <v>1025520.1055111885</v>
      </c>
      <c r="Z162" s="1134">
        <f t="shared" ca="1" si="51"/>
        <v>47266582.376387</v>
      </c>
      <c r="AA162" s="1132">
        <f t="shared" ca="1" si="52"/>
        <v>8.314755936965941E-2</v>
      </c>
      <c r="AB162" s="1105"/>
    </row>
    <row r="163" spans="1:28">
      <c r="A163" s="1144">
        <f>'AMORT. PROFILE 0% CPR'!A163</f>
        <v>49640</v>
      </c>
      <c r="C163" s="1104"/>
      <c r="D163" s="1125">
        <f t="shared" ca="1" si="38"/>
        <v>50648</v>
      </c>
      <c r="E163" s="1126">
        <f t="shared" ca="1" si="39"/>
        <v>50675</v>
      </c>
      <c r="F163" s="1127">
        <f t="shared" ca="1" si="40"/>
        <v>4655</v>
      </c>
      <c r="G163" s="1128">
        <f ca="1">IF(F163&lt;&gt;"",COUNTIF($F$11:F163,"&gt;0"),"")</f>
        <v>153</v>
      </c>
      <c r="H163" s="1129">
        <v>1.4529656567135439E-2</v>
      </c>
      <c r="I163" s="1073"/>
      <c r="J163" s="1130">
        <f t="shared" ca="1" si="41"/>
        <v>945331647.52773964</v>
      </c>
      <c r="K163" s="1131">
        <f t="shared" ca="1" si="42"/>
        <v>13735344.180622388</v>
      </c>
      <c r="L163" s="1130">
        <f t="shared" ca="1" si="43"/>
        <v>6450729.2594847353</v>
      </c>
      <c r="M163" s="1130">
        <f t="shared" ca="1" si="44"/>
        <v>0</v>
      </c>
      <c r="N163" s="1130">
        <f t="shared" ca="1" si="53"/>
        <v>925145574.08763254</v>
      </c>
      <c r="O163" s="1073"/>
      <c r="P163" s="1130">
        <f t="shared" ca="1" si="45"/>
        <v>20186073.440107107</v>
      </c>
      <c r="Q163" s="1130">
        <f t="shared" ca="1" si="46"/>
        <v>878888295.38325083</v>
      </c>
      <c r="R163" s="1130">
        <f t="shared" ca="1" si="54"/>
        <v>898065065.15135264</v>
      </c>
      <c r="S163" s="1130">
        <f t="shared" ca="1" si="55"/>
        <v>19176769.768101811</v>
      </c>
      <c r="T163" s="1130">
        <f t="shared" ca="1" si="47"/>
        <v>878888295.38325083</v>
      </c>
      <c r="U163" s="1132">
        <f t="shared" ca="1" si="48"/>
        <v>7.6060798932122156E-2</v>
      </c>
      <c r="V163" s="1133">
        <f t="shared" ca="1" si="49"/>
        <v>5.0000000000000044E-2</v>
      </c>
      <c r="X163" s="1134">
        <f t="shared" ca="1" si="56"/>
        <v>47266582.376387</v>
      </c>
      <c r="Y163" s="1134">
        <f t="shared" ca="1" si="50"/>
        <v>1009303.6720052958</v>
      </c>
      <c r="Z163" s="1134">
        <f t="shared" ca="1" si="51"/>
        <v>46257278.704381704</v>
      </c>
      <c r="AA163" s="1132">
        <f t="shared" ca="1" si="52"/>
        <v>8.1381856708655304E-2</v>
      </c>
      <c r="AB163" s="1105"/>
    </row>
    <row r="164" spans="1:28">
      <c r="A164" s="1144">
        <f>'AMORT. PROFILE 0% CPR'!A164</f>
        <v>49670</v>
      </c>
      <c r="C164" s="1104"/>
      <c r="D164" s="1125">
        <f t="shared" ca="1" si="38"/>
        <v>50678</v>
      </c>
      <c r="E164" s="1126">
        <f t="shared" ca="1" si="39"/>
        <v>50705</v>
      </c>
      <c r="F164" s="1127">
        <f t="shared" ca="1" si="40"/>
        <v>4685</v>
      </c>
      <c r="G164" s="1128">
        <f ca="1">IF(F164&lt;&gt;"",COUNTIF($F$11:F164,"&gt;0"),"")</f>
        <v>154</v>
      </c>
      <c r="H164" s="1129">
        <v>1.4624710398279348E-2</v>
      </c>
      <c r="I164" s="1073"/>
      <c r="J164" s="1130">
        <f t="shared" ca="1" si="41"/>
        <v>925145574.08763254</v>
      </c>
      <c r="K164" s="1131">
        <f t="shared" ca="1" si="42"/>
        <v>13529986.097281516</v>
      </c>
      <c r="L164" s="1130">
        <f t="shared" ca="1" si="43"/>
        <v>6312375.1411673464</v>
      </c>
      <c r="M164" s="1130">
        <f t="shared" ca="1" si="44"/>
        <v>0</v>
      </c>
      <c r="N164" s="1130">
        <f t="shared" ca="1" si="53"/>
        <v>905303212.84918356</v>
      </c>
      <c r="O164" s="1073"/>
      <c r="P164" s="1130">
        <f t="shared" ca="1" si="45"/>
        <v>19842361.238448977</v>
      </c>
      <c r="Q164" s="1130">
        <f t="shared" ca="1" si="46"/>
        <v>860038052.20672429</v>
      </c>
      <c r="R164" s="1130">
        <f t="shared" ca="1" si="54"/>
        <v>878888295.38325083</v>
      </c>
      <c r="S164" s="1130">
        <f t="shared" ca="1" si="55"/>
        <v>18850243.176526546</v>
      </c>
      <c r="T164" s="1130">
        <f t="shared" ca="1" si="47"/>
        <v>860038052.20672429</v>
      </c>
      <c r="U164" s="1132">
        <f t="shared" ca="1" si="48"/>
        <v>7.443663996402626E-2</v>
      </c>
      <c r="V164" s="1133">
        <f t="shared" ca="1" si="49"/>
        <v>5.0000000000000155E-2</v>
      </c>
      <c r="X164" s="1134">
        <f t="shared" ca="1" si="56"/>
        <v>46257278.704381704</v>
      </c>
      <c r="Y164" s="1134">
        <f t="shared" ca="1" si="50"/>
        <v>992118.06192243099</v>
      </c>
      <c r="Z164" s="1134">
        <f t="shared" ca="1" si="51"/>
        <v>45265160.642459273</v>
      </c>
      <c r="AA164" s="1132">
        <f t="shared" ca="1" si="52"/>
        <v>7.9644074904238471E-2</v>
      </c>
      <c r="AB164" s="1105"/>
    </row>
    <row r="165" spans="1:28">
      <c r="A165" s="1144">
        <f>'AMORT. PROFILE 0% CPR'!A165</f>
        <v>49702</v>
      </c>
      <c r="C165" s="1104"/>
      <c r="D165" s="1125">
        <f t="shared" ca="1" si="38"/>
        <v>50709</v>
      </c>
      <c r="E165" s="1126">
        <f t="shared" ca="1" si="39"/>
        <v>50738</v>
      </c>
      <c r="F165" s="1127">
        <f t="shared" ca="1" si="40"/>
        <v>4718</v>
      </c>
      <c r="G165" s="1128">
        <f ca="1">IF(F165&lt;&gt;"",COUNTIF($F$11:F165,"&gt;0"),"")</f>
        <v>155</v>
      </c>
      <c r="H165" s="1129">
        <v>1.4725494240915864E-2</v>
      </c>
      <c r="I165" s="1073"/>
      <c r="J165" s="1130">
        <f t="shared" ca="1" si="41"/>
        <v>905303212.84918356</v>
      </c>
      <c r="K165" s="1131">
        <f t="shared" ca="1" si="42"/>
        <v>13331037.247093281</v>
      </c>
      <c r="L165" s="1130">
        <f t="shared" ca="1" si="43"/>
        <v>6176356.637665553</v>
      </c>
      <c r="M165" s="1130">
        <f t="shared" ca="1" si="44"/>
        <v>0</v>
      </c>
      <c r="N165" s="1130">
        <f t="shared" ca="1" si="53"/>
        <v>885795818.96442473</v>
      </c>
      <c r="O165" s="1073"/>
      <c r="P165" s="1130">
        <f t="shared" ca="1" si="45"/>
        <v>19507393.88475883</v>
      </c>
      <c r="Q165" s="1130">
        <f t="shared" ca="1" si="46"/>
        <v>841506028.0162034</v>
      </c>
      <c r="R165" s="1130">
        <f t="shared" ca="1" si="54"/>
        <v>860038052.20672429</v>
      </c>
      <c r="S165" s="1130">
        <f t="shared" ca="1" si="55"/>
        <v>18532024.190520883</v>
      </c>
      <c r="T165" s="1130">
        <f t="shared" ca="1" si="47"/>
        <v>841506028.0162034</v>
      </c>
      <c r="U165" s="1132">
        <f t="shared" ca="1" si="48"/>
        <v>7.2840135866820602E-2</v>
      </c>
      <c r="V165" s="1133">
        <f t="shared" ca="1" si="49"/>
        <v>5.0000000000000155E-2</v>
      </c>
      <c r="X165" s="1134">
        <f t="shared" ca="1" si="56"/>
        <v>45265160.642459273</v>
      </c>
      <c r="Y165" s="1134">
        <f t="shared" ca="1" si="50"/>
        <v>975369.69423794746</v>
      </c>
      <c r="Z165" s="1134">
        <f t="shared" ca="1" si="51"/>
        <v>44289790.948221326</v>
      </c>
      <c r="AA165" s="1132">
        <f t="shared" ca="1" si="52"/>
        <v>7.7935882648862378E-2</v>
      </c>
      <c r="AB165" s="1105"/>
    </row>
    <row r="166" spans="1:28">
      <c r="A166" s="1144">
        <f>'AMORT. PROFILE 0% CPR'!A166</f>
        <v>49732</v>
      </c>
      <c r="C166" s="1104"/>
      <c r="D166" s="1125">
        <f t="shared" ca="1" si="38"/>
        <v>50739</v>
      </c>
      <c r="E166" s="1126">
        <f t="shared" ca="1" si="39"/>
        <v>50766</v>
      </c>
      <c r="F166" s="1127">
        <f t="shared" ca="1" si="40"/>
        <v>4746</v>
      </c>
      <c r="G166" s="1128">
        <f ca="1">IF(F166&lt;&gt;"",COUNTIF($F$11:F166,"&gt;0"),"")</f>
        <v>156</v>
      </c>
      <c r="H166" s="1129">
        <v>1.4840873232337378E-2</v>
      </c>
      <c r="I166" s="1073"/>
      <c r="J166" s="1130">
        <f t="shared" ca="1" si="41"/>
        <v>885795818.96442473</v>
      </c>
      <c r="K166" s="1131">
        <f t="shared" ca="1" si="42"/>
        <v>13145983.458985496</v>
      </c>
      <c r="L166" s="1130">
        <f t="shared" ca="1" si="43"/>
        <v>6042561.3615622092</v>
      </c>
      <c r="M166" s="1130">
        <f t="shared" ca="1" si="44"/>
        <v>0</v>
      </c>
      <c r="N166" s="1130">
        <f t="shared" ca="1" si="53"/>
        <v>866607274.14387703</v>
      </c>
      <c r="O166" s="1073"/>
      <c r="P166" s="1130">
        <f t="shared" ca="1" si="45"/>
        <v>19188544.8205477</v>
      </c>
      <c r="Q166" s="1130">
        <f t="shared" ca="1" si="46"/>
        <v>823276910.43668318</v>
      </c>
      <c r="R166" s="1130">
        <f t="shared" ca="1" si="54"/>
        <v>841506028.0162034</v>
      </c>
      <c r="S166" s="1130">
        <f t="shared" ca="1" si="55"/>
        <v>18229117.579520226</v>
      </c>
      <c r="T166" s="1130">
        <f t="shared" ca="1" si="47"/>
        <v>823276910.43668318</v>
      </c>
      <c r="U166" s="1132">
        <f t="shared" ca="1" si="48"/>
        <v>7.1270583035453236E-2</v>
      </c>
      <c r="V166" s="1133">
        <f t="shared" ca="1" si="49"/>
        <v>5.0000000000000044E-2</v>
      </c>
      <c r="X166" s="1134">
        <f t="shared" ca="1" si="56"/>
        <v>44289790.948221326</v>
      </c>
      <c r="Y166" s="1134">
        <f t="shared" ca="1" si="50"/>
        <v>959427.2410274744</v>
      </c>
      <c r="Z166" s="1134">
        <f t="shared" ca="1" si="51"/>
        <v>43330363.707193851</v>
      </c>
      <c r="AA166" s="1132">
        <f t="shared" ca="1" si="52"/>
        <v>7.6256527114706138E-2</v>
      </c>
      <c r="AB166" s="1105"/>
    </row>
    <row r="167" spans="1:28">
      <c r="A167" s="1144">
        <f>'AMORT. PROFILE 0% CPR'!A167</f>
        <v>49761</v>
      </c>
      <c r="C167" s="1104"/>
      <c r="D167" s="1125">
        <f t="shared" ca="1" si="38"/>
        <v>50770</v>
      </c>
      <c r="E167" s="1126">
        <f t="shared" ca="1" si="39"/>
        <v>50797</v>
      </c>
      <c r="F167" s="1127">
        <f t="shared" ca="1" si="40"/>
        <v>4777</v>
      </c>
      <c r="G167" s="1128">
        <f ca="1">IF(F167&lt;&gt;"",COUNTIF($F$11:F167,"&gt;0"),"")</f>
        <v>157</v>
      </c>
      <c r="H167" s="1129">
        <v>1.4954538629712818E-2</v>
      </c>
      <c r="I167" s="1073"/>
      <c r="J167" s="1130">
        <f t="shared" ca="1" si="41"/>
        <v>866607274.14387703</v>
      </c>
      <c r="K167" s="1131">
        <f t="shared" ca="1" si="42"/>
        <v>12959711.957974736</v>
      </c>
      <c r="L167" s="1130">
        <f t="shared" ca="1" si="43"/>
        <v>5910982.35029021</v>
      </c>
      <c r="M167" s="1130">
        <f t="shared" ca="1" si="44"/>
        <v>0</v>
      </c>
      <c r="N167" s="1130">
        <f t="shared" ca="1" si="53"/>
        <v>847736579.83561206</v>
      </c>
      <c r="O167" s="1073"/>
      <c r="P167" s="1130">
        <f t="shared" ca="1" si="45"/>
        <v>18870694.308264971</v>
      </c>
      <c r="Q167" s="1130">
        <f t="shared" ca="1" si="46"/>
        <v>805349750.84383142</v>
      </c>
      <c r="R167" s="1130">
        <f t="shared" ca="1" si="54"/>
        <v>823276910.43668318</v>
      </c>
      <c r="S167" s="1130">
        <f t="shared" ca="1" si="55"/>
        <v>17927159.592851758</v>
      </c>
      <c r="T167" s="1130">
        <f t="shared" ca="1" si="47"/>
        <v>805349750.84383142</v>
      </c>
      <c r="U167" s="1132">
        <f t="shared" ca="1" si="48"/>
        <v>6.9726684602334443E-2</v>
      </c>
      <c r="V167" s="1133">
        <f t="shared" ca="1" si="49"/>
        <v>5.0000000000000044E-2</v>
      </c>
      <c r="X167" s="1134">
        <f t="shared" ca="1" si="56"/>
        <v>43330363.707193851</v>
      </c>
      <c r="Y167" s="1134">
        <f t="shared" ca="1" si="50"/>
        <v>943534.71541321278</v>
      </c>
      <c r="Z167" s="1134">
        <f t="shared" ca="1" si="51"/>
        <v>42386828.991780639</v>
      </c>
      <c r="AA167" s="1132">
        <f t="shared" ca="1" si="52"/>
        <v>7.4604620707978395E-2</v>
      </c>
      <c r="AB167" s="1105"/>
    </row>
    <row r="168" spans="1:28">
      <c r="A168" s="1144">
        <f>'AMORT. PROFILE 0% CPR'!A168</f>
        <v>49793</v>
      </c>
      <c r="C168" s="1104"/>
      <c r="D168" s="1125">
        <f t="shared" ca="1" si="38"/>
        <v>50801</v>
      </c>
      <c r="E168" s="1126">
        <f t="shared" ca="1" si="39"/>
        <v>50829</v>
      </c>
      <c r="F168" s="1127">
        <f t="shared" ca="1" si="40"/>
        <v>4809</v>
      </c>
      <c r="G168" s="1128">
        <f ca="1">IF(F168&lt;&gt;"",COUNTIF($F$11:F168,"&gt;0"),"")</f>
        <v>158</v>
      </c>
      <c r="H168" s="1129">
        <v>1.504881792198098E-2</v>
      </c>
      <c r="I168" s="1073"/>
      <c r="J168" s="1130">
        <f t="shared" ca="1" si="41"/>
        <v>847736579.83561206</v>
      </c>
      <c r="K168" s="1131">
        <f t="shared" ca="1" si="42"/>
        <v>12757433.435749019</v>
      </c>
      <c r="L168" s="1130">
        <f t="shared" ca="1" si="43"/>
        <v>5781715.0963234892</v>
      </c>
      <c r="M168" s="1130">
        <f t="shared" ca="1" si="44"/>
        <v>0</v>
      </c>
      <c r="N168" s="1130">
        <f t="shared" ca="1" si="53"/>
        <v>829197431.30353951</v>
      </c>
      <c r="O168" s="1073"/>
      <c r="P168" s="1130">
        <f t="shared" ca="1" si="45"/>
        <v>18539148.532072544</v>
      </c>
      <c r="Q168" s="1130">
        <f t="shared" ca="1" si="46"/>
        <v>787737559.73836255</v>
      </c>
      <c r="R168" s="1130">
        <f t="shared" ca="1" si="54"/>
        <v>805349750.84383142</v>
      </c>
      <c r="S168" s="1130">
        <f t="shared" ca="1" si="55"/>
        <v>17612191.105468869</v>
      </c>
      <c r="T168" s="1130">
        <f t="shared" ca="1" si="47"/>
        <v>787737559.73836255</v>
      </c>
      <c r="U168" s="1132">
        <f t="shared" ca="1" si="48"/>
        <v>6.8208360224594436E-2</v>
      </c>
      <c r="V168" s="1133">
        <f t="shared" ca="1" si="49"/>
        <v>4.9999999999999933E-2</v>
      </c>
      <c r="X168" s="1134">
        <f t="shared" ca="1" si="56"/>
        <v>42386828.991780639</v>
      </c>
      <c r="Y168" s="1134">
        <f t="shared" ca="1" si="50"/>
        <v>926957.42660367489</v>
      </c>
      <c r="Z168" s="1134">
        <f t="shared" ca="1" si="51"/>
        <v>41459871.565176964</v>
      </c>
      <c r="AA168" s="1132">
        <f t="shared" ca="1" si="52"/>
        <v>7.2980077465187046E-2</v>
      </c>
      <c r="AB168" s="1105"/>
    </row>
    <row r="169" spans="1:28">
      <c r="A169" s="1144">
        <f>'AMORT. PROFILE 0% CPR'!A169</f>
        <v>49822</v>
      </c>
      <c r="C169" s="1104"/>
      <c r="D169" s="1125">
        <f t="shared" ca="1" si="38"/>
        <v>50829</v>
      </c>
      <c r="E169" s="1126">
        <f t="shared" ca="1" si="39"/>
        <v>50857</v>
      </c>
      <c r="F169" s="1127">
        <f t="shared" ca="1" si="40"/>
        <v>4837</v>
      </c>
      <c r="G169" s="1128">
        <f ca="1">IF(F169&lt;&gt;"",COUNTIF($F$11:F169,"&gt;0"),"")</f>
        <v>159</v>
      </c>
      <c r="H169" s="1129">
        <v>1.5140884402968137E-2</v>
      </c>
      <c r="I169" s="1073"/>
      <c r="J169" s="1130">
        <f t="shared" ca="1" si="41"/>
        <v>829197431.30353951</v>
      </c>
      <c r="K169" s="1131">
        <f t="shared" ca="1" si="42"/>
        <v>12554782.454605004</v>
      </c>
      <c r="L169" s="1130">
        <f t="shared" ca="1" si="43"/>
        <v>5654746.1712179845</v>
      </c>
      <c r="M169" s="1130">
        <f t="shared" ca="1" si="44"/>
        <v>810987902.67771649</v>
      </c>
      <c r="N169" s="1130">
        <f t="shared" ca="1" si="53"/>
        <v>0</v>
      </c>
      <c r="O169" s="1073"/>
      <c r="P169" s="1130">
        <f t="shared" ca="1" si="45"/>
        <v>829197431.30353951</v>
      </c>
      <c r="Q169" s="1130">
        <f t="shared" ca="1" si="46"/>
        <v>0</v>
      </c>
      <c r="R169" s="1130">
        <f t="shared" ca="1" si="54"/>
        <v>787737559.73836255</v>
      </c>
      <c r="S169" s="1130">
        <f t="shared" ca="1" si="55"/>
        <v>787737559.73836255</v>
      </c>
      <c r="T169" s="1130">
        <f t="shared" ca="1" si="47"/>
        <v>0</v>
      </c>
      <c r="U169" s="1132">
        <f t="shared" ca="1" si="48"/>
        <v>6.6716711814686164E-2</v>
      </c>
      <c r="V169" s="1133" t="str">
        <f t="shared" ca="1" si="49"/>
        <v>n.a.</v>
      </c>
      <c r="X169" s="1134">
        <f t="shared" ca="1" si="56"/>
        <v>41459871.565176964</v>
      </c>
      <c r="Y169" s="1134">
        <f t="shared" ca="1" si="50"/>
        <v>41459871.565176964</v>
      </c>
      <c r="Z169" s="1134">
        <f t="shared" ca="1" si="51"/>
        <v>0</v>
      </c>
      <c r="AA169" s="1132">
        <f t="shared" ca="1" si="52"/>
        <v>7.1384076386323977E-2</v>
      </c>
      <c r="AB169" s="1105"/>
    </row>
    <row r="170" spans="1:28">
      <c r="A170" s="1144">
        <f>'AMORT. PROFILE 0% CPR'!A170</f>
        <v>49853</v>
      </c>
      <c r="C170" s="1104"/>
      <c r="D170" s="1125">
        <f t="shared" ca="1" si="38"/>
        <v>50860</v>
      </c>
      <c r="E170" s="1126">
        <f t="shared" ca="1" si="39"/>
        <v>50887</v>
      </c>
      <c r="F170" s="1127">
        <f t="shared" ca="1" si="40"/>
        <v>4867</v>
      </c>
      <c r="G170" s="1128">
        <f ca="1">IF(F170&lt;&gt;"",COUNTIF($F$11:F170,"&gt;0"),"")</f>
        <v>160</v>
      </c>
      <c r="H170" s="1129">
        <v>1.5239153987182522E-2</v>
      </c>
      <c r="I170" s="1073"/>
      <c r="J170" s="1130">
        <f t="shared" ca="1" si="41"/>
        <v>0</v>
      </c>
      <c r="K170" s="1131">
        <f t="shared" ca="1" si="42"/>
        <v>0</v>
      </c>
      <c r="L170" s="1130">
        <f t="shared" ca="1" si="43"/>
        <v>0</v>
      </c>
      <c r="M170" s="1130">
        <f t="shared" ca="1" si="44"/>
        <v>0</v>
      </c>
      <c r="N170" s="1130">
        <f t="shared" ca="1" si="53"/>
        <v>0</v>
      </c>
      <c r="O170" s="1073"/>
      <c r="P170" s="1130">
        <f t="shared" ca="1" si="45"/>
        <v>0</v>
      </c>
      <c r="Q170" s="1130">
        <f t="shared" ca="1" si="46"/>
        <v>0</v>
      </c>
      <c r="R170" s="1130">
        <f t="shared" ca="1" si="54"/>
        <v>0</v>
      </c>
      <c r="S170" s="1130">
        <f t="shared" ca="1" si="55"/>
        <v>0</v>
      </c>
      <c r="T170" s="1130">
        <f t="shared" ca="1" si="47"/>
        <v>0</v>
      </c>
      <c r="U170" s="1132">
        <f t="shared" ca="1" si="48"/>
        <v>0</v>
      </c>
      <c r="V170" s="1133" t="str">
        <f t="shared" ca="1" si="49"/>
        <v>n.a.</v>
      </c>
      <c r="X170" s="1134">
        <f t="shared" ca="1" si="56"/>
        <v>0</v>
      </c>
      <c r="Y170" s="1134">
        <f t="shared" ca="1" si="50"/>
        <v>0</v>
      </c>
      <c r="Z170" s="1134">
        <f t="shared" ca="1" si="51"/>
        <v>0</v>
      </c>
      <c r="AA170" s="1132">
        <f t="shared" ca="1" si="52"/>
        <v>0</v>
      </c>
      <c r="AB170" s="1105"/>
    </row>
    <row r="171" spans="1:28">
      <c r="A171" s="1144">
        <f>'AMORT. PROFILE 0% CPR'!A171</f>
        <v>49884</v>
      </c>
      <c r="C171" s="1104"/>
      <c r="D171" s="1125">
        <f t="shared" ca="1" si="38"/>
        <v>50890</v>
      </c>
      <c r="E171" s="1126">
        <f t="shared" ca="1" si="39"/>
        <v>50917</v>
      </c>
      <c r="F171" s="1127">
        <f t="shared" ca="1" si="40"/>
        <v>4897</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50921</v>
      </c>
      <c r="E172" s="1126">
        <f t="shared" ca="1" si="39"/>
        <v>50948</v>
      </c>
      <c r="F172" s="1127">
        <f t="shared" ca="1" si="40"/>
        <v>4928</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50951</v>
      </c>
      <c r="E173" s="1126">
        <f t="shared" ca="1" si="39"/>
        <v>50978</v>
      </c>
      <c r="F173" s="1127">
        <f t="shared" ca="1" si="40"/>
        <v>4958</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50982</v>
      </c>
      <c r="E174" s="1126">
        <f t="shared" ca="1" si="39"/>
        <v>51011</v>
      </c>
      <c r="F174" s="1127">
        <f t="shared" ca="1" si="40"/>
        <v>4991</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51013</v>
      </c>
      <c r="E175" s="1126">
        <f t="shared" ca="1" si="39"/>
        <v>51040</v>
      </c>
      <c r="F175" s="1127">
        <f t="shared" ca="1" si="40"/>
        <v>5020</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51043</v>
      </c>
      <c r="E176" s="1126">
        <f t="shared" ca="1" si="39"/>
        <v>51070</v>
      </c>
      <c r="F176" s="1127">
        <f t="shared" ca="1" si="40"/>
        <v>5050</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51074</v>
      </c>
      <c r="E177" s="1126">
        <f t="shared" ca="1" si="39"/>
        <v>51102</v>
      </c>
      <c r="F177" s="1127">
        <f t="shared" ca="1" si="40"/>
        <v>5082</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51104</v>
      </c>
      <c r="E178" s="1126">
        <f t="shared" ca="1" si="39"/>
        <v>51131</v>
      </c>
      <c r="F178" s="1127">
        <f t="shared" ca="1" si="40"/>
        <v>5111</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51135</v>
      </c>
      <c r="E179" s="1126">
        <f t="shared" ca="1" si="39"/>
        <v>51162</v>
      </c>
      <c r="F179" s="1127">
        <f t="shared" ca="1" si="40"/>
        <v>5142</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51166</v>
      </c>
      <c r="E180" s="1126">
        <f t="shared" ca="1" si="39"/>
        <v>51193</v>
      </c>
      <c r="F180" s="1127">
        <f t="shared" ca="1" si="40"/>
        <v>5173</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51195</v>
      </c>
      <c r="E181" s="1126">
        <f t="shared" ca="1" si="39"/>
        <v>51222</v>
      </c>
      <c r="F181" s="1127">
        <f t="shared" ca="1" si="40"/>
        <v>5202</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51226</v>
      </c>
      <c r="E182" s="1126">
        <f t="shared" ca="1" si="39"/>
        <v>51253</v>
      </c>
      <c r="F182" s="1127">
        <f t="shared" ca="1" si="40"/>
        <v>5233</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51256</v>
      </c>
      <c r="E183" s="1126">
        <f t="shared" ca="1" si="39"/>
        <v>51284</v>
      </c>
      <c r="F183" s="1127">
        <f t="shared" ca="1" si="40"/>
        <v>5264</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51287</v>
      </c>
      <c r="E184" s="1126">
        <f t="shared" ca="1" si="39"/>
        <v>51314</v>
      </c>
      <c r="F184" s="1127">
        <f t="shared" ca="1" si="40"/>
        <v>5294</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51317</v>
      </c>
      <c r="E185" s="1126">
        <f t="shared" ca="1" si="39"/>
        <v>51344</v>
      </c>
      <c r="F185" s="1127">
        <f t="shared" ca="1" si="40"/>
        <v>5324</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51348</v>
      </c>
      <c r="E186" s="1126">
        <f t="shared" ca="1" si="39"/>
        <v>51375</v>
      </c>
      <c r="F186" s="1127">
        <f t="shared" ca="1" si="40"/>
        <v>5355</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51379</v>
      </c>
      <c r="E187" s="1126">
        <f t="shared" ca="1" si="39"/>
        <v>51406</v>
      </c>
      <c r="F187" s="1127">
        <f t="shared" ca="1" si="40"/>
        <v>5386</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51409</v>
      </c>
      <c r="E188" s="1126">
        <f t="shared" ca="1" si="39"/>
        <v>51438</v>
      </c>
      <c r="F188" s="1127">
        <f t="shared" ca="1" si="40"/>
        <v>5418</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51440</v>
      </c>
      <c r="E189" s="1126">
        <f t="shared" ca="1" si="39"/>
        <v>51467</v>
      </c>
      <c r="F189" s="1127">
        <f t="shared" ca="1" si="40"/>
        <v>5447</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51470</v>
      </c>
      <c r="E190" s="1126">
        <f t="shared" ca="1" si="39"/>
        <v>51497</v>
      </c>
      <c r="F190" s="1127">
        <f t="shared" ca="1" si="40"/>
        <v>5477</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51501</v>
      </c>
      <c r="E191" s="1126">
        <f t="shared" ca="1" si="39"/>
        <v>51529</v>
      </c>
      <c r="F191" s="1127">
        <f t="shared" ca="1" si="40"/>
        <v>5509</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51532</v>
      </c>
      <c r="E192" s="1126">
        <f t="shared" ca="1" si="39"/>
        <v>51559</v>
      </c>
      <c r="F192" s="1127">
        <f t="shared" ca="1" si="40"/>
        <v>5539</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51560</v>
      </c>
      <c r="E193" s="1126">
        <f t="shared" ca="1" si="39"/>
        <v>51587</v>
      </c>
      <c r="F193" s="1127">
        <f t="shared" ca="1" si="40"/>
        <v>5567</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51591</v>
      </c>
      <c r="E194" s="1126">
        <f t="shared" ca="1" si="39"/>
        <v>51620</v>
      </c>
      <c r="F194" s="1127">
        <f t="shared" ca="1" si="40"/>
        <v>5600</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51621</v>
      </c>
      <c r="E195" s="1126">
        <f t="shared" ca="1" si="39"/>
        <v>51648</v>
      </c>
      <c r="F195" s="1127">
        <f t="shared" ca="1" si="40"/>
        <v>5628</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51652</v>
      </c>
      <c r="E196" s="1126">
        <f t="shared" ca="1" si="39"/>
        <v>51679</v>
      </c>
      <c r="F196" s="1127">
        <f t="shared" ca="1" si="40"/>
        <v>5659</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51682</v>
      </c>
      <c r="E197" s="1126">
        <f t="shared" ca="1" si="39"/>
        <v>51711</v>
      </c>
      <c r="F197" s="1127">
        <f t="shared" ca="1" si="40"/>
        <v>5691</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51713</v>
      </c>
      <c r="E198" s="1126">
        <f t="shared" ca="1" si="39"/>
        <v>51740</v>
      </c>
      <c r="F198" s="1127">
        <f t="shared" ca="1" si="40"/>
        <v>5720</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51744</v>
      </c>
      <c r="E199" s="1126">
        <f t="shared" ca="1" si="39"/>
        <v>51771</v>
      </c>
      <c r="F199" s="1127">
        <f t="shared" ca="1" si="40"/>
        <v>5751</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51774</v>
      </c>
      <c r="E200" s="1126">
        <f t="shared" ca="1" si="39"/>
        <v>51802</v>
      </c>
      <c r="F200" s="1127">
        <f t="shared" ca="1" si="40"/>
        <v>5782</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51805</v>
      </c>
      <c r="E201" s="1126">
        <f t="shared" ca="1" si="39"/>
        <v>51832</v>
      </c>
      <c r="F201" s="1127">
        <f t="shared" ca="1" si="40"/>
        <v>5812</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51835</v>
      </c>
      <c r="E202" s="1126">
        <f t="shared" ca="1" si="39"/>
        <v>51862</v>
      </c>
      <c r="F202" s="1127">
        <f t="shared" ca="1" si="40"/>
        <v>5842</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51866</v>
      </c>
      <c r="E203" s="1126">
        <f t="shared" ca="1" si="39"/>
        <v>51893</v>
      </c>
      <c r="F203" s="1127">
        <f t="shared" ca="1" si="40"/>
        <v>5873</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51897</v>
      </c>
      <c r="E204" s="1126">
        <f t="shared" ref="E204:E267" ca="1" si="58">IF(INDIRECT("A"&amp;(IFERROR(MATCH(E203,A:A),999)+1))&gt;0,INDIRECT("A"&amp;(IFERROR(MATCH(E203,A:A),999)+1)),"")</f>
        <v>51924</v>
      </c>
      <c r="F204" s="1127">
        <f t="shared" ref="F204:F267" ca="1" si="59">IF(E204&lt;&gt;"",E204-$A$31,"")</f>
        <v>5904</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51925</v>
      </c>
      <c r="E205" s="1126">
        <f t="shared" ca="1" si="58"/>
        <v>51952</v>
      </c>
      <c r="F205" s="1127">
        <f t="shared" ca="1" si="59"/>
        <v>5932</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51956</v>
      </c>
      <c r="E206" s="1126">
        <f t="shared" ca="1" si="58"/>
        <v>51984</v>
      </c>
      <c r="F206" s="1127">
        <f t="shared" ca="1" si="59"/>
        <v>5964</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51986</v>
      </c>
      <c r="E207" s="1126">
        <f t="shared" ca="1" si="58"/>
        <v>52013</v>
      </c>
      <c r="F207" s="1127">
        <f t="shared" ca="1" si="59"/>
        <v>5993</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52017</v>
      </c>
      <c r="E208" s="1126">
        <f t="shared" ca="1" si="58"/>
        <v>52044</v>
      </c>
      <c r="F208" s="1127">
        <f t="shared" ca="1" si="59"/>
        <v>6024</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52047</v>
      </c>
      <c r="E209" s="1126">
        <f t="shared" ca="1" si="58"/>
        <v>52075</v>
      </c>
      <c r="F209" s="1127">
        <f t="shared" ca="1" si="59"/>
        <v>6055</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52078</v>
      </c>
      <c r="E210" s="1126">
        <f t="shared" ca="1" si="58"/>
        <v>52105</v>
      </c>
      <c r="F210" s="1127">
        <f t="shared" ca="1" si="59"/>
        <v>6085</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52109</v>
      </c>
      <c r="E211" s="1126">
        <f t="shared" ca="1" si="58"/>
        <v>52138</v>
      </c>
      <c r="F211" s="1127">
        <f t="shared" ca="1" si="59"/>
        <v>6118</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52139</v>
      </c>
      <c r="E212" s="1126">
        <f t="shared" ca="1" si="58"/>
        <v>52166</v>
      </c>
      <c r="F212" s="1127">
        <f t="shared" ca="1" si="59"/>
        <v>6146</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52170</v>
      </c>
      <c r="E213" s="1126">
        <f t="shared" ca="1" si="58"/>
        <v>52197</v>
      </c>
      <c r="F213" s="1127">
        <f t="shared" ca="1" si="59"/>
        <v>6177</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52200</v>
      </c>
      <c r="E214" s="1126">
        <f t="shared" ca="1" si="58"/>
        <v>52229</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52231</v>
      </c>
      <c r="E215" s="1126">
        <f t="shared" ca="1" si="58"/>
        <v>52258</v>
      </c>
      <c r="F215" s="1127">
        <f t="shared" ca="1" si="59"/>
        <v>6238</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52262</v>
      </c>
      <c r="E216" s="1126">
        <f t="shared" ca="1" si="58"/>
        <v>52289</v>
      </c>
      <c r="F216" s="1127">
        <f t="shared" ca="1" si="59"/>
        <v>6269</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52290</v>
      </c>
      <c r="E217" s="1126">
        <f t="shared" ca="1" si="58"/>
        <v>52317</v>
      </c>
      <c r="F217" s="1127">
        <f t="shared" ca="1" si="59"/>
        <v>6297</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52321</v>
      </c>
      <c r="E218" s="1126">
        <f t="shared" ca="1" si="58"/>
        <v>52348</v>
      </c>
      <c r="F218" s="1127">
        <f t="shared" ca="1" si="59"/>
        <v>6328</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52351</v>
      </c>
      <c r="E219" s="1126">
        <f t="shared" ca="1" si="58"/>
        <v>52378</v>
      </c>
      <c r="F219" s="1127">
        <f t="shared" ca="1" si="59"/>
        <v>6358</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52382</v>
      </c>
      <c r="E220" s="1126">
        <f t="shared" ca="1" si="58"/>
        <v>52411</v>
      </c>
      <c r="F220" s="1127">
        <f t="shared" ca="1" si="59"/>
        <v>6391</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52412</v>
      </c>
      <c r="E221" s="1126">
        <f t="shared" ca="1" si="58"/>
        <v>52439</v>
      </c>
      <c r="F221" s="1127">
        <f t="shared" ca="1" si="59"/>
        <v>6419</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52443</v>
      </c>
      <c r="E222" s="1126">
        <f t="shared" ca="1" si="58"/>
        <v>52470</v>
      </c>
      <c r="F222" s="1127">
        <f t="shared" ca="1" si="59"/>
        <v>6450</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52474</v>
      </c>
      <c r="E223" s="1126">
        <f t="shared" ca="1" si="58"/>
        <v>52502</v>
      </c>
      <c r="F223" s="1127">
        <f t="shared" ca="1" si="59"/>
        <v>6482</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52504</v>
      </c>
      <c r="E224" s="1126">
        <f t="shared" ca="1" si="58"/>
        <v>52531</v>
      </c>
      <c r="F224" s="1127">
        <f t="shared" ca="1" si="59"/>
        <v>6511</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52535</v>
      </c>
      <c r="E225" s="1126">
        <f t="shared" ca="1" si="58"/>
        <v>52562</v>
      </c>
      <c r="F225" s="1127">
        <f t="shared" ca="1" si="59"/>
        <v>6542</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52565</v>
      </c>
      <c r="E226" s="1126">
        <f t="shared" ca="1" si="58"/>
        <v>52593</v>
      </c>
      <c r="F226" s="1127">
        <f t="shared" ca="1" si="59"/>
        <v>6573</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52596</v>
      </c>
      <c r="E227" s="1126">
        <f t="shared" ca="1" si="58"/>
        <v>52623</v>
      </c>
      <c r="F227" s="1127">
        <f t="shared" ca="1" si="59"/>
        <v>6603</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52627</v>
      </c>
      <c r="E228" s="1126">
        <f t="shared" ca="1" si="58"/>
        <v>52656</v>
      </c>
      <c r="F228" s="1127">
        <f t="shared" ca="1" si="59"/>
        <v>6636</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52656</v>
      </c>
      <c r="E229" s="1126">
        <f t="shared" ca="1" si="58"/>
        <v>52684</v>
      </c>
      <c r="F229" s="1127">
        <f t="shared" ca="1" si="59"/>
        <v>6664</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52687</v>
      </c>
      <c r="E230" s="1126">
        <f t="shared" ca="1" si="58"/>
        <v>52714</v>
      </c>
      <c r="F230" s="1127">
        <f t="shared" ca="1" si="59"/>
        <v>6694</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52717</v>
      </c>
      <c r="E231" s="1126">
        <f t="shared" ca="1" si="58"/>
        <v>52744</v>
      </c>
      <c r="F231" s="1127">
        <f t="shared" ca="1" si="59"/>
        <v>6724</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52748</v>
      </c>
      <c r="E232" s="1126">
        <f t="shared" ca="1" si="58"/>
        <v>52775</v>
      </c>
      <c r="F232" s="1127">
        <f t="shared" ca="1" si="59"/>
        <v>6755</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52778</v>
      </c>
      <c r="E233" s="1126">
        <f t="shared" ca="1" si="58"/>
        <v>52805</v>
      </c>
      <c r="F233" s="1127">
        <f t="shared" ca="1" si="59"/>
        <v>6785</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52809</v>
      </c>
      <c r="E234" s="1126">
        <f t="shared" ca="1" si="58"/>
        <v>52838</v>
      </c>
      <c r="F234" s="1127">
        <f t="shared" ca="1" si="59"/>
        <v>6818</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52840</v>
      </c>
      <c r="E235" s="1126">
        <f t="shared" ca="1" si="58"/>
        <v>52867</v>
      </c>
      <c r="F235" s="1127">
        <f t="shared" ca="1" si="59"/>
        <v>6847</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52870</v>
      </c>
      <c r="E236" s="1126">
        <f t="shared" ca="1" si="58"/>
        <v>52897</v>
      </c>
      <c r="F236" s="1127">
        <f t="shared" ca="1" si="59"/>
        <v>6877</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52901</v>
      </c>
      <c r="E237" s="1126">
        <f t="shared" ca="1" si="58"/>
        <v>52929</v>
      </c>
      <c r="F237" s="1127">
        <f t="shared" ca="1" si="59"/>
        <v>6909</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52931</v>
      </c>
      <c r="E238" s="1126">
        <f t="shared" ca="1" si="58"/>
        <v>52958</v>
      </c>
      <c r="F238" s="1127">
        <f t="shared" ca="1" si="59"/>
        <v>6938</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52962</v>
      </c>
      <c r="E239" s="1126">
        <f t="shared" ca="1" si="58"/>
        <v>52989</v>
      </c>
      <c r="F239" s="1127">
        <f t="shared" ca="1" si="59"/>
        <v>6969</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52993</v>
      </c>
      <c r="E240" s="1126">
        <f t="shared" ca="1" si="58"/>
        <v>53020</v>
      </c>
      <c r="F240" s="1127">
        <f t="shared" ca="1" si="59"/>
        <v>7000</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53021</v>
      </c>
      <c r="E241" s="1126">
        <f t="shared" ca="1" si="58"/>
        <v>53048</v>
      </c>
      <c r="F241" s="1127">
        <f t="shared" ca="1" si="59"/>
        <v>7028</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53052</v>
      </c>
      <c r="E242" s="1126">
        <f t="shared" ca="1" si="58"/>
        <v>53079</v>
      </c>
      <c r="F242" s="1127">
        <f t="shared" ca="1" si="59"/>
        <v>7059</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53082</v>
      </c>
      <c r="E243" s="1126">
        <f t="shared" ca="1" si="58"/>
        <v>53111</v>
      </c>
      <c r="F243" s="1127">
        <f t="shared" ca="1" si="59"/>
        <v>7091</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53113</v>
      </c>
      <c r="E244" s="1126">
        <f t="shared" ca="1" si="58"/>
        <v>53140</v>
      </c>
      <c r="F244" s="1127">
        <f t="shared" ca="1" si="59"/>
        <v>7120</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53143</v>
      </c>
      <c r="E245" s="1126">
        <f t="shared" ca="1" si="58"/>
        <v>53170</v>
      </c>
      <c r="F245" s="1127">
        <f t="shared" ca="1" si="59"/>
        <v>7150</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53174</v>
      </c>
      <c r="E246" s="1126">
        <f t="shared" ca="1" si="58"/>
        <v>53202</v>
      </c>
      <c r="F246" s="1127">
        <f t="shared" ca="1" si="59"/>
        <v>7182</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53205</v>
      </c>
      <c r="E247" s="1126">
        <f t="shared" ca="1" si="58"/>
        <v>53232</v>
      </c>
      <c r="F247" s="1127">
        <f t="shared" ca="1" si="59"/>
        <v>7212</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53235</v>
      </c>
      <c r="E248" s="1126">
        <f t="shared" ca="1" si="58"/>
        <v>53262</v>
      </c>
      <c r="F248" s="1127">
        <f t="shared" ca="1" si="59"/>
        <v>7242</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53266</v>
      </c>
      <c r="E249" s="1126">
        <f t="shared" ca="1" si="58"/>
        <v>53293</v>
      </c>
      <c r="F249" s="1127">
        <f t="shared" ca="1" si="59"/>
        <v>7273</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53296</v>
      </c>
      <c r="E250" s="1126">
        <f t="shared" ca="1" si="58"/>
        <v>53323</v>
      </c>
      <c r="F250" s="1127">
        <f t="shared" ca="1" si="59"/>
        <v>7303</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53327</v>
      </c>
      <c r="E251" s="1126">
        <f t="shared" ca="1" si="58"/>
        <v>53356</v>
      </c>
      <c r="F251" s="1127">
        <f t="shared" ca="1" si="59"/>
        <v>7336</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53358</v>
      </c>
      <c r="E252" s="1126">
        <f t="shared" ca="1" si="58"/>
        <v>53385</v>
      </c>
      <c r="F252" s="1127">
        <f t="shared" ca="1" si="59"/>
        <v>7365</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53386</v>
      </c>
      <c r="E253" s="1126">
        <f t="shared" ca="1" si="58"/>
        <v>53413</v>
      </c>
      <c r="F253" s="1127">
        <f t="shared" ca="1" si="59"/>
        <v>7393</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53417</v>
      </c>
      <c r="E254" s="1126">
        <f t="shared" ca="1" si="58"/>
        <v>53444</v>
      </c>
      <c r="F254" s="1127">
        <f t="shared" ca="1" si="59"/>
        <v>7424</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53447</v>
      </c>
      <c r="E255" s="1126">
        <f t="shared" ca="1" si="58"/>
        <v>53475</v>
      </c>
      <c r="F255" s="1127">
        <f t="shared" ca="1" si="59"/>
        <v>7455</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53478</v>
      </c>
      <c r="E256" s="1126">
        <f t="shared" ca="1" si="58"/>
        <v>53505</v>
      </c>
      <c r="F256" s="1127">
        <f t="shared" ca="1" si="59"/>
        <v>7485</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53508</v>
      </c>
      <c r="E257" s="1126">
        <f t="shared" ca="1" si="58"/>
        <v>53535</v>
      </c>
      <c r="F257" s="1127">
        <f t="shared" ca="1" si="59"/>
        <v>7515</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53539</v>
      </c>
      <c r="E258" s="1126">
        <f t="shared" ca="1" si="58"/>
        <v>53566</v>
      </c>
      <c r="F258" s="1127">
        <f t="shared" ca="1" si="59"/>
        <v>7546</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53570</v>
      </c>
      <c r="E259" s="1126">
        <f t="shared" ca="1" si="58"/>
        <v>53597</v>
      </c>
      <c r="F259" s="1127">
        <f t="shared" ca="1" si="59"/>
        <v>7577</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53600</v>
      </c>
      <c r="E260" s="1126">
        <f t="shared" ca="1" si="58"/>
        <v>53629</v>
      </c>
      <c r="F260" s="1127">
        <f t="shared" ca="1" si="59"/>
        <v>7609</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53631</v>
      </c>
      <c r="E261" s="1126">
        <f t="shared" ca="1" si="58"/>
        <v>53658</v>
      </c>
      <c r="F261" s="1127">
        <f t="shared" ca="1" si="59"/>
        <v>7638</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53661</v>
      </c>
      <c r="E262" s="1126">
        <f t="shared" ca="1" si="58"/>
        <v>53688</v>
      </c>
      <c r="F262" s="1127">
        <f t="shared" ca="1" si="59"/>
        <v>7668</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53692</v>
      </c>
      <c r="E263" s="1126">
        <f t="shared" ca="1" si="58"/>
        <v>53720</v>
      </c>
      <c r="F263" s="1127">
        <f t="shared" ca="1" si="59"/>
        <v>7700</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53723</v>
      </c>
      <c r="E264" s="1126">
        <f t="shared" ca="1" si="58"/>
        <v>53750</v>
      </c>
      <c r="F264" s="1127">
        <f t="shared" ca="1" si="59"/>
        <v>7730</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53751</v>
      </c>
      <c r="E265" s="1126">
        <f t="shared" ca="1" si="58"/>
        <v>53778</v>
      </c>
      <c r="F265" s="1127">
        <f t="shared" ca="1" si="59"/>
        <v>7758</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53782</v>
      </c>
      <c r="E266" s="1126">
        <f t="shared" ca="1" si="58"/>
        <v>53811</v>
      </c>
      <c r="F266" s="1127">
        <f t="shared" ca="1" si="59"/>
        <v>7791</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53812</v>
      </c>
      <c r="E267" s="1126">
        <f t="shared" ca="1" si="58"/>
        <v>53839</v>
      </c>
      <c r="F267" s="1127">
        <f t="shared" ca="1" si="59"/>
        <v>7819</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53843</v>
      </c>
      <c r="E268" s="1126">
        <f t="shared" ref="E268:E331" ca="1" si="77">IF(INDIRECT("A"&amp;(IFERROR(MATCH(E267,A:A),999)+1))&gt;0,INDIRECT("A"&amp;(IFERROR(MATCH(E267,A:A),999)+1)),"")</f>
        <v>53870</v>
      </c>
      <c r="F268" s="1127">
        <f t="shared" ref="F268:F331" ca="1" si="78">IF(E268&lt;&gt;"",E268-$A$31,"")</f>
        <v>7850</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53873</v>
      </c>
      <c r="E269" s="1126">
        <f t="shared" ca="1" si="77"/>
        <v>53902</v>
      </c>
      <c r="F269" s="1127">
        <f t="shared" ca="1" si="78"/>
        <v>7882</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53904</v>
      </c>
      <c r="E270" s="1126">
        <f t="shared" ca="1" si="77"/>
        <v>53931</v>
      </c>
      <c r="F270" s="1127">
        <f t="shared" ca="1" si="78"/>
        <v>7911</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53935</v>
      </c>
      <c r="E271" s="1126">
        <f t="shared" ca="1" si="77"/>
        <v>53962</v>
      </c>
      <c r="F271" s="1127">
        <f t="shared" ca="1" si="78"/>
        <v>7942</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53965</v>
      </c>
      <c r="E272" s="1126">
        <f t="shared" ca="1" si="77"/>
        <v>53993</v>
      </c>
      <c r="F272" s="1127">
        <f t="shared" ca="1" si="78"/>
        <v>7973</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53996</v>
      </c>
      <c r="E273" s="1126">
        <f t="shared" ca="1" si="77"/>
        <v>54023</v>
      </c>
      <c r="F273" s="1127">
        <f t="shared" ca="1" si="78"/>
        <v>8003</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54026</v>
      </c>
      <c r="E274" s="1126">
        <f t="shared" ca="1" si="77"/>
        <v>54053</v>
      </c>
      <c r="F274" s="1127">
        <f t="shared" ca="1" si="78"/>
        <v>8033</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54057</v>
      </c>
      <c r="E275" s="1126">
        <f t="shared" ca="1" si="77"/>
        <v>54084</v>
      </c>
      <c r="F275" s="1127">
        <f t="shared" ca="1" si="78"/>
        <v>8064</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54088</v>
      </c>
      <c r="E276" s="1126">
        <f t="shared" ca="1" si="77"/>
        <v>54115</v>
      </c>
      <c r="F276" s="1127">
        <f t="shared" ca="1" si="78"/>
        <v>8095</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54117</v>
      </c>
      <c r="E277" s="1126">
        <f t="shared" ca="1" si="77"/>
        <v>54144</v>
      </c>
      <c r="F277" s="1127">
        <f t="shared" ca="1" si="78"/>
        <v>8124</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54148</v>
      </c>
      <c r="E278" s="1126">
        <f t="shared" ca="1" si="77"/>
        <v>54175</v>
      </c>
      <c r="F278" s="1127">
        <f t="shared" ca="1" si="78"/>
        <v>8155</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54178</v>
      </c>
      <c r="E279" s="1126">
        <f t="shared" ca="1" si="77"/>
        <v>54205</v>
      </c>
      <c r="F279" s="1127">
        <f t="shared" ca="1" si="78"/>
        <v>8185</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54209</v>
      </c>
      <c r="E280" s="1126">
        <f t="shared" ca="1" si="77"/>
        <v>54238</v>
      </c>
      <c r="F280" s="1127">
        <f t="shared" ca="1" si="78"/>
        <v>8218</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54239</v>
      </c>
      <c r="E281" s="1126">
        <f t="shared" ca="1" si="77"/>
        <v>54266</v>
      </c>
      <c r="F281" s="1127">
        <f t="shared" ca="1" si="78"/>
        <v>8246</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54270</v>
      </c>
      <c r="E282" s="1126">
        <f t="shared" ca="1" si="77"/>
        <v>54297</v>
      </c>
      <c r="F282" s="1127">
        <f t="shared" ca="1" si="78"/>
        <v>8277</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54301</v>
      </c>
      <c r="E283" s="1126">
        <f t="shared" ca="1" si="77"/>
        <v>54329</v>
      </c>
      <c r="F283" s="1127">
        <f t="shared" ca="1" si="78"/>
        <v>8309</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54331</v>
      </c>
      <c r="E284" s="1126">
        <f t="shared" ca="1" si="77"/>
        <v>54358</v>
      </c>
      <c r="F284" s="1127">
        <f t="shared" ca="1" si="78"/>
        <v>8338</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54362</v>
      </c>
      <c r="E285" s="1126">
        <f t="shared" ca="1" si="77"/>
        <v>54389</v>
      </c>
      <c r="F285" s="1127">
        <f t="shared" ca="1" si="78"/>
        <v>8369</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54392</v>
      </c>
      <c r="E286" s="1126">
        <f t="shared" ca="1" si="77"/>
        <v>54420</v>
      </c>
      <c r="F286" s="1127">
        <f t="shared" ca="1" si="78"/>
        <v>8400</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54423</v>
      </c>
      <c r="E287" s="1126">
        <f t="shared" ca="1" si="77"/>
        <v>54450</v>
      </c>
      <c r="F287" s="1127">
        <f t="shared" ca="1" si="78"/>
        <v>8430</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54454</v>
      </c>
      <c r="E288" s="1126">
        <f t="shared" ca="1" si="77"/>
        <v>54480</v>
      </c>
      <c r="F288" s="1127">
        <f t="shared" ca="1" si="78"/>
        <v>8460</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54482</v>
      </c>
      <c r="E289" s="1126">
        <f t="shared" ca="1" si="77"/>
        <v>54511</v>
      </c>
      <c r="F289" s="1127">
        <f t="shared" ca="1" si="78"/>
        <v>8491</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54513</v>
      </c>
      <c r="E290" s="1126">
        <f t="shared" ca="1" si="77"/>
        <v>54540</v>
      </c>
      <c r="F290" s="1127">
        <f t="shared" ca="1" si="78"/>
        <v>8520</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54543</v>
      </c>
      <c r="E291" s="1126">
        <f t="shared" ca="1" si="77"/>
        <v>54570</v>
      </c>
      <c r="F291" s="1127">
        <f t="shared" ca="1" si="78"/>
        <v>8550</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54574</v>
      </c>
      <c r="E292" s="1126">
        <f t="shared" ca="1" si="77"/>
        <v>54602</v>
      </c>
      <c r="F292" s="1127">
        <f t="shared" ca="1" si="78"/>
        <v>8582</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54604</v>
      </c>
      <c r="E293" s="1126">
        <f t="shared" ca="1" si="77"/>
        <v>54631</v>
      </c>
      <c r="F293" s="1127">
        <f t="shared" ca="1" si="78"/>
        <v>8611</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54635</v>
      </c>
      <c r="E294" s="1126">
        <f t="shared" ca="1" si="77"/>
        <v>54662</v>
      </c>
      <c r="F294" s="1127">
        <f t="shared" ca="1" si="78"/>
        <v>8642</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54666</v>
      </c>
      <c r="E295" s="1126">
        <f t="shared" ca="1" si="77"/>
        <v>54693</v>
      </c>
      <c r="F295" s="1127">
        <f t="shared" ca="1" si="78"/>
        <v>8673</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54696</v>
      </c>
      <c r="E296" s="1126">
        <f t="shared" ca="1" si="77"/>
        <v>54723</v>
      </c>
      <c r="F296" s="1127">
        <f t="shared" ca="1" si="78"/>
        <v>8703</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54727</v>
      </c>
      <c r="E297" s="1126">
        <f t="shared" ca="1" si="77"/>
        <v>54756</v>
      </c>
      <c r="F297" s="1127">
        <f t="shared" ca="1" si="78"/>
        <v>8736</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54757</v>
      </c>
      <c r="E298" s="1126">
        <f t="shared" ca="1" si="77"/>
        <v>54784</v>
      </c>
      <c r="F298" s="1127">
        <f t="shared" ca="1" si="78"/>
        <v>8764</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54788</v>
      </c>
      <c r="E299" s="1126">
        <f t="shared" ca="1" si="77"/>
        <v>54815</v>
      </c>
      <c r="F299" s="1127">
        <f t="shared" ca="1" si="78"/>
        <v>8795</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54819</v>
      </c>
      <c r="E300" s="1126">
        <f t="shared" ca="1" si="77"/>
        <v>54847</v>
      </c>
      <c r="F300" s="1127">
        <f t="shared" ca="1" si="78"/>
        <v>8827</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54847</v>
      </c>
      <c r="E301" s="1126">
        <f t="shared" ca="1" si="77"/>
        <v>54875</v>
      </c>
      <c r="F301" s="1127">
        <f t="shared" ca="1" si="78"/>
        <v>8855</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54878</v>
      </c>
      <c r="E302" s="1126">
        <f t="shared" ca="1" si="77"/>
        <v>54905</v>
      </c>
      <c r="F302" s="1127">
        <f t="shared" ca="1" si="78"/>
        <v>8885</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54908</v>
      </c>
      <c r="E303" s="1126">
        <f t="shared" ca="1" si="77"/>
        <v>54935</v>
      </c>
      <c r="F303" s="1127">
        <f t="shared" ca="1" si="78"/>
        <v>8915</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54939</v>
      </c>
      <c r="E304" s="1126">
        <f t="shared" ca="1" si="77"/>
        <v>54966</v>
      </c>
      <c r="F304" s="1127">
        <f t="shared" ca="1" si="78"/>
        <v>8946</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54969</v>
      </c>
      <c r="E305" s="1126">
        <f t="shared" ca="1" si="77"/>
        <v>54996</v>
      </c>
      <c r="F305" s="1127">
        <f t="shared" ca="1" si="78"/>
        <v>8976</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55000</v>
      </c>
      <c r="E306" s="1126">
        <f t="shared" ca="1" si="77"/>
        <v>55029</v>
      </c>
      <c r="F306" s="1127">
        <f t="shared" ca="1" si="78"/>
        <v>9009</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55031</v>
      </c>
      <c r="E307" s="1126">
        <f t="shared" ca="1" si="77"/>
        <v>55058</v>
      </c>
      <c r="F307" s="1127">
        <f t="shared" ca="1" si="78"/>
        <v>9038</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55061</v>
      </c>
      <c r="E308" s="1126">
        <f t="shared" ca="1" si="77"/>
        <v>55088</v>
      </c>
      <c r="F308" s="1127">
        <f t="shared" ca="1" si="78"/>
        <v>9068</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55092</v>
      </c>
      <c r="E309" s="1126">
        <f t="shared" ca="1" si="77"/>
        <v>55120</v>
      </c>
      <c r="F309" s="1127">
        <f t="shared" ca="1" si="78"/>
        <v>9100</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55122</v>
      </c>
      <c r="E310" s="1126">
        <f t="shared" ca="1" si="77"/>
        <v>55149</v>
      </c>
      <c r="F310" s="1127">
        <f t="shared" ca="1" si="78"/>
        <v>9129</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55153</v>
      </c>
      <c r="E311" s="1126">
        <f t="shared" ca="1" si="77"/>
        <v>55180</v>
      </c>
      <c r="F311" s="1127">
        <f t="shared" ca="1" si="78"/>
        <v>9160</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55184</v>
      </c>
      <c r="E312" s="1126">
        <f t="shared" ca="1" si="77"/>
        <v>55211</v>
      </c>
      <c r="F312" s="1127">
        <f t="shared" ca="1" si="78"/>
        <v>9191</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55212</v>
      </c>
      <c r="E313" s="1126">
        <f t="shared" ca="1" si="77"/>
        <v>55239</v>
      </c>
      <c r="F313" s="1127">
        <f t="shared" ca="1" si="78"/>
        <v>9219</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55243</v>
      </c>
      <c r="E314" s="1126">
        <f t="shared" ca="1" si="77"/>
        <v>55270</v>
      </c>
      <c r="F314" s="1127">
        <f t="shared" ca="1" si="78"/>
        <v>9250</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55273</v>
      </c>
      <c r="E315" s="1126">
        <f t="shared" ca="1" si="77"/>
        <v>55302</v>
      </c>
      <c r="F315" s="1127">
        <f t="shared" ca="1" si="78"/>
        <v>9282</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55304</v>
      </c>
      <c r="E316" s="1126">
        <f t="shared" ca="1" si="77"/>
        <v>55331</v>
      </c>
      <c r="F316" s="1127">
        <f t="shared" ca="1" si="78"/>
        <v>9311</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55334</v>
      </c>
      <c r="E317" s="1126">
        <f t="shared" ca="1" si="77"/>
        <v>55361</v>
      </c>
      <c r="F317" s="1127">
        <f t="shared" ca="1" si="78"/>
        <v>9341</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55365</v>
      </c>
      <c r="E318" s="1126">
        <f t="shared" ca="1" si="77"/>
        <v>55393</v>
      </c>
      <c r="F318" s="1127">
        <f t="shared" ca="1" si="78"/>
        <v>9373</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55396</v>
      </c>
      <c r="E319" s="1126">
        <f t="shared" ca="1" si="77"/>
        <v>55423</v>
      </c>
      <c r="F319" s="1127">
        <f t="shared" ca="1" si="78"/>
        <v>9403</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55426</v>
      </c>
      <c r="E320" s="1126">
        <f t="shared" ca="1" si="77"/>
        <v>55453</v>
      </c>
      <c r="F320" s="1127">
        <f t="shared" ca="1" si="78"/>
        <v>9433</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55457</v>
      </c>
      <c r="E321" s="1126">
        <f t="shared" ca="1" si="77"/>
        <v>55484</v>
      </c>
      <c r="F321" s="1127">
        <f t="shared" ca="1" si="78"/>
        <v>9464</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55487</v>
      </c>
      <c r="E322" s="1126">
        <f t="shared" ca="1" si="77"/>
        <v>55514</v>
      </c>
      <c r="F322" s="1127">
        <f t="shared" ca="1" si="78"/>
        <v>9494</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55518</v>
      </c>
      <c r="E323" s="1126">
        <f t="shared" ca="1" si="77"/>
        <v>55547</v>
      </c>
      <c r="F323" s="1127">
        <f t="shared" ca="1" si="78"/>
        <v>9527</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55549</v>
      </c>
      <c r="E324" s="1126">
        <f ca="1">IF(INDIRECT("A"&amp;(IFERROR(MATCH(E323,A:A),999)+1))&gt;0,INDIRECT("A"&amp;(IFERROR(MATCH(E323,A:A),999)+1)),"")</f>
        <v>55576</v>
      </c>
      <c r="F324" s="1127">
        <f t="shared" ca="1" si="78"/>
        <v>9556</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55578</v>
      </c>
      <c r="E325" s="1126">
        <f t="shared" ca="1" si="77"/>
        <v>55605</v>
      </c>
      <c r="F325" s="1127">
        <f t="shared" ca="1" si="78"/>
        <v>9585</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55609</v>
      </c>
      <c r="E326" s="1126">
        <f t="shared" ca="1" si="77"/>
        <v>55638</v>
      </c>
      <c r="F326" s="1127">
        <f t="shared" ca="1" si="78"/>
        <v>9618</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55639</v>
      </c>
      <c r="E327" s="1126">
        <f t="shared" ca="1" si="77"/>
        <v>55666</v>
      </c>
      <c r="F327" s="1127">
        <f t="shared" ca="1" si="78"/>
        <v>9646</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55670</v>
      </c>
      <c r="E328" s="1126">
        <f t="shared" ca="1" si="77"/>
        <v>55697</v>
      </c>
      <c r="F328" s="1127">
        <f t="shared" ca="1" si="78"/>
        <v>9677</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55700</v>
      </c>
      <c r="E329" s="1126">
        <f t="shared" ca="1" si="77"/>
        <v>55729</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55731</v>
      </c>
      <c r="E330" s="1126">
        <f t="shared" ca="1" si="77"/>
        <v>55758</v>
      </c>
      <c r="F330" s="1127">
        <f t="shared" ca="1" si="78"/>
        <v>9738</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55762</v>
      </c>
      <c r="E331" s="1126">
        <f t="shared" ca="1" si="77"/>
        <v>55789</v>
      </c>
      <c r="F331" s="1127">
        <f t="shared" ca="1" si="78"/>
        <v>9769</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55792</v>
      </c>
      <c r="E332" s="1126">
        <f t="shared" ref="E332:E354" ca="1" si="96">IF(INDIRECT("A"&amp;(IFERROR(MATCH(E331,A:A),999)+1))&gt;0,INDIRECT("A"&amp;(IFERROR(MATCH(E331,A:A),999)+1)),"")</f>
        <v>55820</v>
      </c>
      <c r="F332" s="1127">
        <f t="shared" ref="F332:F354" ca="1" si="97">IF(E332&lt;&gt;"",E332-$A$31,"")</f>
        <v>9800</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55823</v>
      </c>
      <c r="E333" s="1126">
        <f t="shared" ca="1" si="96"/>
        <v>55850</v>
      </c>
      <c r="F333" s="1127">
        <f t="shared" ca="1" si="97"/>
        <v>9830</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55853</v>
      </c>
      <c r="E334" s="1126">
        <f t="shared" ca="1" si="96"/>
        <v>55880</v>
      </c>
      <c r="F334" s="1127">
        <f t="shared" ca="1" si="97"/>
        <v>9860</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55884</v>
      </c>
      <c r="E335" s="1126">
        <f t="shared" ca="1" si="96"/>
        <v>55911</v>
      </c>
      <c r="F335" s="1127">
        <f t="shared" ca="1" si="97"/>
        <v>9891</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55915</v>
      </c>
      <c r="E336" s="1126">
        <f t="shared" ca="1" si="96"/>
        <v>55942</v>
      </c>
      <c r="F336" s="1127">
        <f t="shared" ca="1" si="97"/>
        <v>9922</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55943</v>
      </c>
      <c r="E337" s="1126">
        <f t="shared" ca="1" si="96"/>
        <v>55970</v>
      </c>
      <c r="F337" s="1127">
        <f t="shared" ca="1" si="97"/>
        <v>9950</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55974</v>
      </c>
      <c r="E338" s="1126">
        <f t="shared" ca="1" si="96"/>
        <v>56002</v>
      </c>
      <c r="F338" s="1127">
        <f t="shared" ca="1" si="97"/>
        <v>9982</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56004</v>
      </c>
      <c r="E339" s="1126">
        <f t="shared" ca="1" si="96"/>
        <v>56031</v>
      </c>
      <c r="F339" s="1127">
        <f t="shared" ca="1" si="97"/>
        <v>10011</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56035</v>
      </c>
      <c r="E340" s="1126">
        <f t="shared" ca="1" si="96"/>
        <v>56062</v>
      </c>
      <c r="F340" s="1127">
        <f t="shared" ca="1" si="97"/>
        <v>10042</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56065</v>
      </c>
      <c r="E341" s="1126">
        <f t="shared" ca="1" si="96"/>
        <v>56093</v>
      </c>
      <c r="F341" s="1127">
        <f t="shared" ca="1" si="97"/>
        <v>10073</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56096</v>
      </c>
      <c r="E342" s="1126">
        <f t="shared" ca="1" si="96"/>
        <v>56123</v>
      </c>
      <c r="F342" s="1127">
        <f t="shared" ca="1" si="97"/>
        <v>10103</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56127</v>
      </c>
      <c r="E343" s="1126">
        <f t="shared" ca="1" si="96"/>
        <v>56156</v>
      </c>
      <c r="F343" s="1127">
        <f t="shared" ca="1" si="97"/>
        <v>10136</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56157</v>
      </c>
      <c r="E344" s="1126">
        <f t="shared" ca="1" si="96"/>
        <v>56184</v>
      </c>
      <c r="F344" s="1127">
        <f t="shared" ca="1" si="97"/>
        <v>10164</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56188</v>
      </c>
      <c r="E345" s="1126">
        <f t="shared" ca="1" si="96"/>
        <v>56215</v>
      </c>
      <c r="F345" s="1127">
        <f t="shared" ca="1" si="97"/>
        <v>10195</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56218</v>
      </c>
      <c r="E346" s="1126">
        <f t="shared" ca="1" si="96"/>
        <v>56247</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56249</v>
      </c>
      <c r="E347" s="1126">
        <f t="shared" ca="1" si="96"/>
        <v>56276</v>
      </c>
      <c r="F347" s="1127">
        <f t="shared" ca="1" si="97"/>
        <v>10256</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56280</v>
      </c>
      <c r="E348" s="1126">
        <f t="shared" ca="1" si="96"/>
        <v>56307</v>
      </c>
      <c r="F348" s="1127">
        <f t="shared" ca="1" si="97"/>
        <v>10287</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56308</v>
      </c>
      <c r="E349" s="1126">
        <f t="shared" ca="1" si="96"/>
        <v>56335</v>
      </c>
      <c r="F349" s="1127">
        <f t="shared" ca="1" si="97"/>
        <v>10315</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56339</v>
      </c>
      <c r="E350" s="1126">
        <f t="shared" ca="1" si="96"/>
        <v>56366</v>
      </c>
      <c r="F350" s="1127">
        <f t="shared" ca="1" si="97"/>
        <v>10346</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56369</v>
      </c>
      <c r="E351" s="1126">
        <f t="shared" ca="1" si="96"/>
        <v>56396</v>
      </c>
      <c r="F351" s="1127">
        <f t="shared" ca="1" si="97"/>
        <v>10376</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56400</v>
      </c>
      <c r="E352" s="1126">
        <f t="shared" ca="1" si="96"/>
        <v>56429</v>
      </c>
      <c r="F352" s="1127">
        <f t="shared" ca="1" si="97"/>
        <v>10409</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56430</v>
      </c>
      <c r="E353" s="1126">
        <f t="shared" ca="1" si="96"/>
        <v>56457</v>
      </c>
      <c r="F353" s="1127">
        <f t="shared" ca="1" si="97"/>
        <v>10437</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56461</v>
      </c>
      <c r="E354" s="1126">
        <f t="shared" ca="1" si="96"/>
        <v>56488</v>
      </c>
      <c r="F354" s="1127">
        <f t="shared" ca="1" si="97"/>
        <v>10468</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56492</v>
      </c>
      <c r="E355" s="1126">
        <f t="shared" ref="E355:E418" ca="1" si="115">IF(INDIRECT("A"&amp;(IFERROR(MATCH(E354,A:A),999)+1))&gt;0,INDIRECT("A"&amp;(IFERROR(MATCH(E354,A:A),999)+1)),"")</f>
        <v>56520</v>
      </c>
      <c r="F355" s="1127">
        <f t="shared" ref="F355:F418" ca="1" si="116">IF(E355&lt;&gt;"",E355-$A$31,"")</f>
        <v>10500</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56522</v>
      </c>
      <c r="E356" s="1126">
        <f t="shared" ca="1" si="115"/>
        <v>56549</v>
      </c>
      <c r="F356" s="1127">
        <f t="shared" ca="1" si="116"/>
        <v>10529</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56553</v>
      </c>
      <c r="E357" s="1126">
        <f t="shared" ca="1" si="115"/>
        <v>56580</v>
      </c>
      <c r="F357" s="1127">
        <f t="shared" ca="1" si="116"/>
        <v>10560</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56583</v>
      </c>
      <c r="E358" s="1126">
        <f t="shared" ca="1" si="115"/>
        <v>56611</v>
      </c>
      <c r="F358" s="1127">
        <f t="shared" ca="1" si="116"/>
        <v>10591</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56614</v>
      </c>
      <c r="E359" s="1126">
        <f t="shared" ca="1" si="115"/>
        <v>56641</v>
      </c>
      <c r="F359" s="1127">
        <f t="shared" ca="1" si="116"/>
        <v>10621</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56645</v>
      </c>
      <c r="E360" s="1126">
        <f t="shared" ca="1" si="115"/>
        <v>56671</v>
      </c>
      <c r="F360" s="1127">
        <f t="shared" ca="1" si="116"/>
        <v>10651</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56673</v>
      </c>
      <c r="E361" s="1126">
        <f t="shared" ca="1" si="115"/>
        <v>56702</v>
      </c>
      <c r="F361" s="1127">
        <f t="shared" ca="1" si="116"/>
        <v>10682</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56704</v>
      </c>
      <c r="E362" s="1126">
        <f t="shared" ca="1" si="115"/>
        <v>56731</v>
      </c>
      <c r="F362" s="1127">
        <f t="shared" ca="1" si="116"/>
        <v>10711</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56734</v>
      </c>
      <c r="E363" s="1126">
        <f t="shared" ca="1" si="115"/>
        <v>56761</v>
      </c>
      <c r="F363" s="1127">
        <f t="shared" ca="1" si="116"/>
        <v>10741</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56765</v>
      </c>
      <c r="E364" s="1126">
        <f t="shared" ca="1" si="115"/>
        <v>56793</v>
      </c>
      <c r="F364" s="1127">
        <f t="shared" ca="1" si="116"/>
        <v>10773</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56795</v>
      </c>
      <c r="E365" s="1126">
        <f t="shared" ca="1" si="115"/>
        <v>56822</v>
      </c>
      <c r="F365" s="1127">
        <f t="shared" ca="1" si="116"/>
        <v>10802</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56826</v>
      </c>
      <c r="E366" s="1126">
        <f t="shared" ca="1" si="115"/>
        <v>56853</v>
      </c>
      <c r="F366" s="1127">
        <f t="shared" ca="1" si="116"/>
        <v>10833</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56857</v>
      </c>
      <c r="E367" s="1126">
        <f t="shared" ca="1" si="115"/>
        <v>56884</v>
      </c>
      <c r="F367" s="1127">
        <f t="shared" ca="1" si="116"/>
        <v>10864</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56887</v>
      </c>
      <c r="E368" s="1126">
        <f t="shared" ca="1" si="115"/>
        <v>56914</v>
      </c>
      <c r="F368" s="1127">
        <f t="shared" ca="1" si="116"/>
        <v>10894</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56918</v>
      </c>
      <c r="E369" s="1126">
        <f t="shared" ca="1" si="115"/>
        <v>56947</v>
      </c>
      <c r="F369" s="1127">
        <f t="shared" ca="1" si="116"/>
        <v>10927</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56948</v>
      </c>
      <c r="E370" s="1126">
        <f t="shared" ca="1" si="115"/>
        <v>56975</v>
      </c>
      <c r="F370" s="1127">
        <f t="shared" ca="1" si="116"/>
        <v>10955</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56979</v>
      </c>
      <c r="E371" s="1126">
        <f t="shared" ca="1" si="115"/>
        <v>57006</v>
      </c>
      <c r="F371" s="1127">
        <f t="shared" ca="1" si="116"/>
        <v>10986</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57010</v>
      </c>
      <c r="E372" s="1126">
        <f t="shared" ca="1" si="115"/>
        <v>57038</v>
      </c>
      <c r="F372" s="1127">
        <f t="shared" ca="1" si="116"/>
        <v>11018</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57039</v>
      </c>
      <c r="E373" s="1126">
        <f t="shared" ca="1" si="115"/>
        <v>57066</v>
      </c>
      <c r="F373" s="1127">
        <f t="shared" ca="1" si="116"/>
        <v>11046</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57070</v>
      </c>
      <c r="E374" s="1126">
        <f t="shared" ca="1" si="115"/>
        <v>57097</v>
      </c>
      <c r="F374" s="1127">
        <f t="shared" ca="1" si="116"/>
        <v>11077</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57100</v>
      </c>
      <c r="E375" s="1126">
        <f t="shared" ca="1" si="115"/>
        <v>57129</v>
      </c>
      <c r="F375" s="1127">
        <f t="shared" ca="1" si="116"/>
        <v>11109</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57131</v>
      </c>
      <c r="E376" s="1126">
        <f t="shared" ca="1" si="115"/>
        <v>57158</v>
      </c>
      <c r="F376" s="1127">
        <f t="shared" ca="1" si="116"/>
        <v>11138</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57161</v>
      </c>
      <c r="E377" s="1126">
        <f t="shared" ca="1" si="115"/>
        <v>57188</v>
      </c>
      <c r="F377" s="1127">
        <f t="shared" ca="1" si="116"/>
        <v>11168</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57192</v>
      </c>
      <c r="E378" s="1126">
        <f t="shared" ca="1" si="115"/>
        <v>57220</v>
      </c>
      <c r="F378" s="1127">
        <f t="shared" ca="1" si="116"/>
        <v>11200</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57223</v>
      </c>
      <c r="E379" s="1126">
        <f t="shared" ca="1" si="115"/>
        <v>57250</v>
      </c>
      <c r="F379" s="1127">
        <f t="shared" ca="1" si="116"/>
        <v>11230</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57253</v>
      </c>
      <c r="E380" s="1126">
        <f t="shared" ca="1" si="115"/>
        <v>57280</v>
      </c>
      <c r="F380" s="1127">
        <f t="shared" ca="1" si="116"/>
        <v>11260</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57284</v>
      </c>
      <c r="E381" s="1126">
        <f t="shared" ca="1" si="115"/>
        <v>57311</v>
      </c>
      <c r="F381" s="1127">
        <f t="shared" ca="1" si="116"/>
        <v>11291</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57314</v>
      </c>
      <c r="E382" s="1126">
        <f t="shared" ca="1" si="115"/>
        <v>57341</v>
      </c>
      <c r="F382" s="1127">
        <f t="shared" ca="1" si="116"/>
        <v>11321</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57345</v>
      </c>
      <c r="E383" s="1126">
        <f t="shared" ca="1" si="115"/>
        <v>57374</v>
      </c>
      <c r="F383" s="1127">
        <f t="shared" ca="1" si="116"/>
        <v>11354</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57376</v>
      </c>
      <c r="E384" s="1126">
        <f t="shared" ca="1" si="115"/>
        <v>57403</v>
      </c>
      <c r="F384" s="1127">
        <f t="shared" ca="1" si="116"/>
        <v>11383</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57404</v>
      </c>
      <c r="E385" s="1126">
        <f t="shared" ca="1" si="115"/>
        <v>57431</v>
      </c>
      <c r="F385" s="1127">
        <f t="shared" ca="1" si="116"/>
        <v>11411</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57435</v>
      </c>
      <c r="E386" s="1126">
        <f t="shared" ca="1" si="115"/>
        <v>57462</v>
      </c>
      <c r="F386" s="1127">
        <f t="shared" ca="1" si="116"/>
        <v>11442</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57465</v>
      </c>
      <c r="E387" s="1126">
        <f t="shared" ca="1" si="115"/>
        <v>57493</v>
      </c>
      <c r="F387" s="1127">
        <f t="shared" ca="1" si="116"/>
        <v>11473</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57496</v>
      </c>
      <c r="E388" s="1126">
        <f t="shared" ca="1" si="115"/>
        <v>57523</v>
      </c>
      <c r="F388" s="1127">
        <f t="shared" ca="1" si="116"/>
        <v>11503</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57526</v>
      </c>
      <c r="E389" s="1126">
        <f t="shared" ca="1" si="115"/>
        <v>57553</v>
      </c>
      <c r="F389" s="1127">
        <f t="shared" ca="1" si="116"/>
        <v>11533</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57557</v>
      </c>
      <c r="E390" s="1126">
        <f t="shared" ca="1" si="115"/>
        <v>57584</v>
      </c>
      <c r="F390" s="1127">
        <f t="shared" ca="1" si="116"/>
        <v>11564</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57588</v>
      </c>
      <c r="E391" s="1126">
        <f t="shared" ca="1" si="115"/>
        <v>57615</v>
      </c>
      <c r="F391" s="1127">
        <f t="shared" ca="1" si="116"/>
        <v>11595</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57618</v>
      </c>
      <c r="E392" s="1126">
        <f t="shared" ca="1" si="115"/>
        <v>57647</v>
      </c>
      <c r="F392" s="1127">
        <f t="shared" ca="1" si="116"/>
        <v>11627</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57649</v>
      </c>
      <c r="E393" s="1126">
        <f t="shared" ca="1" si="115"/>
        <v>57676</v>
      </c>
      <c r="F393" s="1127">
        <f t="shared" ca="1" si="116"/>
        <v>11656</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57679</v>
      </c>
      <c r="E394" s="1126">
        <f t="shared" ca="1" si="115"/>
        <v>57706</v>
      </c>
      <c r="F394" s="1127">
        <f t="shared" ca="1" si="116"/>
        <v>11686</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57710</v>
      </c>
      <c r="E395" s="1126">
        <f t="shared" ca="1" si="115"/>
        <v>57738</v>
      </c>
      <c r="F395" s="1127">
        <f t="shared" ca="1" si="116"/>
        <v>11718</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57741</v>
      </c>
      <c r="E396" s="1126">
        <f t="shared" ca="1" si="115"/>
        <v>57768</v>
      </c>
      <c r="F396" s="1127">
        <f t="shared" ca="1" si="116"/>
        <v>11748</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57769</v>
      </c>
      <c r="E397" s="1126">
        <f t="shared" ca="1" si="115"/>
        <v>57796</v>
      </c>
      <c r="F397" s="1127">
        <f t="shared" ca="1" si="116"/>
        <v>11776</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57800</v>
      </c>
      <c r="E398" s="1126">
        <f t="shared" ca="1" si="115"/>
        <v>57829</v>
      </c>
      <c r="F398" s="1127">
        <f t="shared" ca="1" si="116"/>
        <v>11809</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57830</v>
      </c>
      <c r="E399" s="1126">
        <f t="shared" ca="1" si="115"/>
        <v>57857</v>
      </c>
      <c r="F399" s="1127">
        <f t="shared" ca="1" si="116"/>
        <v>11837</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57861</v>
      </c>
      <c r="E400" s="1126">
        <f t="shared" ca="1" si="115"/>
        <v>57888</v>
      </c>
      <c r="F400" s="1127">
        <f t="shared" ca="1" si="116"/>
        <v>11868</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57891</v>
      </c>
      <c r="E401" s="1126">
        <f t="shared" ca="1" si="115"/>
        <v>57920</v>
      </c>
      <c r="F401" s="1127">
        <f t="shared" ca="1" si="116"/>
        <v>11900</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57922</v>
      </c>
      <c r="E402" s="1126">
        <f t="shared" ca="1" si="115"/>
        <v>57949</v>
      </c>
      <c r="F402" s="1127">
        <f t="shared" ca="1" si="116"/>
        <v>11929</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57953</v>
      </c>
      <c r="E403" s="1126">
        <f t="shared" ca="1" si="115"/>
        <v>57980</v>
      </c>
      <c r="F403" s="1127">
        <f t="shared" ca="1" si="116"/>
        <v>11960</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57983</v>
      </c>
      <c r="E404" s="1126">
        <f t="shared" ca="1" si="115"/>
        <v>58011</v>
      </c>
      <c r="F404" s="1127">
        <f t="shared" ca="1" si="116"/>
        <v>11991</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58014</v>
      </c>
      <c r="E405" s="1126">
        <f t="shared" ca="1" si="115"/>
        <v>58041</v>
      </c>
      <c r="F405" s="1127">
        <f t="shared" ca="1" si="116"/>
        <v>12021</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58044</v>
      </c>
      <c r="E406" s="1126">
        <f t="shared" ca="1" si="115"/>
        <v>58071</v>
      </c>
      <c r="F406" s="1127">
        <f t="shared" ca="1" si="116"/>
        <v>12051</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58075</v>
      </c>
      <c r="E407" s="1126">
        <f t="shared" ca="1" si="115"/>
        <v>58102</v>
      </c>
      <c r="F407" s="1127">
        <f t="shared" ca="1" si="116"/>
        <v>12082</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58106</v>
      </c>
      <c r="E408" s="1126">
        <f t="shared" ca="1" si="115"/>
        <v>58133</v>
      </c>
      <c r="F408" s="1127">
        <f t="shared" ca="1" si="116"/>
        <v>12113</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58134</v>
      </c>
      <c r="E409" s="1126">
        <f t="shared" ca="1" si="115"/>
        <v>58161</v>
      </c>
      <c r="F409" s="1127">
        <f t="shared" ca="1" si="116"/>
        <v>12141</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58165</v>
      </c>
      <c r="E410" s="1126">
        <f t="shared" ca="1" si="115"/>
        <v>58193</v>
      </c>
      <c r="F410" s="1127">
        <f t="shared" ca="1" si="116"/>
        <v>12173</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58195</v>
      </c>
      <c r="E411" s="1126">
        <f t="shared" ca="1" si="115"/>
        <v>58222</v>
      </c>
      <c r="F411" s="1127">
        <f t="shared" ca="1" si="116"/>
        <v>12202</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58226</v>
      </c>
      <c r="E412" s="1126">
        <f t="shared" ca="1" si="115"/>
        <v>58253</v>
      </c>
      <c r="F412" s="1127">
        <f t="shared" ca="1" si="116"/>
        <v>12233</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58256</v>
      </c>
      <c r="E413" s="1126">
        <f t="shared" ca="1" si="115"/>
        <v>58284</v>
      </c>
      <c r="F413" s="1127">
        <f t="shared" ca="1" si="116"/>
        <v>12264</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58287</v>
      </c>
      <c r="E414" s="1126">
        <f t="shared" ca="1" si="115"/>
        <v>58314</v>
      </c>
      <c r="F414" s="1127">
        <f t="shared" ca="1" si="116"/>
        <v>12294</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58318</v>
      </c>
      <c r="E415" s="1126">
        <f t="shared" ca="1" si="115"/>
        <v>58347</v>
      </c>
      <c r="F415" s="1127">
        <f t="shared" ca="1" si="116"/>
        <v>12327</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58348</v>
      </c>
      <c r="E416" s="1126">
        <f t="shared" ca="1" si="115"/>
        <v>58375</v>
      </c>
      <c r="F416" s="1127">
        <f t="shared" ca="1" si="116"/>
        <v>12355</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58379</v>
      </c>
      <c r="E417" s="1126">
        <f t="shared" ca="1" si="115"/>
        <v>58406</v>
      </c>
      <c r="F417" s="1127">
        <f t="shared" ca="1" si="116"/>
        <v>12386</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58409</v>
      </c>
      <c r="E418" s="1126">
        <f t="shared" ca="1" si="115"/>
        <v>58438</v>
      </c>
      <c r="F418" s="1127">
        <f t="shared" ca="1" si="116"/>
        <v>12418</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58440</v>
      </c>
      <c r="E419" s="1126">
        <f t="shared" ref="E419:E482" ca="1" si="134">IF(INDIRECT("A"&amp;(IFERROR(MATCH(E418,A:A),999)+1))&gt;0,INDIRECT("A"&amp;(IFERROR(MATCH(E418,A:A),999)+1)),"")</f>
        <v>58467</v>
      </c>
      <c r="F419" s="1127">
        <f t="shared" ref="F419:F466" ca="1" si="135">IF(E419&lt;&gt;"",E419-$A$31,"")</f>
        <v>12447</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58471</v>
      </c>
      <c r="E420" s="1126">
        <f t="shared" ca="1" si="134"/>
        <v>58498</v>
      </c>
      <c r="F420" s="1127">
        <f t="shared" ca="1" si="135"/>
        <v>12478</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58500</v>
      </c>
      <c r="E421" s="1126">
        <f t="shared" ca="1" si="134"/>
        <v>58529</v>
      </c>
      <c r="F421" s="1127">
        <f t="shared" ca="1" si="135"/>
        <v>12509</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58531</v>
      </c>
      <c r="E422" s="1126">
        <f t="shared" ca="1" si="134"/>
        <v>58558</v>
      </c>
      <c r="F422" s="1127">
        <f t="shared" ca="1" si="135"/>
        <v>12538</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58561</v>
      </c>
      <c r="E423" s="1126">
        <f t="shared" ca="1" si="134"/>
        <v>58588</v>
      </c>
      <c r="F423" s="1127">
        <f t="shared" ca="1" si="135"/>
        <v>12568</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58592</v>
      </c>
      <c r="E424" s="1126">
        <f t="shared" ca="1" si="134"/>
        <v>58620</v>
      </c>
      <c r="F424" s="1127">
        <f t="shared" ca="1" si="135"/>
        <v>12600</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58622</v>
      </c>
      <c r="E425" s="1126">
        <f t="shared" ca="1" si="134"/>
        <v>58649</v>
      </c>
      <c r="F425" s="1127">
        <f t="shared" ca="1" si="135"/>
        <v>12629</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58653</v>
      </c>
      <c r="E426" s="1126">
        <f t="shared" ca="1" si="134"/>
        <v>58680</v>
      </c>
      <c r="F426" s="1127">
        <f t="shared" ca="1" si="135"/>
        <v>12660</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58684</v>
      </c>
      <c r="E427" s="1126">
        <f t="shared" ca="1" si="134"/>
        <v>58711</v>
      </c>
      <c r="F427" s="1127">
        <f t="shared" ca="1" si="135"/>
        <v>12691</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58714</v>
      </c>
      <c r="E428" s="1126">
        <f t="shared" ca="1" si="134"/>
        <v>58741</v>
      </c>
      <c r="F428" s="1127">
        <f t="shared" ca="1" si="135"/>
        <v>12721</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58745</v>
      </c>
      <c r="E429" s="1126">
        <f t="shared" ca="1" si="134"/>
        <v>58774</v>
      </c>
      <c r="F429" s="1127">
        <f t="shared" ca="1" si="135"/>
        <v>12754</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58775</v>
      </c>
      <c r="E430" s="1126">
        <f t="shared" ca="1" si="134"/>
        <v>58802</v>
      </c>
      <c r="F430" s="1127">
        <f t="shared" ca="1" si="135"/>
        <v>12782</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58806</v>
      </c>
      <c r="E431" s="1126">
        <f t="shared" ca="1" si="134"/>
        <v>58833</v>
      </c>
      <c r="F431" s="1127">
        <f t="shared" ca="1" si="135"/>
        <v>12813</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58837</v>
      </c>
      <c r="E432" s="1126">
        <f t="shared" ca="1" si="134"/>
        <v>58865</v>
      </c>
      <c r="F432" s="1127">
        <f t="shared" ca="1" si="135"/>
        <v>12845</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58865</v>
      </c>
      <c r="E433" s="1126">
        <f t="shared" ca="1" si="134"/>
        <v>58893</v>
      </c>
      <c r="F433" s="1127">
        <f t="shared" ca="1" si="135"/>
        <v>12873</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58896</v>
      </c>
      <c r="E434" s="1126">
        <f t="shared" ca="1" si="134"/>
        <v>58923</v>
      </c>
      <c r="F434" s="1127">
        <f t="shared" ca="1" si="135"/>
        <v>12903</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58926</v>
      </c>
      <c r="E435" s="1126">
        <f t="shared" ca="1" si="134"/>
        <v>58953</v>
      </c>
      <c r="F435" s="1127">
        <f t="shared" ca="1" si="135"/>
        <v>12933</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58957</v>
      </c>
      <c r="E436" s="1126">
        <f t="shared" ca="1" si="134"/>
        <v>58984</v>
      </c>
      <c r="F436" s="1127">
        <f t="shared" ca="1" si="135"/>
        <v>12964</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58987</v>
      </c>
      <c r="E437" s="1126">
        <f t="shared" ca="1" si="134"/>
        <v>59014</v>
      </c>
      <c r="F437" s="1127">
        <f t="shared" ca="1" si="135"/>
        <v>12994</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59018</v>
      </c>
      <c r="E438" s="1126">
        <f t="shared" ca="1" si="134"/>
        <v>59047</v>
      </c>
      <c r="F438" s="1127">
        <f t="shared" ca="1" si="135"/>
        <v>13027</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59049</v>
      </c>
      <c r="E439" s="1126">
        <f t="shared" ca="1" si="134"/>
        <v>59076</v>
      </c>
      <c r="F439" s="1127">
        <f t="shared" ca="1" si="135"/>
        <v>13056</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f t="shared" ca="1" si="133"/>
        <v>59079</v>
      </c>
      <c r="E440" s="1126">
        <f t="shared" ca="1" si="134"/>
        <v>59106</v>
      </c>
      <c r="F440" s="1127">
        <f t="shared" ca="1" si="135"/>
        <v>13086</v>
      </c>
      <c r="G440" s="1128">
        <f ca="1">IF(F440&lt;&gt;"",COUNTIF($F$11:F440,"&gt;0"),"")</f>
        <v>430</v>
      </c>
      <c r="H440" s="1129"/>
      <c r="I440" s="1073"/>
      <c r="J440" s="1130">
        <f t="shared" ca="1" si="136"/>
        <v>0</v>
      </c>
      <c r="K440" s="1131">
        <f t="shared" ca="1" si="137"/>
        <v>0</v>
      </c>
      <c r="L440" s="1130">
        <f t="shared" ca="1" si="138"/>
        <v>0</v>
      </c>
      <c r="M440" s="1130">
        <f t="shared" ca="1" si="139"/>
        <v>0</v>
      </c>
      <c r="N440" s="1130">
        <f t="shared" ca="1" si="140"/>
        <v>0</v>
      </c>
      <c r="O440" s="1073"/>
      <c r="P440" s="1130">
        <f t="shared" ca="1" si="141"/>
        <v>0</v>
      </c>
      <c r="Q440" s="1130">
        <f t="shared" ca="1" si="142"/>
        <v>0</v>
      </c>
      <c r="R440" s="1130">
        <f t="shared" ca="1" si="143"/>
        <v>0</v>
      </c>
      <c r="S440" s="1130">
        <f t="shared" ca="1" si="144"/>
        <v>0</v>
      </c>
      <c r="T440" s="1130">
        <f t="shared" ca="1" si="145"/>
        <v>0</v>
      </c>
      <c r="U440" s="1132">
        <f t="shared" ca="1" si="146"/>
        <v>0</v>
      </c>
      <c r="V440" s="1133" t="str">
        <f t="shared" ca="1" si="147"/>
        <v>n.a.</v>
      </c>
      <c r="X440" s="1134">
        <f t="shared" ca="1" si="148"/>
        <v>0</v>
      </c>
      <c r="Y440" s="1134">
        <f t="shared" ca="1" si="149"/>
        <v>0</v>
      </c>
      <c r="Z440" s="1134">
        <f t="shared" ca="1" si="150"/>
        <v>0</v>
      </c>
      <c r="AA440" s="1132">
        <f t="shared" ca="1" si="151"/>
        <v>0</v>
      </c>
      <c r="AB440" s="1105"/>
    </row>
    <row r="441" spans="1:28">
      <c r="A441" s="1144">
        <f>'AMORT. PROFILE 0% CPR'!A441</f>
        <v>58102</v>
      </c>
      <c r="C441" s="1104"/>
      <c r="D441" s="1125">
        <f t="shared" ca="1" si="133"/>
        <v>59110</v>
      </c>
      <c r="E441" s="1126">
        <f t="shared" ca="1" si="134"/>
        <v>59138</v>
      </c>
      <c r="F441" s="1127">
        <f t="shared" ca="1" si="135"/>
        <v>13118</v>
      </c>
      <c r="G441" s="1128">
        <f ca="1">IF(F441&lt;&gt;"",COUNTIF($F$11:F441,"&gt;0"),"")</f>
        <v>431</v>
      </c>
      <c r="H441" s="1129"/>
      <c r="I441" s="1073"/>
      <c r="J441" s="1130">
        <f t="shared" ca="1" si="136"/>
        <v>0</v>
      </c>
      <c r="K441" s="1131">
        <f t="shared" ca="1" si="137"/>
        <v>0</v>
      </c>
      <c r="L441" s="1130">
        <f t="shared" ca="1" si="138"/>
        <v>0</v>
      </c>
      <c r="M441" s="1130">
        <f t="shared" ca="1" si="139"/>
        <v>0</v>
      </c>
      <c r="N441" s="1130">
        <f t="shared" ca="1" si="140"/>
        <v>0</v>
      </c>
      <c r="O441" s="1073"/>
      <c r="P441" s="1130">
        <f t="shared" ca="1" si="141"/>
        <v>0</v>
      </c>
      <c r="Q441" s="1130">
        <f t="shared" ca="1" si="142"/>
        <v>0</v>
      </c>
      <c r="R441" s="1130">
        <f t="shared" ca="1" si="143"/>
        <v>0</v>
      </c>
      <c r="S441" s="1130">
        <f t="shared" ca="1" si="144"/>
        <v>0</v>
      </c>
      <c r="T441" s="1130">
        <f t="shared" ca="1" si="145"/>
        <v>0</v>
      </c>
      <c r="U441" s="1132">
        <f t="shared" ca="1" si="146"/>
        <v>0</v>
      </c>
      <c r="V441" s="1133" t="str">
        <f t="shared" ca="1" si="147"/>
        <v>n.a.</v>
      </c>
      <c r="X441" s="1134">
        <f t="shared" ca="1" si="148"/>
        <v>0</v>
      </c>
      <c r="Y441" s="1134">
        <f t="shared" ca="1" si="149"/>
        <v>0</v>
      </c>
      <c r="Z441" s="1134">
        <f t="shared" ca="1" si="150"/>
        <v>0</v>
      </c>
      <c r="AA441" s="1132">
        <f t="shared" ca="1" si="151"/>
        <v>0</v>
      </c>
      <c r="AB441" s="1105"/>
    </row>
    <row r="442" spans="1:28">
      <c r="A442" s="1144">
        <f>'AMORT. PROFILE 0% CPR'!A442</f>
        <v>58133</v>
      </c>
      <c r="C442" s="1104"/>
      <c r="D442" s="1125">
        <f t="shared" ca="1" si="133"/>
        <v>59140</v>
      </c>
      <c r="E442" s="1126">
        <f t="shared" ca="1" si="134"/>
        <v>59167</v>
      </c>
      <c r="F442" s="1127">
        <f t="shared" ca="1" si="135"/>
        <v>13147</v>
      </c>
      <c r="G442" s="1128">
        <f ca="1">IF(F442&lt;&gt;"",COUNTIF($F$11:F442,"&gt;0"),"")</f>
        <v>432</v>
      </c>
      <c r="H442" s="1129"/>
      <c r="I442" s="1073"/>
      <c r="J442" s="1130">
        <f t="shared" ca="1" si="136"/>
        <v>0</v>
      </c>
      <c r="K442" s="1131">
        <f t="shared" ca="1" si="137"/>
        <v>0</v>
      </c>
      <c r="L442" s="1130">
        <f t="shared" ca="1" si="138"/>
        <v>0</v>
      </c>
      <c r="M442" s="1130">
        <f t="shared" ca="1" si="139"/>
        <v>0</v>
      </c>
      <c r="N442" s="1130">
        <f t="shared" ca="1" si="140"/>
        <v>0</v>
      </c>
      <c r="O442" s="1073"/>
      <c r="P442" s="1130">
        <f t="shared" ca="1" si="141"/>
        <v>0</v>
      </c>
      <c r="Q442" s="1130">
        <f t="shared" ca="1" si="142"/>
        <v>0</v>
      </c>
      <c r="R442" s="1130">
        <f t="shared" ca="1" si="143"/>
        <v>0</v>
      </c>
      <c r="S442" s="1130">
        <f t="shared" ca="1" si="144"/>
        <v>0</v>
      </c>
      <c r="T442" s="1130">
        <f t="shared" ca="1" si="145"/>
        <v>0</v>
      </c>
      <c r="U442" s="1132">
        <f t="shared" ca="1" si="146"/>
        <v>0</v>
      </c>
      <c r="V442" s="1133" t="str">
        <f t="shared" ca="1" si="147"/>
        <v>n.a.</v>
      </c>
      <c r="X442" s="1134">
        <f t="shared" ca="1" si="148"/>
        <v>0</v>
      </c>
      <c r="Y442" s="1134">
        <f t="shared" ca="1" si="149"/>
        <v>0</v>
      </c>
      <c r="Z442" s="1134">
        <f t="shared" ca="1" si="150"/>
        <v>0</v>
      </c>
      <c r="AA442" s="1132">
        <f t="shared" ca="1" si="151"/>
        <v>0</v>
      </c>
      <c r="AB442" s="1105"/>
    </row>
    <row r="443" spans="1:28">
      <c r="A443" s="1144">
        <f>'AMORT. PROFILE 0% CPR'!A443</f>
        <v>58161</v>
      </c>
      <c r="C443" s="1104"/>
      <c r="D443" s="1125">
        <f t="shared" ca="1" si="133"/>
        <v>59171</v>
      </c>
      <c r="E443" s="1126">
        <f t="shared" ca="1" si="134"/>
        <v>59198</v>
      </c>
      <c r="F443" s="1127">
        <f t="shared" ca="1" si="135"/>
        <v>13178</v>
      </c>
      <c r="G443" s="1128">
        <f ca="1">IF(F443&lt;&gt;"",COUNTIF($F$11:F443,"&gt;0"),"")</f>
        <v>433</v>
      </c>
      <c r="H443" s="1129"/>
      <c r="I443" s="1073"/>
      <c r="J443" s="1130">
        <f t="shared" ca="1" si="136"/>
        <v>0</v>
      </c>
      <c r="K443" s="1131">
        <f t="shared" ca="1" si="137"/>
        <v>0</v>
      </c>
      <c r="L443" s="1130">
        <f t="shared" ca="1" si="138"/>
        <v>0</v>
      </c>
      <c r="M443" s="1130">
        <f t="shared" ca="1" si="139"/>
        <v>0</v>
      </c>
      <c r="N443" s="1130">
        <f t="shared" ca="1" si="140"/>
        <v>0</v>
      </c>
      <c r="O443" s="1073"/>
      <c r="P443" s="1130">
        <f t="shared" ca="1" si="141"/>
        <v>0</v>
      </c>
      <c r="Q443" s="1130">
        <f t="shared" ca="1" si="142"/>
        <v>0</v>
      </c>
      <c r="R443" s="1130">
        <f t="shared" ca="1" si="143"/>
        <v>0</v>
      </c>
      <c r="S443" s="1130">
        <f t="shared" ca="1" si="144"/>
        <v>0</v>
      </c>
      <c r="T443" s="1130">
        <f t="shared" ca="1" si="145"/>
        <v>0</v>
      </c>
      <c r="U443" s="1132">
        <f t="shared" ca="1" si="146"/>
        <v>0</v>
      </c>
      <c r="V443" s="1133" t="str">
        <f t="shared" ca="1" si="147"/>
        <v>n.a.</v>
      </c>
      <c r="X443" s="1134">
        <f t="shared" ca="1" si="148"/>
        <v>0</v>
      </c>
      <c r="Y443" s="1134">
        <f t="shared" ca="1" si="149"/>
        <v>0</v>
      </c>
      <c r="Z443" s="1134">
        <f t="shared" ca="1" si="150"/>
        <v>0</v>
      </c>
      <c r="AA443" s="1132">
        <f t="shared" ca="1" si="151"/>
        <v>0</v>
      </c>
      <c r="AB443" s="1105"/>
    </row>
    <row r="444" spans="1:28">
      <c r="A444" s="1144">
        <f>'AMORT. PROFILE 0% CPR'!A444</f>
        <v>58193</v>
      </c>
      <c r="C444" s="1104"/>
      <c r="D444" s="1125">
        <f t="shared" ca="1" si="133"/>
        <v>59202</v>
      </c>
      <c r="E444" s="1126">
        <f t="shared" ca="1" si="134"/>
        <v>59229</v>
      </c>
      <c r="F444" s="1127">
        <f t="shared" ca="1" si="135"/>
        <v>13209</v>
      </c>
      <c r="G444" s="1128">
        <f ca="1">IF(F444&lt;&gt;"",COUNTIF($F$11:F444,"&gt;0"),"")</f>
        <v>434</v>
      </c>
      <c r="H444" s="1129"/>
      <c r="I444" s="1073"/>
      <c r="J444" s="1130">
        <f t="shared" ca="1" si="136"/>
        <v>0</v>
      </c>
      <c r="K444" s="1131">
        <f t="shared" ca="1" si="137"/>
        <v>0</v>
      </c>
      <c r="L444" s="1130">
        <f t="shared" ca="1" si="138"/>
        <v>0</v>
      </c>
      <c r="M444" s="1130">
        <f t="shared" ca="1" si="139"/>
        <v>0</v>
      </c>
      <c r="N444" s="1130">
        <f t="shared" ca="1" si="140"/>
        <v>0</v>
      </c>
      <c r="O444" s="1073"/>
      <c r="P444" s="1130">
        <f t="shared" ca="1" si="141"/>
        <v>0</v>
      </c>
      <c r="Q444" s="1130">
        <f t="shared" ca="1" si="142"/>
        <v>0</v>
      </c>
      <c r="R444" s="1130">
        <f t="shared" ca="1" si="143"/>
        <v>0</v>
      </c>
      <c r="S444" s="1130">
        <f t="shared" ca="1" si="144"/>
        <v>0</v>
      </c>
      <c r="T444" s="1130">
        <f t="shared" ca="1" si="145"/>
        <v>0</v>
      </c>
      <c r="U444" s="1132">
        <f t="shared" ca="1" si="146"/>
        <v>0</v>
      </c>
      <c r="V444" s="1133" t="str">
        <f t="shared" ca="1" si="147"/>
        <v>n.a.</v>
      </c>
      <c r="X444" s="1134">
        <f t="shared" ca="1" si="148"/>
        <v>0</v>
      </c>
      <c r="Y444" s="1134">
        <f t="shared" ca="1" si="149"/>
        <v>0</v>
      </c>
      <c r="Z444" s="1134">
        <f t="shared" ca="1" si="150"/>
        <v>0</v>
      </c>
      <c r="AA444" s="1132">
        <f t="shared" ca="1" si="151"/>
        <v>0</v>
      </c>
      <c r="AB444" s="1105"/>
    </row>
    <row r="445" spans="1:28">
      <c r="A445" s="1144">
        <f>'AMORT. PROFILE 0% CPR'!A445</f>
        <v>58222</v>
      </c>
      <c r="C445" s="1104"/>
      <c r="D445" s="1125">
        <f t="shared" ca="1" si="133"/>
        <v>59230</v>
      </c>
      <c r="E445" s="1126">
        <f t="shared" ca="1" si="134"/>
        <v>59257</v>
      </c>
      <c r="F445" s="1127">
        <f t="shared" ca="1" si="135"/>
        <v>13237</v>
      </c>
      <c r="G445" s="1128">
        <f ca="1">IF(F445&lt;&gt;"",COUNTIF($F$11:F445,"&gt;0"),"")</f>
        <v>435</v>
      </c>
      <c r="H445" s="1129"/>
      <c r="I445" s="1073"/>
      <c r="J445" s="1130">
        <f t="shared" ca="1" si="136"/>
        <v>0</v>
      </c>
      <c r="K445" s="1131">
        <f t="shared" ca="1" si="137"/>
        <v>0</v>
      </c>
      <c r="L445" s="1130">
        <f t="shared" ca="1" si="138"/>
        <v>0</v>
      </c>
      <c r="M445" s="1130">
        <f t="shared" ca="1" si="139"/>
        <v>0</v>
      </c>
      <c r="N445" s="1130">
        <f t="shared" ca="1" si="140"/>
        <v>0</v>
      </c>
      <c r="O445" s="1073"/>
      <c r="P445" s="1130">
        <f t="shared" ca="1" si="141"/>
        <v>0</v>
      </c>
      <c r="Q445" s="1130">
        <f t="shared" ca="1" si="142"/>
        <v>0</v>
      </c>
      <c r="R445" s="1130">
        <f t="shared" ca="1" si="143"/>
        <v>0</v>
      </c>
      <c r="S445" s="1130">
        <f t="shared" ca="1" si="144"/>
        <v>0</v>
      </c>
      <c r="T445" s="1130">
        <f t="shared" ca="1" si="145"/>
        <v>0</v>
      </c>
      <c r="U445" s="1132">
        <f t="shared" ca="1" si="146"/>
        <v>0</v>
      </c>
      <c r="V445" s="1133" t="str">
        <f t="shared" ca="1" si="147"/>
        <v>n.a.</v>
      </c>
      <c r="X445" s="1134">
        <f t="shared" ca="1" si="148"/>
        <v>0</v>
      </c>
      <c r="Y445" s="1134">
        <f t="shared" ca="1" si="149"/>
        <v>0</v>
      </c>
      <c r="Z445" s="1134">
        <f t="shared" ca="1" si="150"/>
        <v>0</v>
      </c>
      <c r="AA445" s="1132">
        <f t="shared" ca="1" si="151"/>
        <v>0</v>
      </c>
      <c r="AB445" s="1105"/>
    </row>
    <row r="446" spans="1:28">
      <c r="A446" s="1144">
        <f>'AMORT. PROFILE 0% CPR'!A446</f>
        <v>58253</v>
      </c>
      <c r="C446" s="1104"/>
      <c r="D446" s="1125">
        <f t="shared" ca="1" si="133"/>
        <v>59261</v>
      </c>
      <c r="E446" s="1126">
        <f t="shared" ca="1" si="134"/>
        <v>59288</v>
      </c>
      <c r="F446" s="1127">
        <f t="shared" ca="1" si="135"/>
        <v>13268</v>
      </c>
      <c r="G446" s="1128">
        <f ca="1">IF(F446&lt;&gt;"",COUNTIF($F$11:F446,"&gt;0"),"")</f>
        <v>436</v>
      </c>
      <c r="H446" s="1129"/>
      <c r="I446" s="1073"/>
      <c r="J446" s="1130">
        <f t="shared" ca="1" si="136"/>
        <v>0</v>
      </c>
      <c r="K446" s="1131">
        <f t="shared" ca="1" si="137"/>
        <v>0</v>
      </c>
      <c r="L446" s="1130">
        <f t="shared" ca="1" si="138"/>
        <v>0</v>
      </c>
      <c r="M446" s="1130">
        <f t="shared" ca="1" si="139"/>
        <v>0</v>
      </c>
      <c r="N446" s="1130">
        <f t="shared" ca="1" si="140"/>
        <v>0</v>
      </c>
      <c r="O446" s="1073"/>
      <c r="P446" s="1130">
        <f t="shared" ca="1" si="141"/>
        <v>0</v>
      </c>
      <c r="Q446" s="1130">
        <f t="shared" ca="1" si="142"/>
        <v>0</v>
      </c>
      <c r="R446" s="1130">
        <f t="shared" ca="1" si="143"/>
        <v>0</v>
      </c>
      <c r="S446" s="1130">
        <f t="shared" ca="1" si="144"/>
        <v>0</v>
      </c>
      <c r="T446" s="1130">
        <f t="shared" ca="1" si="145"/>
        <v>0</v>
      </c>
      <c r="U446" s="1132">
        <f t="shared" ca="1" si="146"/>
        <v>0</v>
      </c>
      <c r="V446" s="1133" t="str">
        <f t="shared" ca="1" si="147"/>
        <v>n.a.</v>
      </c>
      <c r="X446" s="1134">
        <f t="shared" ca="1" si="148"/>
        <v>0</v>
      </c>
      <c r="Y446" s="1134">
        <f t="shared" ca="1" si="149"/>
        <v>0</v>
      </c>
      <c r="Z446" s="1134">
        <f t="shared" ca="1" si="150"/>
        <v>0</v>
      </c>
      <c r="AA446" s="1132">
        <f t="shared" ca="1" si="151"/>
        <v>0</v>
      </c>
      <c r="AB446" s="1105"/>
    </row>
    <row r="447" spans="1:28">
      <c r="A447" s="1144">
        <f>'AMORT. PROFILE 0% CPR'!A447</f>
        <v>58284</v>
      </c>
      <c r="C447" s="1104"/>
      <c r="D447" s="1125">
        <f t="shared" ca="1" si="133"/>
        <v>59291</v>
      </c>
      <c r="E447" s="1126">
        <f t="shared" ca="1" si="134"/>
        <v>59320</v>
      </c>
      <c r="F447" s="1127">
        <f t="shared" ca="1" si="135"/>
        <v>13300</v>
      </c>
      <c r="G447" s="1128">
        <f ca="1">IF(F447&lt;&gt;"",COUNTIF($F$11:F447,"&gt;0"),"")</f>
        <v>437</v>
      </c>
      <c r="H447" s="1129"/>
      <c r="I447" s="1073"/>
      <c r="J447" s="1130">
        <f t="shared" ca="1" si="136"/>
        <v>0</v>
      </c>
      <c r="K447" s="1131">
        <f t="shared" ca="1" si="137"/>
        <v>0</v>
      </c>
      <c r="L447" s="1130">
        <f t="shared" ca="1" si="138"/>
        <v>0</v>
      </c>
      <c r="M447" s="1130">
        <f t="shared" ca="1" si="139"/>
        <v>0</v>
      </c>
      <c r="N447" s="1130">
        <f t="shared" ca="1" si="140"/>
        <v>0</v>
      </c>
      <c r="O447" s="1073"/>
      <c r="P447" s="1130">
        <f t="shared" ca="1" si="141"/>
        <v>0</v>
      </c>
      <c r="Q447" s="1130">
        <f t="shared" ca="1" si="142"/>
        <v>0</v>
      </c>
      <c r="R447" s="1130">
        <f t="shared" ca="1" si="143"/>
        <v>0</v>
      </c>
      <c r="S447" s="1130">
        <f t="shared" ca="1" si="144"/>
        <v>0</v>
      </c>
      <c r="T447" s="1130">
        <f t="shared" ca="1" si="145"/>
        <v>0</v>
      </c>
      <c r="U447" s="1132">
        <f t="shared" ca="1" si="146"/>
        <v>0</v>
      </c>
      <c r="V447" s="1133" t="str">
        <f t="shared" ca="1" si="147"/>
        <v>n.a.</v>
      </c>
      <c r="X447" s="1134">
        <f t="shared" ca="1" si="148"/>
        <v>0</v>
      </c>
      <c r="Y447" s="1134">
        <f t="shared" ca="1" si="149"/>
        <v>0</v>
      </c>
      <c r="Z447" s="1134">
        <f t="shared" ca="1" si="150"/>
        <v>0</v>
      </c>
      <c r="AA447" s="1132">
        <f t="shared" ca="1" si="151"/>
        <v>0</v>
      </c>
      <c r="AB447" s="1105"/>
    </row>
    <row r="448" spans="1:28">
      <c r="A448" s="1144">
        <f>'AMORT. PROFILE 0% CPR'!A448</f>
        <v>58314</v>
      </c>
      <c r="C448" s="1104"/>
      <c r="D448" s="1125" t="str">
        <f t="shared" ca="1" si="133"/>
        <v/>
      </c>
      <c r="E448" s="1126" t="str">
        <f t="shared" ca="1" si="134"/>
        <v/>
      </c>
      <c r="F448" s="1127" t="str">
        <f t="shared" ca="1" si="135"/>
        <v/>
      </c>
      <c r="G448" s="1128" t="str">
        <f ca="1">IF(F448&lt;&gt;"",COUNTIF($F$11:F448,"&gt;0"),"")</f>
        <v/>
      </c>
      <c r="H448" s="1129"/>
      <c r="I448" s="1073"/>
      <c r="J448" s="1130">
        <f t="shared" ca="1" si="136"/>
        <v>0</v>
      </c>
      <c r="K448" s="1131">
        <f t="shared" ca="1" si="137"/>
        <v>0</v>
      </c>
      <c r="L448" s="1130" t="str">
        <f t="shared" ca="1" si="138"/>
        <v/>
      </c>
      <c r="M448" s="1130" t="e">
        <f t="shared" ca="1" si="139"/>
        <v>#VALUE!</v>
      </c>
      <c r="N448" s="1130" t="str">
        <f t="shared" ca="1" si="140"/>
        <v/>
      </c>
      <c r="O448" s="1073"/>
      <c r="P448" s="1130" t="str">
        <f t="shared" ca="1" si="141"/>
        <v/>
      </c>
      <c r="Q448" s="1130" t="str">
        <f t="shared" ca="1" si="142"/>
        <v/>
      </c>
      <c r="R448" s="1130" t="str">
        <f t="shared" ca="1" si="143"/>
        <v/>
      </c>
      <c r="S448" s="1130" t="str">
        <f t="shared" ca="1" si="144"/>
        <v/>
      </c>
      <c r="T448" s="1130" t="str">
        <f t="shared" ca="1" si="145"/>
        <v/>
      </c>
      <c r="U448" s="1132" t="str">
        <f t="shared" ca="1" si="146"/>
        <v/>
      </c>
      <c r="V448" s="1133" t="str">
        <f t="shared" ca="1" si="147"/>
        <v/>
      </c>
      <c r="X448" s="1134" t="str">
        <f t="shared" ca="1" si="148"/>
        <v/>
      </c>
      <c r="Y448" s="1134" t="str">
        <f t="shared" ca="1" si="149"/>
        <v/>
      </c>
      <c r="Z448" s="1134" t="str">
        <f t="shared" ca="1" si="150"/>
        <v/>
      </c>
      <c r="AA448" s="1132" t="str">
        <f t="shared" ca="1" si="151"/>
        <v/>
      </c>
      <c r="AB448" s="1105"/>
    </row>
    <row r="449" spans="1:28">
      <c r="A449" s="1144">
        <f>'AMORT. PROFILE 0% CPR'!A449</f>
        <v>58347</v>
      </c>
      <c r="C449" s="1104"/>
      <c r="D449" s="1125" t="str">
        <f t="shared" ca="1" si="133"/>
        <v/>
      </c>
      <c r="E449" s="1126" t="str">
        <f t="shared" ca="1" si="134"/>
        <v/>
      </c>
      <c r="F449" s="1127" t="str">
        <f t="shared" ca="1" si="135"/>
        <v/>
      </c>
      <c r="G449" s="1128" t="str">
        <f ca="1">IF(F449&lt;&gt;"",COUNTIF($F$11:F449,"&gt;0"),"")</f>
        <v/>
      </c>
      <c r="H449" s="1129"/>
      <c r="I449" s="1073"/>
      <c r="J449" s="1130" t="str">
        <f t="shared" ca="1" si="136"/>
        <v/>
      </c>
      <c r="K449" s="1131" t="e">
        <f t="shared" ca="1" si="137"/>
        <v>#VALUE!</v>
      </c>
      <c r="L449" s="1130" t="str">
        <f t="shared" ca="1" si="138"/>
        <v/>
      </c>
      <c r="M449" s="1130" t="e">
        <f t="shared" ca="1" si="139"/>
        <v>#VALUE!</v>
      </c>
      <c r="N449" s="1130" t="str">
        <f t="shared" ca="1" si="140"/>
        <v/>
      </c>
      <c r="O449" s="1073"/>
      <c r="P449" s="1130" t="str">
        <f t="shared" ca="1" si="141"/>
        <v/>
      </c>
      <c r="Q449" s="1130" t="str">
        <f t="shared" ca="1" si="142"/>
        <v/>
      </c>
      <c r="R449" s="1130" t="str">
        <f t="shared" ca="1" si="143"/>
        <v/>
      </c>
      <c r="S449" s="1130" t="str">
        <f t="shared" ca="1" si="144"/>
        <v/>
      </c>
      <c r="T449" s="1130" t="str">
        <f t="shared" ca="1" si="145"/>
        <v/>
      </c>
      <c r="U449" s="1132" t="str">
        <f t="shared" ca="1" si="146"/>
        <v/>
      </c>
      <c r="V449" s="1133" t="str">
        <f t="shared" ca="1" si="147"/>
        <v/>
      </c>
      <c r="X449" s="1134" t="str">
        <f t="shared" ca="1" si="148"/>
        <v/>
      </c>
      <c r="Y449" s="1134" t="str">
        <f t="shared" ca="1" si="149"/>
        <v/>
      </c>
      <c r="Z449" s="1134" t="str">
        <f t="shared" ca="1" si="150"/>
        <v/>
      </c>
      <c r="AA449" s="1132" t="str">
        <f t="shared" ca="1" si="151"/>
        <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t="str">
        <f t="shared" ca="1" si="136"/>
        <v/>
      </c>
      <c r="K450" s="1131" t="e">
        <f t="shared" ca="1" si="137"/>
        <v>#VALUE!</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ht="15" thickBot="1">
      <c r="A489" s="1144">
        <f>'AMORT. PROFILE 0% CPR'!A489</f>
        <v>0</v>
      </c>
      <c r="C489" s="1147"/>
      <c r="D489" s="1548" t="str">
        <f t="shared" ca="1" si="152"/>
        <v/>
      </c>
      <c r="E489" s="1549" t="str">
        <f t="shared" ca="1" si="153"/>
        <v/>
      </c>
      <c r="F489" s="1550"/>
      <c r="G489" s="1551"/>
      <c r="H489" s="1552"/>
      <c r="I489" s="1553"/>
      <c r="J489" s="1554"/>
      <c r="K489" s="1560"/>
      <c r="L489" s="1561"/>
      <c r="M489" s="1561"/>
      <c r="N489" s="1554"/>
      <c r="O489" s="1553"/>
      <c r="P489" s="1554"/>
      <c r="Q489" s="1554"/>
      <c r="R489" s="1554"/>
      <c r="S489" s="1554"/>
      <c r="T489" s="1554"/>
      <c r="U489" s="1555"/>
      <c r="V489" s="1556"/>
      <c r="W489" s="1148"/>
      <c r="X489" s="1557"/>
      <c r="Y489" s="1557"/>
      <c r="Z489" s="1557"/>
      <c r="AA489" s="1555"/>
      <c r="AB489" s="1154"/>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zoomScale="85" zoomScaleNormal="85" workbookViewId="0"/>
  </sheetViews>
  <sheetFormatPr defaultColWidth="9.1796875" defaultRowHeight="14.5"/>
  <cols>
    <col min="6" max="6" width="10.7265625" style="1238" bestFit="1" customWidth="1"/>
  </cols>
  <sheetData>
    <row r="2" spans="2:9">
      <c r="B2" t="s">
        <v>308</v>
      </c>
      <c r="C2" t="s">
        <v>963</v>
      </c>
      <c r="D2" t="s">
        <v>964</v>
      </c>
      <c r="E2">
        <v>2022</v>
      </c>
      <c r="F2" s="1238">
        <v>44562</v>
      </c>
      <c r="H2" t="s">
        <v>965</v>
      </c>
      <c r="I2" t="s">
        <v>966</v>
      </c>
    </row>
    <row r="3" spans="2:9">
      <c r="B3" t="s">
        <v>308</v>
      </c>
      <c r="C3" t="s">
        <v>963</v>
      </c>
      <c r="D3" t="s">
        <v>964</v>
      </c>
      <c r="E3">
        <v>2022</v>
      </c>
      <c r="F3" s="1238">
        <v>44666</v>
      </c>
      <c r="H3" t="s">
        <v>967</v>
      </c>
      <c r="I3" t="s">
        <v>968</v>
      </c>
    </row>
    <row r="4" spans="2:9">
      <c r="B4" t="s">
        <v>308</v>
      </c>
      <c r="C4" t="s">
        <v>963</v>
      </c>
      <c r="D4" t="s">
        <v>964</v>
      </c>
      <c r="E4">
        <v>2022</v>
      </c>
      <c r="F4" s="1238">
        <v>44669</v>
      </c>
      <c r="H4" t="s">
        <v>969</v>
      </c>
      <c r="I4" t="s">
        <v>970</v>
      </c>
    </row>
    <row r="5" spans="2:9">
      <c r="B5" t="s">
        <v>308</v>
      </c>
      <c r="C5" t="s">
        <v>963</v>
      </c>
      <c r="D5" t="s">
        <v>964</v>
      </c>
      <c r="E5">
        <v>2022</v>
      </c>
      <c r="F5" s="1238">
        <v>44682</v>
      </c>
      <c r="H5" t="s">
        <v>971</v>
      </c>
      <c r="I5" t="s">
        <v>972</v>
      </c>
    </row>
    <row r="6" spans="2:9">
      <c r="B6" t="s">
        <v>308</v>
      </c>
      <c r="C6" t="s">
        <v>963</v>
      </c>
      <c r="D6" t="s">
        <v>964</v>
      </c>
      <c r="E6">
        <v>2022</v>
      </c>
      <c r="F6" s="1238">
        <v>44689</v>
      </c>
      <c r="H6" t="s">
        <v>971</v>
      </c>
      <c r="I6" t="s">
        <v>973</v>
      </c>
    </row>
    <row r="7" spans="2:9">
      <c r="B7" t="s">
        <v>308</v>
      </c>
      <c r="C7" t="s">
        <v>963</v>
      </c>
      <c r="D7" t="s">
        <v>964</v>
      </c>
      <c r="E7">
        <v>2022</v>
      </c>
      <c r="F7" s="1238">
        <v>44707</v>
      </c>
      <c r="H7" t="s">
        <v>974</v>
      </c>
      <c r="I7" t="s">
        <v>975</v>
      </c>
    </row>
    <row r="8" spans="2:9">
      <c r="B8" t="s">
        <v>308</v>
      </c>
      <c r="C8" t="s">
        <v>963</v>
      </c>
      <c r="D8" t="s">
        <v>964</v>
      </c>
      <c r="E8">
        <v>2022</v>
      </c>
      <c r="F8" s="1238">
        <v>44718</v>
      </c>
      <c r="H8" t="s">
        <v>969</v>
      </c>
      <c r="I8" t="s">
        <v>976</v>
      </c>
    </row>
    <row r="9" spans="2:9">
      <c r="B9" t="s">
        <v>308</v>
      </c>
      <c r="C9" t="s">
        <v>963</v>
      </c>
      <c r="D9" t="s">
        <v>964</v>
      </c>
      <c r="E9">
        <v>2022</v>
      </c>
      <c r="F9" s="1238">
        <v>44756</v>
      </c>
      <c r="H9" t="s">
        <v>974</v>
      </c>
      <c r="I9" t="s">
        <v>977</v>
      </c>
    </row>
    <row r="10" spans="2:9">
      <c r="B10" t="s">
        <v>308</v>
      </c>
      <c r="C10" t="s">
        <v>963</v>
      </c>
      <c r="D10" t="s">
        <v>964</v>
      </c>
      <c r="E10">
        <v>2022</v>
      </c>
      <c r="F10" s="1238">
        <v>44788</v>
      </c>
      <c r="H10" t="s">
        <v>969</v>
      </c>
      <c r="I10" t="s">
        <v>978</v>
      </c>
    </row>
    <row r="11" spans="2:9">
      <c r="B11" t="s">
        <v>308</v>
      </c>
      <c r="C11" t="s">
        <v>963</v>
      </c>
      <c r="D11" t="s">
        <v>964</v>
      </c>
      <c r="E11">
        <v>2022</v>
      </c>
      <c r="F11" s="1238">
        <v>44866</v>
      </c>
      <c r="H11" t="s">
        <v>979</v>
      </c>
      <c r="I11" t="s">
        <v>980</v>
      </c>
    </row>
    <row r="12" spans="2:9">
      <c r="B12" t="s">
        <v>308</v>
      </c>
      <c r="C12" t="s">
        <v>963</v>
      </c>
      <c r="D12" t="s">
        <v>964</v>
      </c>
      <c r="E12">
        <v>2022</v>
      </c>
      <c r="F12" s="1238">
        <v>44876</v>
      </c>
      <c r="H12" t="s">
        <v>967</v>
      </c>
      <c r="I12" t="s">
        <v>981</v>
      </c>
    </row>
    <row r="13" spans="2:9">
      <c r="B13" t="s">
        <v>308</v>
      </c>
      <c r="C13" t="s">
        <v>963</v>
      </c>
      <c r="D13" t="s">
        <v>964</v>
      </c>
      <c r="E13">
        <v>2022</v>
      </c>
      <c r="F13" s="1238">
        <v>44920</v>
      </c>
      <c r="H13" t="s">
        <v>971</v>
      </c>
      <c r="I13" t="s">
        <v>982</v>
      </c>
    </row>
    <row r="14" spans="2:9">
      <c r="B14" t="s">
        <v>308</v>
      </c>
      <c r="C14" t="s">
        <v>963</v>
      </c>
      <c r="D14" t="s">
        <v>964</v>
      </c>
      <c r="E14">
        <v>2022</v>
      </c>
      <c r="F14" s="1238">
        <v>44921</v>
      </c>
      <c r="H14" t="s">
        <v>969</v>
      </c>
      <c r="I14" t="s">
        <v>983</v>
      </c>
    </row>
    <row r="15" spans="2:9">
      <c r="B15" t="s">
        <v>308</v>
      </c>
      <c r="C15" t="s">
        <v>963</v>
      </c>
      <c r="D15" t="s">
        <v>964</v>
      </c>
      <c r="E15">
        <v>2023</v>
      </c>
      <c r="F15" s="1238">
        <v>44927</v>
      </c>
      <c r="H15" t="s">
        <v>971</v>
      </c>
      <c r="I15" t="s">
        <v>966</v>
      </c>
    </row>
    <row r="16" spans="2:9">
      <c r="B16" t="s">
        <v>308</v>
      </c>
      <c r="C16" t="s">
        <v>963</v>
      </c>
      <c r="D16" t="s">
        <v>964</v>
      </c>
      <c r="E16">
        <v>2023</v>
      </c>
      <c r="F16" s="1238">
        <v>45023</v>
      </c>
      <c r="H16" t="s">
        <v>967</v>
      </c>
      <c r="I16" t="s">
        <v>968</v>
      </c>
    </row>
    <row r="17" spans="2:9">
      <c r="B17" t="s">
        <v>308</v>
      </c>
      <c r="C17" t="s">
        <v>963</v>
      </c>
      <c r="D17" t="s">
        <v>964</v>
      </c>
      <c r="E17">
        <v>2023</v>
      </c>
      <c r="F17" s="1238">
        <v>45026</v>
      </c>
      <c r="H17" t="s">
        <v>969</v>
      </c>
      <c r="I17" t="s">
        <v>970</v>
      </c>
    </row>
    <row r="18" spans="2:9">
      <c r="B18" t="s">
        <v>308</v>
      </c>
      <c r="C18" t="s">
        <v>963</v>
      </c>
      <c r="D18" t="s">
        <v>964</v>
      </c>
      <c r="E18">
        <v>2023</v>
      </c>
      <c r="F18" s="1238">
        <v>45047</v>
      </c>
      <c r="H18" t="s">
        <v>969</v>
      </c>
      <c r="I18" t="s">
        <v>972</v>
      </c>
    </row>
    <row r="19" spans="2:9">
      <c r="B19" t="s">
        <v>308</v>
      </c>
      <c r="C19" t="s">
        <v>963</v>
      </c>
      <c r="D19" t="s">
        <v>964</v>
      </c>
      <c r="E19">
        <v>2023</v>
      </c>
      <c r="F19" s="1238">
        <v>45054</v>
      </c>
      <c r="H19" t="s">
        <v>969</v>
      </c>
      <c r="I19" t="s">
        <v>973</v>
      </c>
    </row>
    <row r="20" spans="2:9">
      <c r="B20" t="s">
        <v>308</v>
      </c>
      <c r="C20" t="s">
        <v>963</v>
      </c>
      <c r="D20" t="s">
        <v>964</v>
      </c>
      <c r="E20">
        <v>2023</v>
      </c>
      <c r="F20" s="1238">
        <v>45064</v>
      </c>
      <c r="H20" t="s">
        <v>974</v>
      </c>
      <c r="I20" t="s">
        <v>975</v>
      </c>
    </row>
    <row r="21" spans="2:9">
      <c r="B21" t="s">
        <v>308</v>
      </c>
      <c r="C21" t="s">
        <v>963</v>
      </c>
      <c r="D21" t="s">
        <v>964</v>
      </c>
      <c r="E21">
        <v>2023</v>
      </c>
      <c r="F21" s="1238">
        <v>45075</v>
      </c>
      <c r="H21" t="s">
        <v>969</v>
      </c>
      <c r="I21" t="s">
        <v>976</v>
      </c>
    </row>
    <row r="22" spans="2:9">
      <c r="B22" t="s">
        <v>308</v>
      </c>
      <c r="C22" t="s">
        <v>963</v>
      </c>
      <c r="D22" t="s">
        <v>964</v>
      </c>
      <c r="E22">
        <v>2023</v>
      </c>
      <c r="F22" s="1238">
        <v>45121</v>
      </c>
      <c r="H22" t="s">
        <v>967</v>
      </c>
      <c r="I22" t="s">
        <v>977</v>
      </c>
    </row>
    <row r="23" spans="2:9">
      <c r="B23" t="s">
        <v>308</v>
      </c>
      <c r="C23" t="s">
        <v>963</v>
      </c>
      <c r="D23" t="s">
        <v>964</v>
      </c>
      <c r="E23">
        <v>2023</v>
      </c>
      <c r="F23" s="1238">
        <v>45153</v>
      </c>
      <c r="H23" t="s">
        <v>979</v>
      </c>
      <c r="I23" t="s">
        <v>978</v>
      </c>
    </row>
    <row r="24" spans="2:9">
      <c r="B24" t="s">
        <v>308</v>
      </c>
      <c r="C24" t="s">
        <v>963</v>
      </c>
      <c r="D24" t="s">
        <v>964</v>
      </c>
      <c r="E24">
        <v>2023</v>
      </c>
      <c r="F24" s="1238">
        <v>45231</v>
      </c>
      <c r="H24" t="s">
        <v>984</v>
      </c>
      <c r="I24" t="s">
        <v>980</v>
      </c>
    </row>
    <row r="25" spans="2:9">
      <c r="B25" t="s">
        <v>308</v>
      </c>
      <c r="C25" t="s">
        <v>963</v>
      </c>
      <c r="D25" t="s">
        <v>964</v>
      </c>
      <c r="E25">
        <v>2023</v>
      </c>
      <c r="F25" s="1238">
        <v>45241</v>
      </c>
      <c r="H25" t="s">
        <v>965</v>
      </c>
      <c r="I25" t="s">
        <v>981</v>
      </c>
    </row>
    <row r="26" spans="2:9">
      <c r="B26" t="s">
        <v>308</v>
      </c>
      <c r="C26" t="s">
        <v>963</v>
      </c>
      <c r="D26" t="s">
        <v>964</v>
      </c>
      <c r="E26">
        <v>2023</v>
      </c>
      <c r="F26" s="1238">
        <v>45285</v>
      </c>
      <c r="H26" t="s">
        <v>969</v>
      </c>
      <c r="I26" t="s">
        <v>982</v>
      </c>
    </row>
    <row r="27" spans="2:9">
      <c r="B27" t="s">
        <v>308</v>
      </c>
      <c r="C27" t="s">
        <v>963</v>
      </c>
      <c r="D27" t="s">
        <v>964</v>
      </c>
      <c r="E27">
        <v>2023</v>
      </c>
      <c r="F27" s="1238">
        <v>45286</v>
      </c>
      <c r="H27" t="s">
        <v>979</v>
      </c>
      <c r="I27" t="s">
        <v>983</v>
      </c>
    </row>
    <row r="28" spans="2:9">
      <c r="B28" t="s">
        <v>308</v>
      </c>
      <c r="C28" t="s">
        <v>963</v>
      </c>
      <c r="D28" t="s">
        <v>964</v>
      </c>
      <c r="E28">
        <v>2024</v>
      </c>
      <c r="F28" s="1238">
        <v>45292</v>
      </c>
      <c r="H28" t="s">
        <v>969</v>
      </c>
      <c r="I28" t="s">
        <v>966</v>
      </c>
    </row>
    <row r="29" spans="2:9">
      <c r="B29" t="s">
        <v>308</v>
      </c>
      <c r="C29" t="s">
        <v>963</v>
      </c>
      <c r="D29" t="s">
        <v>964</v>
      </c>
      <c r="E29">
        <v>2024</v>
      </c>
      <c r="F29" s="1238">
        <v>45380</v>
      </c>
      <c r="H29" t="s">
        <v>967</v>
      </c>
      <c r="I29" t="s">
        <v>968</v>
      </c>
    </row>
    <row r="30" spans="2:9">
      <c r="B30" t="s">
        <v>308</v>
      </c>
      <c r="C30" t="s">
        <v>963</v>
      </c>
      <c r="D30" t="s">
        <v>964</v>
      </c>
      <c r="E30">
        <v>2024</v>
      </c>
      <c r="F30" s="1238">
        <v>45383</v>
      </c>
      <c r="H30" t="s">
        <v>969</v>
      </c>
      <c r="I30" t="s">
        <v>970</v>
      </c>
    </row>
    <row r="31" spans="2:9">
      <c r="B31" t="s">
        <v>308</v>
      </c>
      <c r="C31" t="s">
        <v>963</v>
      </c>
      <c r="D31" t="s">
        <v>964</v>
      </c>
      <c r="E31">
        <v>2024</v>
      </c>
      <c r="F31" s="1238">
        <v>45413</v>
      </c>
      <c r="H31" t="s">
        <v>984</v>
      </c>
      <c r="I31" t="s">
        <v>972</v>
      </c>
    </row>
    <row r="32" spans="2:9">
      <c r="B32" t="s">
        <v>308</v>
      </c>
      <c r="C32" t="s">
        <v>963</v>
      </c>
      <c r="D32" t="s">
        <v>964</v>
      </c>
      <c r="E32">
        <v>2024</v>
      </c>
      <c r="F32" s="1238">
        <v>45420</v>
      </c>
      <c r="H32" t="s">
        <v>984</v>
      </c>
      <c r="I32" t="s">
        <v>973</v>
      </c>
    </row>
    <row r="33" spans="2:9">
      <c r="B33" t="s">
        <v>308</v>
      </c>
      <c r="C33" t="s">
        <v>963</v>
      </c>
      <c r="D33" t="s">
        <v>964</v>
      </c>
      <c r="E33">
        <v>2024</v>
      </c>
      <c r="F33" s="1238">
        <v>45421</v>
      </c>
      <c r="H33" t="s">
        <v>974</v>
      </c>
      <c r="I33" t="s">
        <v>975</v>
      </c>
    </row>
    <row r="34" spans="2:9">
      <c r="B34" t="s">
        <v>308</v>
      </c>
      <c r="C34" t="s">
        <v>963</v>
      </c>
      <c r="D34" t="s">
        <v>964</v>
      </c>
      <c r="E34">
        <v>2024</v>
      </c>
      <c r="F34" s="1238">
        <v>45432</v>
      </c>
      <c r="H34" t="s">
        <v>969</v>
      </c>
      <c r="I34" t="s">
        <v>976</v>
      </c>
    </row>
    <row r="35" spans="2:9">
      <c r="B35" t="s">
        <v>308</v>
      </c>
      <c r="C35" t="s">
        <v>963</v>
      </c>
      <c r="D35" t="s">
        <v>964</v>
      </c>
      <c r="E35">
        <v>2024</v>
      </c>
      <c r="F35" s="1238">
        <v>45487</v>
      </c>
      <c r="H35" t="s">
        <v>971</v>
      </c>
      <c r="I35" t="s">
        <v>977</v>
      </c>
    </row>
    <row r="36" spans="2:9">
      <c r="B36" t="s">
        <v>308</v>
      </c>
      <c r="C36" t="s">
        <v>963</v>
      </c>
      <c r="D36" t="s">
        <v>964</v>
      </c>
      <c r="E36">
        <v>2024</v>
      </c>
      <c r="F36" s="1238">
        <v>45519</v>
      </c>
      <c r="H36" t="s">
        <v>974</v>
      </c>
      <c r="I36" t="s">
        <v>978</v>
      </c>
    </row>
    <row r="37" spans="2:9">
      <c r="B37" t="s">
        <v>308</v>
      </c>
      <c r="C37" t="s">
        <v>963</v>
      </c>
      <c r="D37" t="s">
        <v>964</v>
      </c>
      <c r="E37">
        <v>2024</v>
      </c>
      <c r="F37" s="1238">
        <v>45597</v>
      </c>
      <c r="H37" t="s">
        <v>967</v>
      </c>
      <c r="I37" t="s">
        <v>980</v>
      </c>
    </row>
    <row r="38" spans="2:9">
      <c r="B38" t="s">
        <v>308</v>
      </c>
      <c r="C38" t="s">
        <v>963</v>
      </c>
      <c r="D38" t="s">
        <v>964</v>
      </c>
      <c r="E38">
        <v>2024</v>
      </c>
      <c r="F38" s="1238">
        <v>45607</v>
      </c>
      <c r="H38" t="s">
        <v>969</v>
      </c>
      <c r="I38" t="s">
        <v>981</v>
      </c>
    </row>
    <row r="39" spans="2:9">
      <c r="B39" t="s">
        <v>308</v>
      </c>
      <c r="C39" t="s">
        <v>963</v>
      </c>
      <c r="D39" t="s">
        <v>964</v>
      </c>
      <c r="E39">
        <v>2024</v>
      </c>
      <c r="F39" s="1238">
        <v>45651</v>
      </c>
      <c r="H39" t="s">
        <v>984</v>
      </c>
      <c r="I39" t="s">
        <v>982</v>
      </c>
    </row>
    <row r="40" spans="2:9">
      <c r="B40" t="s">
        <v>308</v>
      </c>
      <c r="C40" t="s">
        <v>963</v>
      </c>
      <c r="D40" t="s">
        <v>964</v>
      </c>
      <c r="E40">
        <v>2024</v>
      </c>
      <c r="F40" s="1238">
        <v>45652</v>
      </c>
      <c r="H40" t="s">
        <v>974</v>
      </c>
      <c r="I40" t="s">
        <v>983</v>
      </c>
    </row>
    <row r="41" spans="2:9">
      <c r="B41" t="s">
        <v>308</v>
      </c>
      <c r="C41" t="s">
        <v>963</v>
      </c>
      <c r="D41" t="s">
        <v>964</v>
      </c>
      <c r="E41">
        <v>2025</v>
      </c>
      <c r="F41" s="1238">
        <v>45658</v>
      </c>
      <c r="H41" t="s">
        <v>984</v>
      </c>
      <c r="I41" t="s">
        <v>966</v>
      </c>
    </row>
    <row r="42" spans="2:9">
      <c r="B42" t="s">
        <v>308</v>
      </c>
      <c r="C42" t="s">
        <v>963</v>
      </c>
      <c r="D42" t="s">
        <v>964</v>
      </c>
      <c r="E42">
        <v>2025</v>
      </c>
      <c r="F42" s="1238">
        <v>45765</v>
      </c>
      <c r="H42" t="s">
        <v>967</v>
      </c>
      <c r="I42" t="s">
        <v>968</v>
      </c>
    </row>
    <row r="43" spans="2:9">
      <c r="B43" t="s">
        <v>308</v>
      </c>
      <c r="C43" t="s">
        <v>963</v>
      </c>
      <c r="D43" t="s">
        <v>964</v>
      </c>
      <c r="E43">
        <v>2025</v>
      </c>
      <c r="F43" s="1238">
        <v>45768</v>
      </c>
      <c r="H43" t="s">
        <v>969</v>
      </c>
      <c r="I43" t="s">
        <v>970</v>
      </c>
    </row>
    <row r="44" spans="2:9">
      <c r="B44" t="s">
        <v>308</v>
      </c>
      <c r="C44" t="s">
        <v>963</v>
      </c>
      <c r="D44" t="s">
        <v>964</v>
      </c>
      <c r="E44">
        <v>2025</v>
      </c>
      <c r="F44" s="1238">
        <v>45778</v>
      </c>
      <c r="H44" t="s">
        <v>974</v>
      </c>
      <c r="I44" t="s">
        <v>972</v>
      </c>
    </row>
    <row r="45" spans="2:9">
      <c r="B45" t="s">
        <v>308</v>
      </c>
      <c r="C45" t="s">
        <v>963</v>
      </c>
      <c r="D45" t="s">
        <v>964</v>
      </c>
      <c r="E45">
        <v>2025</v>
      </c>
      <c r="F45" s="1238">
        <v>45785</v>
      </c>
      <c r="H45" t="s">
        <v>974</v>
      </c>
      <c r="I45" t="s">
        <v>973</v>
      </c>
    </row>
    <row r="46" spans="2:9">
      <c r="B46" t="s">
        <v>308</v>
      </c>
      <c r="C46" t="s">
        <v>963</v>
      </c>
      <c r="D46" t="s">
        <v>964</v>
      </c>
      <c r="E46">
        <v>2025</v>
      </c>
      <c r="F46" s="1238">
        <v>45806</v>
      </c>
      <c r="H46" t="s">
        <v>974</v>
      </c>
      <c r="I46" t="s">
        <v>975</v>
      </c>
    </row>
    <row r="47" spans="2:9">
      <c r="B47" t="s">
        <v>308</v>
      </c>
      <c r="C47" t="s">
        <v>963</v>
      </c>
      <c r="D47" t="s">
        <v>964</v>
      </c>
      <c r="E47">
        <v>2025</v>
      </c>
      <c r="F47" s="1238">
        <v>45817</v>
      </c>
      <c r="H47" t="s">
        <v>969</v>
      </c>
      <c r="I47" t="s">
        <v>976</v>
      </c>
    </row>
    <row r="48" spans="2:9">
      <c r="B48" t="s">
        <v>308</v>
      </c>
      <c r="C48" t="s">
        <v>963</v>
      </c>
      <c r="D48" t="s">
        <v>964</v>
      </c>
      <c r="E48">
        <v>2025</v>
      </c>
      <c r="F48" s="1238">
        <v>45852</v>
      </c>
      <c r="H48" t="s">
        <v>969</v>
      </c>
      <c r="I48" t="s">
        <v>977</v>
      </c>
    </row>
    <row r="49" spans="2:9">
      <c r="B49" t="s">
        <v>308</v>
      </c>
      <c r="C49" t="s">
        <v>963</v>
      </c>
      <c r="D49" t="s">
        <v>964</v>
      </c>
      <c r="E49">
        <v>2025</v>
      </c>
      <c r="F49" s="1238">
        <v>45884</v>
      </c>
      <c r="H49" t="s">
        <v>967</v>
      </c>
      <c r="I49" t="s">
        <v>978</v>
      </c>
    </row>
    <row r="50" spans="2:9">
      <c r="B50" t="s">
        <v>308</v>
      </c>
      <c r="C50" t="s">
        <v>963</v>
      </c>
      <c r="D50" t="s">
        <v>964</v>
      </c>
      <c r="E50">
        <v>2025</v>
      </c>
      <c r="F50" s="1238">
        <v>45962</v>
      </c>
      <c r="H50" t="s">
        <v>965</v>
      </c>
      <c r="I50" t="s">
        <v>980</v>
      </c>
    </row>
    <row r="51" spans="2:9">
      <c r="B51" t="s">
        <v>308</v>
      </c>
      <c r="C51" t="s">
        <v>963</v>
      </c>
      <c r="D51" t="s">
        <v>964</v>
      </c>
      <c r="E51">
        <v>2025</v>
      </c>
      <c r="F51" s="1238">
        <v>45972</v>
      </c>
      <c r="H51" t="s">
        <v>979</v>
      </c>
      <c r="I51" t="s">
        <v>981</v>
      </c>
    </row>
    <row r="52" spans="2:9">
      <c r="B52" t="s">
        <v>308</v>
      </c>
      <c r="C52" t="s">
        <v>963</v>
      </c>
      <c r="D52" t="s">
        <v>964</v>
      </c>
      <c r="E52">
        <v>2025</v>
      </c>
      <c r="F52" s="1238">
        <v>46016</v>
      </c>
      <c r="H52" t="s">
        <v>974</v>
      </c>
      <c r="I52" t="s">
        <v>982</v>
      </c>
    </row>
    <row r="53" spans="2:9">
      <c r="B53" t="s">
        <v>308</v>
      </c>
      <c r="C53" t="s">
        <v>963</v>
      </c>
      <c r="D53" t="s">
        <v>964</v>
      </c>
      <c r="E53">
        <v>2025</v>
      </c>
      <c r="F53" s="1238">
        <v>46017</v>
      </c>
      <c r="H53" t="s">
        <v>967</v>
      </c>
      <c r="I53" t="s">
        <v>983</v>
      </c>
    </row>
    <row r="54" spans="2:9">
      <c r="B54" t="s">
        <v>308</v>
      </c>
      <c r="C54" t="s">
        <v>963</v>
      </c>
      <c r="D54" t="s">
        <v>964</v>
      </c>
      <c r="E54">
        <v>2026</v>
      </c>
      <c r="F54" s="1238">
        <v>46023</v>
      </c>
      <c r="H54" t="s">
        <v>974</v>
      </c>
      <c r="I54" t="s">
        <v>966</v>
      </c>
    </row>
    <row r="55" spans="2:9">
      <c r="B55" t="s">
        <v>308</v>
      </c>
      <c r="C55" t="s">
        <v>963</v>
      </c>
      <c r="D55" t="s">
        <v>964</v>
      </c>
      <c r="E55">
        <v>2026</v>
      </c>
      <c r="F55" s="1238">
        <v>46115</v>
      </c>
      <c r="H55" t="s">
        <v>967</v>
      </c>
      <c r="I55" t="s">
        <v>968</v>
      </c>
    </row>
    <row r="56" spans="2:9">
      <c r="B56" t="s">
        <v>308</v>
      </c>
      <c r="C56" t="s">
        <v>963</v>
      </c>
      <c r="D56" t="s">
        <v>964</v>
      </c>
      <c r="E56">
        <v>2026</v>
      </c>
      <c r="F56" s="1238">
        <v>46118</v>
      </c>
      <c r="H56" t="s">
        <v>969</v>
      </c>
      <c r="I56" t="s">
        <v>970</v>
      </c>
    </row>
    <row r="57" spans="2:9">
      <c r="B57" t="s">
        <v>308</v>
      </c>
      <c r="C57" t="s">
        <v>963</v>
      </c>
      <c r="D57" t="s">
        <v>964</v>
      </c>
      <c r="E57">
        <v>2026</v>
      </c>
      <c r="F57" s="1238">
        <v>46143</v>
      </c>
      <c r="H57" t="s">
        <v>967</v>
      </c>
      <c r="I57" t="s">
        <v>972</v>
      </c>
    </row>
    <row r="58" spans="2:9">
      <c r="B58" t="s">
        <v>308</v>
      </c>
      <c r="C58" t="s">
        <v>963</v>
      </c>
      <c r="D58" t="s">
        <v>964</v>
      </c>
      <c r="E58">
        <v>2026</v>
      </c>
      <c r="F58" s="1238">
        <v>46150</v>
      </c>
      <c r="H58" t="s">
        <v>967</v>
      </c>
      <c r="I58" t="s">
        <v>973</v>
      </c>
    </row>
    <row r="59" spans="2:9">
      <c r="B59" t="s">
        <v>308</v>
      </c>
      <c r="C59" t="s">
        <v>963</v>
      </c>
      <c r="D59" t="s">
        <v>964</v>
      </c>
      <c r="E59">
        <v>2026</v>
      </c>
      <c r="F59" s="1238">
        <v>46156</v>
      </c>
      <c r="H59" t="s">
        <v>974</v>
      </c>
      <c r="I59" t="s">
        <v>975</v>
      </c>
    </row>
    <row r="60" spans="2:9">
      <c r="B60" t="s">
        <v>308</v>
      </c>
      <c r="C60" t="s">
        <v>963</v>
      </c>
      <c r="D60" t="s">
        <v>964</v>
      </c>
      <c r="E60">
        <v>2026</v>
      </c>
      <c r="F60" s="1238">
        <v>46167</v>
      </c>
      <c r="H60" t="s">
        <v>969</v>
      </c>
      <c r="I60" t="s">
        <v>976</v>
      </c>
    </row>
    <row r="61" spans="2:9">
      <c r="B61" t="s">
        <v>308</v>
      </c>
      <c r="C61" t="s">
        <v>963</v>
      </c>
      <c r="D61" t="s">
        <v>964</v>
      </c>
      <c r="E61">
        <v>2026</v>
      </c>
      <c r="F61" s="1238">
        <v>46217</v>
      </c>
      <c r="H61" t="s">
        <v>979</v>
      </c>
      <c r="I61" t="s">
        <v>977</v>
      </c>
    </row>
    <row r="62" spans="2:9">
      <c r="B62" t="s">
        <v>308</v>
      </c>
      <c r="C62" t="s">
        <v>963</v>
      </c>
      <c r="D62" t="s">
        <v>964</v>
      </c>
      <c r="E62">
        <v>2026</v>
      </c>
      <c r="F62" s="1238">
        <v>46249</v>
      </c>
      <c r="H62" t="s">
        <v>965</v>
      </c>
      <c r="I62" t="s">
        <v>978</v>
      </c>
    </row>
    <row r="63" spans="2:9">
      <c r="B63" t="s">
        <v>308</v>
      </c>
      <c r="C63" t="s">
        <v>963</v>
      </c>
      <c r="D63" t="s">
        <v>964</v>
      </c>
      <c r="E63">
        <v>2026</v>
      </c>
      <c r="F63" s="1238">
        <v>46327</v>
      </c>
      <c r="H63" t="s">
        <v>971</v>
      </c>
      <c r="I63" t="s">
        <v>980</v>
      </c>
    </row>
    <row r="64" spans="2:9">
      <c r="B64" t="s">
        <v>308</v>
      </c>
      <c r="C64" t="s">
        <v>963</v>
      </c>
      <c r="D64" t="s">
        <v>964</v>
      </c>
      <c r="E64">
        <v>2026</v>
      </c>
      <c r="F64" s="1238">
        <v>46337</v>
      </c>
      <c r="H64" t="s">
        <v>984</v>
      </c>
      <c r="I64" t="s">
        <v>981</v>
      </c>
    </row>
    <row r="65" spans="2:9">
      <c r="B65" t="s">
        <v>308</v>
      </c>
      <c r="C65" t="s">
        <v>963</v>
      </c>
      <c r="D65" t="s">
        <v>964</v>
      </c>
      <c r="E65">
        <v>2026</v>
      </c>
      <c r="F65" s="1238">
        <v>46381</v>
      </c>
      <c r="H65" t="s">
        <v>967</v>
      </c>
      <c r="I65" t="s">
        <v>982</v>
      </c>
    </row>
    <row r="66" spans="2:9">
      <c r="B66" t="s">
        <v>308</v>
      </c>
      <c r="C66" t="s">
        <v>963</v>
      </c>
      <c r="D66" t="s">
        <v>964</v>
      </c>
      <c r="E66">
        <v>2026</v>
      </c>
      <c r="F66" s="1238">
        <v>46382</v>
      </c>
      <c r="H66" t="s">
        <v>965</v>
      </c>
      <c r="I66" t="s">
        <v>983</v>
      </c>
    </row>
    <row r="67" spans="2:9">
      <c r="B67" t="s">
        <v>308</v>
      </c>
      <c r="C67" t="s">
        <v>963</v>
      </c>
      <c r="D67" t="s">
        <v>964</v>
      </c>
      <c r="E67">
        <v>2027</v>
      </c>
      <c r="F67" s="1238">
        <v>46388</v>
      </c>
      <c r="H67" t="s">
        <v>967</v>
      </c>
      <c r="I67" t="s">
        <v>966</v>
      </c>
    </row>
    <row r="68" spans="2:9">
      <c r="B68" t="s">
        <v>308</v>
      </c>
      <c r="C68" t="s">
        <v>963</v>
      </c>
      <c r="D68" t="s">
        <v>964</v>
      </c>
      <c r="E68">
        <v>2027</v>
      </c>
      <c r="F68" s="1238">
        <v>46472</v>
      </c>
      <c r="H68" t="s">
        <v>967</v>
      </c>
      <c r="I68" t="s">
        <v>968</v>
      </c>
    </row>
    <row r="69" spans="2:9">
      <c r="B69" t="s">
        <v>308</v>
      </c>
      <c r="C69" t="s">
        <v>963</v>
      </c>
      <c r="D69" t="s">
        <v>964</v>
      </c>
      <c r="E69">
        <v>2027</v>
      </c>
      <c r="F69" s="1238">
        <v>46475</v>
      </c>
      <c r="H69" t="s">
        <v>969</v>
      </c>
      <c r="I69" t="s">
        <v>970</v>
      </c>
    </row>
    <row r="70" spans="2:9">
      <c r="B70" t="s">
        <v>308</v>
      </c>
      <c r="C70" t="s">
        <v>963</v>
      </c>
      <c r="D70" t="s">
        <v>964</v>
      </c>
      <c r="E70">
        <v>2027</v>
      </c>
      <c r="F70" s="1238">
        <v>46508</v>
      </c>
      <c r="H70" t="s">
        <v>965</v>
      </c>
      <c r="I70" t="s">
        <v>972</v>
      </c>
    </row>
    <row r="71" spans="2:9">
      <c r="B71" t="s">
        <v>308</v>
      </c>
      <c r="C71" t="s">
        <v>963</v>
      </c>
      <c r="D71" t="s">
        <v>964</v>
      </c>
      <c r="E71">
        <v>2027</v>
      </c>
      <c r="F71" s="1238">
        <v>46513</v>
      </c>
      <c r="H71" t="s">
        <v>974</v>
      </c>
      <c r="I71" t="s">
        <v>975</v>
      </c>
    </row>
    <row r="72" spans="2:9">
      <c r="B72" t="s">
        <v>308</v>
      </c>
      <c r="C72" t="s">
        <v>963</v>
      </c>
      <c r="D72" t="s">
        <v>964</v>
      </c>
      <c r="E72">
        <v>2027</v>
      </c>
      <c r="F72" s="1238">
        <v>46515</v>
      </c>
      <c r="H72" t="s">
        <v>965</v>
      </c>
      <c r="I72" t="s">
        <v>973</v>
      </c>
    </row>
    <row r="73" spans="2:9">
      <c r="B73" t="s">
        <v>308</v>
      </c>
      <c r="C73" t="s">
        <v>963</v>
      </c>
      <c r="D73" t="s">
        <v>964</v>
      </c>
      <c r="E73">
        <v>2027</v>
      </c>
      <c r="F73" s="1238">
        <v>46524</v>
      </c>
      <c r="H73" t="s">
        <v>969</v>
      </c>
      <c r="I73" t="s">
        <v>976</v>
      </c>
    </row>
    <row r="74" spans="2:9">
      <c r="B74" t="s">
        <v>308</v>
      </c>
      <c r="C74" t="s">
        <v>963</v>
      </c>
      <c r="D74" t="s">
        <v>964</v>
      </c>
      <c r="E74">
        <v>2027</v>
      </c>
      <c r="F74" s="1238">
        <v>46582</v>
      </c>
      <c r="H74" t="s">
        <v>984</v>
      </c>
      <c r="I74" t="s">
        <v>977</v>
      </c>
    </row>
    <row r="75" spans="2:9">
      <c r="B75" t="s">
        <v>308</v>
      </c>
      <c r="C75" t="s">
        <v>963</v>
      </c>
      <c r="D75" t="s">
        <v>964</v>
      </c>
      <c r="E75">
        <v>2027</v>
      </c>
      <c r="F75" s="1238">
        <v>46614</v>
      </c>
      <c r="H75" t="s">
        <v>971</v>
      </c>
      <c r="I75" t="s">
        <v>978</v>
      </c>
    </row>
    <row r="76" spans="2:9">
      <c r="B76" t="s">
        <v>308</v>
      </c>
      <c r="C76" t="s">
        <v>963</v>
      </c>
      <c r="D76" t="s">
        <v>964</v>
      </c>
      <c r="E76">
        <v>2027</v>
      </c>
      <c r="F76" s="1238">
        <v>46692</v>
      </c>
      <c r="H76" t="s">
        <v>969</v>
      </c>
      <c r="I76" t="s">
        <v>980</v>
      </c>
    </row>
    <row r="77" spans="2:9">
      <c r="B77" t="s">
        <v>308</v>
      </c>
      <c r="C77" t="s">
        <v>963</v>
      </c>
      <c r="D77" t="s">
        <v>964</v>
      </c>
      <c r="E77">
        <v>2027</v>
      </c>
      <c r="F77" s="1238">
        <v>46702</v>
      </c>
      <c r="H77" t="s">
        <v>974</v>
      </c>
      <c r="I77" t="s">
        <v>981</v>
      </c>
    </row>
    <row r="78" spans="2:9">
      <c r="B78" t="s">
        <v>308</v>
      </c>
      <c r="C78" t="s">
        <v>963</v>
      </c>
      <c r="D78" t="s">
        <v>964</v>
      </c>
      <c r="E78">
        <v>2027</v>
      </c>
      <c r="F78" s="1238">
        <v>46746</v>
      </c>
      <c r="H78" t="s">
        <v>965</v>
      </c>
      <c r="I78" t="s">
        <v>982</v>
      </c>
    </row>
    <row r="79" spans="2:9">
      <c r="B79" t="s">
        <v>308</v>
      </c>
      <c r="C79" t="s">
        <v>963</v>
      </c>
      <c r="D79" t="s">
        <v>964</v>
      </c>
      <c r="E79">
        <v>2027</v>
      </c>
      <c r="F79" s="1238">
        <v>46747</v>
      </c>
      <c r="H79" t="s">
        <v>971</v>
      </c>
      <c r="I79" t="s">
        <v>983</v>
      </c>
    </row>
    <row r="80" spans="2:9">
      <c r="B80" t="s">
        <v>308</v>
      </c>
      <c r="C80" t="s">
        <v>963</v>
      </c>
      <c r="D80" t="s">
        <v>964</v>
      </c>
      <c r="E80">
        <v>2028</v>
      </c>
      <c r="F80" s="1238">
        <v>46753</v>
      </c>
      <c r="H80" t="s">
        <v>965</v>
      </c>
      <c r="I80" t="s">
        <v>966</v>
      </c>
    </row>
    <row r="81" spans="2:9">
      <c r="B81" t="s">
        <v>308</v>
      </c>
      <c r="C81" t="s">
        <v>963</v>
      </c>
      <c r="D81" t="s">
        <v>964</v>
      </c>
      <c r="E81">
        <v>2028</v>
      </c>
      <c r="F81" s="1238">
        <v>46857</v>
      </c>
      <c r="H81" t="s">
        <v>967</v>
      </c>
      <c r="I81" t="s">
        <v>968</v>
      </c>
    </row>
    <row r="82" spans="2:9">
      <c r="B82" t="s">
        <v>308</v>
      </c>
      <c r="C82" t="s">
        <v>963</v>
      </c>
      <c r="D82" t="s">
        <v>964</v>
      </c>
      <c r="E82">
        <v>2028</v>
      </c>
      <c r="F82" s="1238">
        <v>46860</v>
      </c>
      <c r="H82" t="s">
        <v>969</v>
      </c>
      <c r="I82" t="s">
        <v>970</v>
      </c>
    </row>
    <row r="83" spans="2:9">
      <c r="B83" t="s">
        <v>308</v>
      </c>
      <c r="C83" t="s">
        <v>963</v>
      </c>
      <c r="D83" t="s">
        <v>964</v>
      </c>
      <c r="E83">
        <v>2028</v>
      </c>
      <c r="F83" s="1238">
        <v>46874</v>
      </c>
      <c r="H83" t="s">
        <v>969</v>
      </c>
      <c r="I83" t="s">
        <v>972</v>
      </c>
    </row>
    <row r="84" spans="2:9">
      <c r="B84" t="s">
        <v>308</v>
      </c>
      <c r="C84" t="s">
        <v>963</v>
      </c>
      <c r="D84" t="s">
        <v>964</v>
      </c>
      <c r="E84">
        <v>2028</v>
      </c>
      <c r="F84" s="1238">
        <v>46881</v>
      </c>
      <c r="H84" t="s">
        <v>969</v>
      </c>
      <c r="I84" t="s">
        <v>973</v>
      </c>
    </row>
    <row r="85" spans="2:9">
      <c r="B85" t="s">
        <v>308</v>
      </c>
      <c r="C85" t="s">
        <v>963</v>
      </c>
      <c r="D85" t="s">
        <v>964</v>
      </c>
      <c r="E85">
        <v>2028</v>
      </c>
      <c r="F85" s="1238">
        <v>46898</v>
      </c>
      <c r="H85" t="s">
        <v>974</v>
      </c>
      <c r="I85" t="s">
        <v>975</v>
      </c>
    </row>
    <row r="86" spans="2:9">
      <c r="B86" t="s">
        <v>308</v>
      </c>
      <c r="C86" t="s">
        <v>963</v>
      </c>
      <c r="D86" t="s">
        <v>964</v>
      </c>
      <c r="E86">
        <v>2028</v>
      </c>
      <c r="F86" s="1238">
        <v>46909</v>
      </c>
      <c r="H86" t="s">
        <v>969</v>
      </c>
      <c r="I86" t="s">
        <v>976</v>
      </c>
    </row>
    <row r="87" spans="2:9">
      <c r="B87" t="s">
        <v>308</v>
      </c>
      <c r="C87" t="s">
        <v>963</v>
      </c>
      <c r="D87" t="s">
        <v>964</v>
      </c>
      <c r="E87">
        <v>2028</v>
      </c>
      <c r="F87" s="1238">
        <v>46948</v>
      </c>
      <c r="H87" t="s">
        <v>967</v>
      </c>
      <c r="I87" t="s">
        <v>977</v>
      </c>
    </row>
    <row r="88" spans="2:9">
      <c r="B88" t="s">
        <v>308</v>
      </c>
      <c r="C88" t="s">
        <v>963</v>
      </c>
      <c r="D88" t="s">
        <v>964</v>
      </c>
      <c r="E88">
        <v>2028</v>
      </c>
      <c r="F88" s="1238">
        <v>46980</v>
      </c>
      <c r="H88" t="s">
        <v>979</v>
      </c>
      <c r="I88" t="s">
        <v>978</v>
      </c>
    </row>
    <row r="89" spans="2:9">
      <c r="B89" t="s">
        <v>308</v>
      </c>
      <c r="C89" t="s">
        <v>963</v>
      </c>
      <c r="D89" t="s">
        <v>964</v>
      </c>
      <c r="E89">
        <v>2028</v>
      </c>
      <c r="F89" s="1238">
        <v>47058</v>
      </c>
      <c r="H89" t="s">
        <v>984</v>
      </c>
      <c r="I89" t="s">
        <v>980</v>
      </c>
    </row>
    <row r="90" spans="2:9">
      <c r="B90" t="s">
        <v>308</v>
      </c>
      <c r="C90" t="s">
        <v>963</v>
      </c>
      <c r="D90" t="s">
        <v>964</v>
      </c>
      <c r="E90">
        <v>2028</v>
      </c>
      <c r="F90" s="1238">
        <v>47068</v>
      </c>
      <c r="H90" t="s">
        <v>965</v>
      </c>
      <c r="I90" t="s">
        <v>981</v>
      </c>
    </row>
    <row r="91" spans="2:9">
      <c r="B91" t="s">
        <v>308</v>
      </c>
      <c r="C91" t="s">
        <v>963</v>
      </c>
      <c r="D91" t="s">
        <v>964</v>
      </c>
      <c r="E91">
        <v>2028</v>
      </c>
      <c r="F91" s="1238">
        <v>47112</v>
      </c>
      <c r="H91" t="s">
        <v>969</v>
      </c>
      <c r="I91" t="s">
        <v>982</v>
      </c>
    </row>
    <row r="92" spans="2:9">
      <c r="B92" t="s">
        <v>308</v>
      </c>
      <c r="C92" t="s">
        <v>963</v>
      </c>
      <c r="D92" t="s">
        <v>964</v>
      </c>
      <c r="E92">
        <v>2028</v>
      </c>
      <c r="F92" s="1238">
        <v>47113</v>
      </c>
      <c r="H92" t="s">
        <v>979</v>
      </c>
      <c r="I92" t="s">
        <v>983</v>
      </c>
    </row>
    <row r="93" spans="2:9">
      <c r="B93" t="s">
        <v>308</v>
      </c>
      <c r="C93" t="s">
        <v>963</v>
      </c>
      <c r="D93" t="s">
        <v>964</v>
      </c>
      <c r="E93">
        <v>2029</v>
      </c>
      <c r="F93" s="1238">
        <v>47119</v>
      </c>
      <c r="H93" t="s">
        <v>969</v>
      </c>
      <c r="I93" t="s">
        <v>966</v>
      </c>
    </row>
    <row r="94" spans="2:9">
      <c r="B94" t="s">
        <v>308</v>
      </c>
      <c r="C94" t="s">
        <v>963</v>
      </c>
      <c r="D94" t="s">
        <v>964</v>
      </c>
      <c r="E94">
        <v>2029</v>
      </c>
      <c r="F94" s="1238">
        <v>47207</v>
      </c>
      <c r="H94" t="s">
        <v>967</v>
      </c>
      <c r="I94" t="s">
        <v>968</v>
      </c>
    </row>
    <row r="95" spans="2:9">
      <c r="B95" t="s">
        <v>308</v>
      </c>
      <c r="C95" t="s">
        <v>963</v>
      </c>
      <c r="D95" t="s">
        <v>964</v>
      </c>
      <c r="E95">
        <v>2029</v>
      </c>
      <c r="F95" s="1238">
        <v>47210</v>
      </c>
      <c r="H95" t="s">
        <v>969</v>
      </c>
      <c r="I95" t="s">
        <v>970</v>
      </c>
    </row>
    <row r="96" spans="2:9">
      <c r="B96" t="s">
        <v>308</v>
      </c>
      <c r="C96" t="s">
        <v>963</v>
      </c>
      <c r="D96" t="s">
        <v>964</v>
      </c>
      <c r="E96">
        <v>2029</v>
      </c>
      <c r="F96" s="1238">
        <v>47239</v>
      </c>
      <c r="H96" t="s">
        <v>979</v>
      </c>
      <c r="I96" t="s">
        <v>972</v>
      </c>
    </row>
    <row r="97" spans="2:9">
      <c r="B97" t="s">
        <v>308</v>
      </c>
      <c r="C97" t="s">
        <v>963</v>
      </c>
      <c r="D97" t="s">
        <v>964</v>
      </c>
      <c r="E97">
        <v>2029</v>
      </c>
      <c r="F97" s="1238">
        <v>47246</v>
      </c>
      <c r="H97" t="s">
        <v>979</v>
      </c>
      <c r="I97" t="s">
        <v>973</v>
      </c>
    </row>
    <row r="98" spans="2:9">
      <c r="B98" t="s">
        <v>308</v>
      </c>
      <c r="C98" t="s">
        <v>963</v>
      </c>
      <c r="D98" t="s">
        <v>964</v>
      </c>
      <c r="E98">
        <v>2029</v>
      </c>
      <c r="F98" s="1238">
        <v>47248</v>
      </c>
      <c r="H98" t="s">
        <v>974</v>
      </c>
      <c r="I98" t="s">
        <v>975</v>
      </c>
    </row>
    <row r="99" spans="2:9">
      <c r="B99" t="s">
        <v>308</v>
      </c>
      <c r="C99" t="s">
        <v>963</v>
      </c>
      <c r="D99" t="s">
        <v>964</v>
      </c>
      <c r="E99">
        <v>2029</v>
      </c>
      <c r="F99" s="1238">
        <v>47259</v>
      </c>
      <c r="H99" t="s">
        <v>969</v>
      </c>
      <c r="I99" t="s">
        <v>976</v>
      </c>
    </row>
    <row r="100" spans="2:9">
      <c r="B100" t="s">
        <v>308</v>
      </c>
      <c r="C100" t="s">
        <v>963</v>
      </c>
      <c r="D100" t="s">
        <v>964</v>
      </c>
      <c r="E100">
        <v>2029</v>
      </c>
      <c r="F100" s="1238">
        <v>47313</v>
      </c>
      <c r="H100" t="s">
        <v>965</v>
      </c>
      <c r="I100" t="s">
        <v>977</v>
      </c>
    </row>
    <row r="101" spans="2:9">
      <c r="B101" t="s">
        <v>308</v>
      </c>
      <c r="C101" t="s">
        <v>963</v>
      </c>
      <c r="D101" t="s">
        <v>964</v>
      </c>
      <c r="E101">
        <v>2029</v>
      </c>
      <c r="F101" s="1238">
        <v>47345</v>
      </c>
      <c r="H101" t="s">
        <v>984</v>
      </c>
      <c r="I101" t="s">
        <v>978</v>
      </c>
    </row>
    <row r="102" spans="2:9">
      <c r="B102" t="s">
        <v>308</v>
      </c>
      <c r="C102" t="s">
        <v>963</v>
      </c>
      <c r="D102" t="s">
        <v>964</v>
      </c>
      <c r="E102">
        <v>2029</v>
      </c>
      <c r="F102" s="1238">
        <v>47423</v>
      </c>
      <c r="H102" t="s">
        <v>974</v>
      </c>
      <c r="I102" t="s">
        <v>980</v>
      </c>
    </row>
    <row r="103" spans="2:9">
      <c r="B103" t="s">
        <v>308</v>
      </c>
      <c r="C103" t="s">
        <v>963</v>
      </c>
      <c r="D103" t="s">
        <v>964</v>
      </c>
      <c r="E103">
        <v>2029</v>
      </c>
      <c r="F103" s="1238">
        <v>47433</v>
      </c>
      <c r="H103" t="s">
        <v>971</v>
      </c>
      <c r="I103" t="s">
        <v>981</v>
      </c>
    </row>
    <row r="104" spans="2:9">
      <c r="B104" t="s">
        <v>308</v>
      </c>
      <c r="C104" t="s">
        <v>963</v>
      </c>
      <c r="D104" t="s">
        <v>964</v>
      </c>
      <c r="E104">
        <v>2029</v>
      </c>
      <c r="F104" s="1238">
        <v>47477</v>
      </c>
      <c r="H104" t="s">
        <v>979</v>
      </c>
      <c r="I104" t="s">
        <v>982</v>
      </c>
    </row>
    <row r="105" spans="2:9">
      <c r="B105" t="s">
        <v>308</v>
      </c>
      <c r="C105" t="s">
        <v>963</v>
      </c>
      <c r="D105" t="s">
        <v>964</v>
      </c>
      <c r="E105">
        <v>2029</v>
      </c>
      <c r="F105" s="1238">
        <v>47478</v>
      </c>
      <c r="H105" t="s">
        <v>984</v>
      </c>
      <c r="I105" t="s">
        <v>983</v>
      </c>
    </row>
    <row r="106" spans="2:9">
      <c r="B106" t="s">
        <v>308</v>
      </c>
      <c r="C106" t="s">
        <v>963</v>
      </c>
      <c r="D106" t="s">
        <v>964</v>
      </c>
      <c r="E106">
        <v>2030</v>
      </c>
      <c r="F106" s="1238">
        <v>47484</v>
      </c>
      <c r="H106" t="s">
        <v>979</v>
      </c>
      <c r="I106" t="s">
        <v>966</v>
      </c>
    </row>
    <row r="107" spans="2:9">
      <c r="B107" t="s">
        <v>308</v>
      </c>
      <c r="C107" t="s">
        <v>963</v>
      </c>
      <c r="D107" t="s">
        <v>964</v>
      </c>
      <c r="E107">
        <v>2030</v>
      </c>
      <c r="F107" s="1238">
        <v>47592</v>
      </c>
      <c r="H107" t="s">
        <v>967</v>
      </c>
      <c r="I107" t="s">
        <v>968</v>
      </c>
    </row>
    <row r="108" spans="2:9">
      <c r="B108" t="s">
        <v>308</v>
      </c>
      <c r="C108" t="s">
        <v>963</v>
      </c>
      <c r="D108" t="s">
        <v>964</v>
      </c>
      <c r="E108">
        <v>2030</v>
      </c>
      <c r="F108" s="1238">
        <v>47595</v>
      </c>
      <c r="H108" t="s">
        <v>969</v>
      </c>
      <c r="I108" t="s">
        <v>970</v>
      </c>
    </row>
    <row r="109" spans="2:9">
      <c r="B109" t="s">
        <v>308</v>
      </c>
      <c r="C109" t="s">
        <v>963</v>
      </c>
      <c r="D109" t="s">
        <v>964</v>
      </c>
      <c r="E109">
        <v>2030</v>
      </c>
      <c r="F109" s="1238">
        <v>47604</v>
      </c>
      <c r="H109" t="s">
        <v>984</v>
      </c>
      <c r="I109" t="s">
        <v>972</v>
      </c>
    </row>
    <row r="110" spans="2:9">
      <c r="B110" t="s">
        <v>308</v>
      </c>
      <c r="C110" t="s">
        <v>963</v>
      </c>
      <c r="D110" t="s">
        <v>964</v>
      </c>
      <c r="E110">
        <v>2030</v>
      </c>
      <c r="F110" s="1238">
        <v>47611</v>
      </c>
      <c r="H110" t="s">
        <v>984</v>
      </c>
      <c r="I110" t="s">
        <v>973</v>
      </c>
    </row>
    <row r="111" spans="2:9">
      <c r="B111" t="s">
        <v>308</v>
      </c>
      <c r="C111" t="s">
        <v>963</v>
      </c>
      <c r="D111" t="s">
        <v>964</v>
      </c>
      <c r="E111">
        <v>2030</v>
      </c>
      <c r="F111" s="1238">
        <v>47633</v>
      </c>
      <c r="H111" t="s">
        <v>974</v>
      </c>
      <c r="I111" t="s">
        <v>975</v>
      </c>
    </row>
    <row r="112" spans="2:9">
      <c r="B112" t="s">
        <v>308</v>
      </c>
      <c r="C112" t="s">
        <v>963</v>
      </c>
      <c r="D112" t="s">
        <v>964</v>
      </c>
      <c r="E112">
        <v>2030</v>
      </c>
      <c r="F112" s="1238">
        <v>47644</v>
      </c>
      <c r="H112" t="s">
        <v>969</v>
      </c>
      <c r="I112" t="s">
        <v>976</v>
      </c>
    </row>
    <row r="113" spans="2:9">
      <c r="B113" t="s">
        <v>308</v>
      </c>
      <c r="C113" t="s">
        <v>963</v>
      </c>
      <c r="D113" t="s">
        <v>964</v>
      </c>
      <c r="E113">
        <v>2030</v>
      </c>
      <c r="F113" s="1238">
        <v>47678</v>
      </c>
      <c r="H113" t="s">
        <v>971</v>
      </c>
      <c r="I113" t="s">
        <v>977</v>
      </c>
    </row>
    <row r="114" spans="2:9">
      <c r="B114" t="s">
        <v>308</v>
      </c>
      <c r="C114" t="s">
        <v>963</v>
      </c>
      <c r="D114" t="s">
        <v>964</v>
      </c>
      <c r="E114">
        <v>2030</v>
      </c>
      <c r="F114" s="1238">
        <v>47710</v>
      </c>
      <c r="H114" t="s">
        <v>974</v>
      </c>
      <c r="I114" t="s">
        <v>978</v>
      </c>
    </row>
    <row r="115" spans="2:9">
      <c r="B115" t="s">
        <v>308</v>
      </c>
      <c r="C115" t="s">
        <v>963</v>
      </c>
      <c r="D115" t="s">
        <v>964</v>
      </c>
      <c r="E115">
        <v>2030</v>
      </c>
      <c r="F115" s="1238">
        <v>47788</v>
      </c>
      <c r="H115" t="s">
        <v>967</v>
      </c>
      <c r="I115" t="s">
        <v>980</v>
      </c>
    </row>
    <row r="116" spans="2:9">
      <c r="B116" t="s">
        <v>308</v>
      </c>
      <c r="C116" t="s">
        <v>963</v>
      </c>
      <c r="D116" t="s">
        <v>964</v>
      </c>
      <c r="E116">
        <v>2030</v>
      </c>
      <c r="F116" s="1238">
        <v>47798</v>
      </c>
      <c r="H116" t="s">
        <v>969</v>
      </c>
      <c r="I116" t="s">
        <v>981</v>
      </c>
    </row>
    <row r="117" spans="2:9">
      <c r="B117" t="s">
        <v>308</v>
      </c>
      <c r="C117" t="s">
        <v>963</v>
      </c>
      <c r="D117" t="s">
        <v>964</v>
      </c>
      <c r="E117">
        <v>2030</v>
      </c>
      <c r="F117" s="1238">
        <v>47842</v>
      </c>
      <c r="H117" t="s">
        <v>984</v>
      </c>
      <c r="I117" t="s">
        <v>982</v>
      </c>
    </row>
    <row r="118" spans="2:9">
      <c r="B118" t="s">
        <v>308</v>
      </c>
      <c r="C118" t="s">
        <v>963</v>
      </c>
      <c r="D118" t="s">
        <v>964</v>
      </c>
      <c r="E118">
        <v>2030</v>
      </c>
      <c r="F118" s="1238">
        <v>47843</v>
      </c>
      <c r="H118" t="s">
        <v>974</v>
      </c>
      <c r="I118" t="s">
        <v>983</v>
      </c>
    </row>
    <row r="119" spans="2:9">
      <c r="B119" t="s">
        <v>308</v>
      </c>
      <c r="C119" t="s">
        <v>963</v>
      </c>
      <c r="D119" t="s">
        <v>964</v>
      </c>
      <c r="E119">
        <v>2031</v>
      </c>
      <c r="F119" s="1238">
        <v>47849</v>
      </c>
      <c r="H119" t="s">
        <v>984</v>
      </c>
      <c r="I119" t="s">
        <v>966</v>
      </c>
    </row>
    <row r="120" spans="2:9">
      <c r="B120" t="s">
        <v>308</v>
      </c>
      <c r="C120" t="s">
        <v>963</v>
      </c>
      <c r="D120" t="s">
        <v>964</v>
      </c>
      <c r="E120">
        <v>2031</v>
      </c>
      <c r="F120" s="1238">
        <v>47949</v>
      </c>
      <c r="H120" t="s">
        <v>967</v>
      </c>
      <c r="I120" t="s">
        <v>968</v>
      </c>
    </row>
    <row r="121" spans="2:9">
      <c r="B121" t="s">
        <v>308</v>
      </c>
      <c r="C121" t="s">
        <v>963</v>
      </c>
      <c r="D121" t="s">
        <v>964</v>
      </c>
      <c r="E121">
        <v>2031</v>
      </c>
      <c r="F121" s="1238">
        <v>47952</v>
      </c>
      <c r="H121" t="s">
        <v>969</v>
      </c>
      <c r="I121" t="s">
        <v>970</v>
      </c>
    </row>
    <row r="122" spans="2:9">
      <c r="B122" t="s">
        <v>308</v>
      </c>
      <c r="C122" t="s">
        <v>963</v>
      </c>
      <c r="D122" t="s">
        <v>964</v>
      </c>
      <c r="E122">
        <v>2031</v>
      </c>
      <c r="F122" s="1238">
        <v>47969</v>
      </c>
      <c r="H122" t="s">
        <v>974</v>
      </c>
      <c r="I122" t="s">
        <v>972</v>
      </c>
    </row>
    <row r="123" spans="2:9">
      <c r="B123" t="s">
        <v>308</v>
      </c>
      <c r="C123" t="s">
        <v>963</v>
      </c>
      <c r="D123" t="s">
        <v>964</v>
      </c>
      <c r="E123">
        <v>2031</v>
      </c>
      <c r="F123" s="1238">
        <v>47976</v>
      </c>
      <c r="H123" t="s">
        <v>974</v>
      </c>
      <c r="I123" t="s">
        <v>973</v>
      </c>
    </row>
    <row r="124" spans="2:9">
      <c r="B124" t="s">
        <v>308</v>
      </c>
      <c r="C124" t="s">
        <v>963</v>
      </c>
      <c r="D124" t="s">
        <v>964</v>
      </c>
      <c r="E124">
        <v>2031</v>
      </c>
      <c r="F124" s="1238">
        <v>47990</v>
      </c>
      <c r="H124" t="s">
        <v>974</v>
      </c>
      <c r="I124" t="s">
        <v>975</v>
      </c>
    </row>
    <row r="125" spans="2:9">
      <c r="B125" t="s">
        <v>308</v>
      </c>
      <c r="C125" t="s">
        <v>963</v>
      </c>
      <c r="D125" t="s">
        <v>964</v>
      </c>
      <c r="E125">
        <v>2031</v>
      </c>
      <c r="F125" s="1238">
        <v>48001</v>
      </c>
      <c r="H125" t="s">
        <v>969</v>
      </c>
      <c r="I125" t="s">
        <v>976</v>
      </c>
    </row>
    <row r="126" spans="2:9">
      <c r="B126" t="s">
        <v>308</v>
      </c>
      <c r="C126" t="s">
        <v>963</v>
      </c>
      <c r="D126" t="s">
        <v>964</v>
      </c>
      <c r="E126">
        <v>2031</v>
      </c>
      <c r="F126" s="1238">
        <v>48043</v>
      </c>
      <c r="H126" t="s">
        <v>969</v>
      </c>
      <c r="I126" t="s">
        <v>977</v>
      </c>
    </row>
    <row r="127" spans="2:9">
      <c r="B127" t="s">
        <v>308</v>
      </c>
      <c r="C127" t="s">
        <v>963</v>
      </c>
      <c r="D127" t="s">
        <v>964</v>
      </c>
      <c r="E127">
        <v>2031</v>
      </c>
      <c r="F127" s="1238">
        <v>48075</v>
      </c>
      <c r="H127" t="s">
        <v>967</v>
      </c>
      <c r="I127" t="s">
        <v>978</v>
      </c>
    </row>
    <row r="128" spans="2:9">
      <c r="B128" t="s">
        <v>308</v>
      </c>
      <c r="C128" t="s">
        <v>963</v>
      </c>
      <c r="D128" t="s">
        <v>964</v>
      </c>
      <c r="E128">
        <v>2031</v>
      </c>
      <c r="F128" s="1238">
        <v>48153</v>
      </c>
      <c r="H128" t="s">
        <v>965</v>
      </c>
      <c r="I128" t="s">
        <v>980</v>
      </c>
    </row>
    <row r="129" spans="2:9">
      <c r="B129" t="s">
        <v>308</v>
      </c>
      <c r="C129" t="s">
        <v>963</v>
      </c>
      <c r="D129" t="s">
        <v>964</v>
      </c>
      <c r="E129">
        <v>2031</v>
      </c>
      <c r="F129" s="1238">
        <v>48163</v>
      </c>
      <c r="H129" t="s">
        <v>979</v>
      </c>
      <c r="I129" t="s">
        <v>981</v>
      </c>
    </row>
    <row r="130" spans="2:9">
      <c r="B130" t="s">
        <v>308</v>
      </c>
      <c r="C130" t="s">
        <v>963</v>
      </c>
      <c r="D130" t="s">
        <v>964</v>
      </c>
      <c r="E130">
        <v>2031</v>
      </c>
      <c r="F130" s="1238">
        <v>48207</v>
      </c>
      <c r="H130" t="s">
        <v>974</v>
      </c>
      <c r="I130" t="s">
        <v>982</v>
      </c>
    </row>
    <row r="131" spans="2:9">
      <c r="B131" t="s">
        <v>308</v>
      </c>
      <c r="C131" t="s">
        <v>963</v>
      </c>
      <c r="D131" t="s">
        <v>964</v>
      </c>
      <c r="E131">
        <v>2031</v>
      </c>
      <c r="F131" s="1238">
        <v>48208</v>
      </c>
      <c r="H131" t="s">
        <v>967</v>
      </c>
      <c r="I131" t="s">
        <v>983</v>
      </c>
    </row>
    <row r="132" spans="2:9">
      <c r="B132" t="s">
        <v>308</v>
      </c>
      <c r="C132" t="s">
        <v>963</v>
      </c>
      <c r="D132" t="s">
        <v>964</v>
      </c>
      <c r="E132">
        <v>2032</v>
      </c>
      <c r="F132" s="1238">
        <v>48214</v>
      </c>
      <c r="H132" t="s">
        <v>974</v>
      </c>
      <c r="I132" t="s">
        <v>966</v>
      </c>
    </row>
    <row r="133" spans="2:9">
      <c r="B133" t="s">
        <v>308</v>
      </c>
      <c r="C133" t="s">
        <v>963</v>
      </c>
      <c r="D133" t="s">
        <v>964</v>
      </c>
      <c r="E133">
        <v>2032</v>
      </c>
      <c r="F133" s="1238">
        <v>48299</v>
      </c>
      <c r="H133" t="s">
        <v>967</v>
      </c>
      <c r="I133" t="s">
        <v>968</v>
      </c>
    </row>
    <row r="134" spans="2:9">
      <c r="B134" t="s">
        <v>308</v>
      </c>
      <c r="C134" t="s">
        <v>963</v>
      </c>
      <c r="D134" t="s">
        <v>964</v>
      </c>
      <c r="E134">
        <v>2032</v>
      </c>
      <c r="F134" s="1238">
        <v>48302</v>
      </c>
      <c r="H134" t="s">
        <v>969</v>
      </c>
      <c r="I134" t="s">
        <v>970</v>
      </c>
    </row>
    <row r="135" spans="2:9">
      <c r="B135" t="s">
        <v>308</v>
      </c>
      <c r="C135" t="s">
        <v>963</v>
      </c>
      <c r="D135" t="s">
        <v>964</v>
      </c>
      <c r="E135">
        <v>2032</v>
      </c>
      <c r="F135" s="1238">
        <v>48335</v>
      </c>
      <c r="H135" t="s">
        <v>965</v>
      </c>
      <c r="I135" t="s">
        <v>972</v>
      </c>
    </row>
    <row r="136" spans="2:9">
      <c r="B136" t="s">
        <v>308</v>
      </c>
      <c r="C136" t="s">
        <v>963</v>
      </c>
      <c r="D136" t="s">
        <v>964</v>
      </c>
      <c r="E136">
        <v>2032</v>
      </c>
      <c r="F136" s="1238">
        <v>48340</v>
      </c>
      <c r="H136" t="s">
        <v>974</v>
      </c>
      <c r="I136" t="s">
        <v>975</v>
      </c>
    </row>
    <row r="137" spans="2:9">
      <c r="B137" t="s">
        <v>308</v>
      </c>
      <c r="C137" t="s">
        <v>963</v>
      </c>
      <c r="D137" t="s">
        <v>964</v>
      </c>
      <c r="E137">
        <v>2032</v>
      </c>
      <c r="F137" s="1238">
        <v>48342</v>
      </c>
      <c r="H137" t="s">
        <v>965</v>
      </c>
      <c r="I137" t="s">
        <v>973</v>
      </c>
    </row>
    <row r="138" spans="2:9">
      <c r="B138" t="s">
        <v>308</v>
      </c>
      <c r="C138" t="s">
        <v>963</v>
      </c>
      <c r="D138" t="s">
        <v>964</v>
      </c>
      <c r="E138">
        <v>2032</v>
      </c>
      <c r="F138" s="1238">
        <v>48351</v>
      </c>
      <c r="H138" t="s">
        <v>969</v>
      </c>
      <c r="I138" t="s">
        <v>976</v>
      </c>
    </row>
    <row r="139" spans="2:9">
      <c r="B139" t="s">
        <v>308</v>
      </c>
      <c r="C139" t="s">
        <v>963</v>
      </c>
      <c r="D139" t="s">
        <v>964</v>
      </c>
      <c r="E139">
        <v>2032</v>
      </c>
      <c r="F139" s="1238">
        <v>48409</v>
      </c>
      <c r="H139" t="s">
        <v>984</v>
      </c>
      <c r="I139" t="s">
        <v>977</v>
      </c>
    </row>
    <row r="140" spans="2:9">
      <c r="B140" t="s">
        <v>308</v>
      </c>
      <c r="C140" t="s">
        <v>963</v>
      </c>
      <c r="D140" t="s">
        <v>964</v>
      </c>
      <c r="E140">
        <v>2032</v>
      </c>
      <c r="F140" s="1238">
        <v>48441</v>
      </c>
      <c r="H140" t="s">
        <v>971</v>
      </c>
      <c r="I140" t="s">
        <v>978</v>
      </c>
    </row>
    <row r="141" spans="2:9">
      <c r="B141" t="s">
        <v>308</v>
      </c>
      <c r="C141" t="s">
        <v>963</v>
      </c>
      <c r="D141" t="s">
        <v>964</v>
      </c>
      <c r="E141">
        <v>2032</v>
      </c>
      <c r="F141" s="1238">
        <v>48519</v>
      </c>
      <c r="H141" t="s">
        <v>969</v>
      </c>
      <c r="I141" t="s">
        <v>980</v>
      </c>
    </row>
    <row r="142" spans="2:9">
      <c r="B142" t="s">
        <v>308</v>
      </c>
      <c r="C142" t="s">
        <v>963</v>
      </c>
      <c r="D142" t="s">
        <v>964</v>
      </c>
      <c r="E142">
        <v>2032</v>
      </c>
      <c r="F142" s="1238">
        <v>48529</v>
      </c>
      <c r="H142" t="s">
        <v>974</v>
      </c>
      <c r="I142" t="s">
        <v>981</v>
      </c>
    </row>
    <row r="143" spans="2:9">
      <c r="B143" t="s">
        <v>308</v>
      </c>
      <c r="C143" t="s">
        <v>963</v>
      </c>
      <c r="D143" t="s">
        <v>964</v>
      </c>
      <c r="E143">
        <v>2032</v>
      </c>
      <c r="F143" s="1238">
        <v>48573</v>
      </c>
      <c r="H143" t="s">
        <v>965</v>
      </c>
      <c r="I143" t="s">
        <v>982</v>
      </c>
    </row>
    <row r="144" spans="2:9">
      <c r="B144" t="s">
        <v>308</v>
      </c>
      <c r="C144" t="s">
        <v>963</v>
      </c>
      <c r="D144" t="s">
        <v>964</v>
      </c>
      <c r="E144">
        <v>2032</v>
      </c>
      <c r="F144" s="1238">
        <v>48574</v>
      </c>
      <c r="H144" t="s">
        <v>971</v>
      </c>
      <c r="I144" t="s">
        <v>983</v>
      </c>
    </row>
    <row r="145" spans="2:9">
      <c r="B145" t="s">
        <v>308</v>
      </c>
      <c r="C145" t="s">
        <v>963</v>
      </c>
      <c r="D145" t="s">
        <v>964</v>
      </c>
      <c r="E145">
        <v>2033</v>
      </c>
      <c r="F145" s="1238">
        <v>48580</v>
      </c>
      <c r="H145" t="s">
        <v>965</v>
      </c>
      <c r="I145" t="s">
        <v>966</v>
      </c>
    </row>
    <row r="146" spans="2:9">
      <c r="B146" t="s">
        <v>308</v>
      </c>
      <c r="C146" t="s">
        <v>963</v>
      </c>
      <c r="D146" t="s">
        <v>964</v>
      </c>
      <c r="E146">
        <v>2033</v>
      </c>
      <c r="F146" s="1238">
        <v>48684</v>
      </c>
      <c r="H146" t="s">
        <v>967</v>
      </c>
      <c r="I146" t="s">
        <v>968</v>
      </c>
    </row>
    <row r="147" spans="2:9">
      <c r="B147" t="s">
        <v>308</v>
      </c>
      <c r="C147" t="s">
        <v>963</v>
      </c>
      <c r="D147" t="s">
        <v>964</v>
      </c>
      <c r="E147">
        <v>2033</v>
      </c>
      <c r="F147" s="1238">
        <v>48687</v>
      </c>
      <c r="H147" t="s">
        <v>969</v>
      </c>
      <c r="I147" t="s">
        <v>970</v>
      </c>
    </row>
    <row r="148" spans="2:9">
      <c r="B148" t="s">
        <v>308</v>
      </c>
      <c r="C148" t="s">
        <v>963</v>
      </c>
      <c r="D148" t="s">
        <v>964</v>
      </c>
      <c r="E148">
        <v>2033</v>
      </c>
      <c r="F148" s="1238">
        <v>48700</v>
      </c>
      <c r="H148" t="s">
        <v>971</v>
      </c>
      <c r="I148" t="s">
        <v>972</v>
      </c>
    </row>
    <row r="149" spans="2:9">
      <c r="B149" t="s">
        <v>308</v>
      </c>
      <c r="C149" t="s">
        <v>963</v>
      </c>
      <c r="D149" t="s">
        <v>964</v>
      </c>
      <c r="E149">
        <v>2033</v>
      </c>
      <c r="F149" s="1238">
        <v>48707</v>
      </c>
      <c r="H149" t="s">
        <v>971</v>
      </c>
      <c r="I149" t="s">
        <v>973</v>
      </c>
    </row>
    <row r="150" spans="2:9">
      <c r="B150" t="s">
        <v>308</v>
      </c>
      <c r="C150" t="s">
        <v>963</v>
      </c>
      <c r="D150" t="s">
        <v>964</v>
      </c>
      <c r="E150">
        <v>2033</v>
      </c>
      <c r="F150" s="1238">
        <v>48725</v>
      </c>
      <c r="H150" t="s">
        <v>974</v>
      </c>
      <c r="I150" t="s">
        <v>975</v>
      </c>
    </row>
    <row r="151" spans="2:9">
      <c r="B151" t="s">
        <v>308</v>
      </c>
      <c r="C151" t="s">
        <v>963</v>
      </c>
      <c r="D151" t="s">
        <v>964</v>
      </c>
      <c r="E151">
        <v>2033</v>
      </c>
      <c r="F151" s="1238">
        <v>48736</v>
      </c>
      <c r="H151" t="s">
        <v>969</v>
      </c>
      <c r="I151" t="s">
        <v>976</v>
      </c>
    </row>
    <row r="152" spans="2:9">
      <c r="B152" t="s">
        <v>308</v>
      </c>
      <c r="C152" t="s">
        <v>963</v>
      </c>
      <c r="D152" t="s">
        <v>964</v>
      </c>
      <c r="E152">
        <v>2033</v>
      </c>
      <c r="F152" s="1238">
        <v>48774</v>
      </c>
      <c r="H152" t="s">
        <v>974</v>
      </c>
      <c r="I152" t="s">
        <v>977</v>
      </c>
    </row>
    <row r="153" spans="2:9">
      <c r="B153" t="s">
        <v>308</v>
      </c>
      <c r="C153" t="s">
        <v>963</v>
      </c>
      <c r="D153" t="s">
        <v>964</v>
      </c>
      <c r="E153">
        <v>2033</v>
      </c>
      <c r="F153" s="1238">
        <v>48806</v>
      </c>
      <c r="H153" t="s">
        <v>969</v>
      </c>
      <c r="I153" t="s">
        <v>978</v>
      </c>
    </row>
    <row r="154" spans="2:9">
      <c r="B154" t="s">
        <v>308</v>
      </c>
      <c r="C154" t="s">
        <v>963</v>
      </c>
      <c r="D154" t="s">
        <v>964</v>
      </c>
      <c r="E154">
        <v>2033</v>
      </c>
      <c r="F154" s="1238">
        <v>48884</v>
      </c>
      <c r="H154" t="s">
        <v>979</v>
      </c>
      <c r="I154" t="s">
        <v>980</v>
      </c>
    </row>
    <row r="155" spans="2:9">
      <c r="B155" t="s">
        <v>308</v>
      </c>
      <c r="C155" t="s">
        <v>963</v>
      </c>
      <c r="D155" t="s">
        <v>964</v>
      </c>
      <c r="E155">
        <v>2033</v>
      </c>
      <c r="F155" s="1238">
        <v>48894</v>
      </c>
      <c r="H155" t="s">
        <v>967</v>
      </c>
      <c r="I155" t="s">
        <v>981</v>
      </c>
    </row>
    <row r="156" spans="2:9">
      <c r="B156" t="s">
        <v>308</v>
      </c>
      <c r="C156" t="s">
        <v>963</v>
      </c>
      <c r="D156" t="s">
        <v>964</v>
      </c>
      <c r="E156">
        <v>2033</v>
      </c>
      <c r="F156" s="1238">
        <v>48938</v>
      </c>
      <c r="H156" t="s">
        <v>971</v>
      </c>
      <c r="I156" t="s">
        <v>982</v>
      </c>
    </row>
    <row r="157" spans="2:9">
      <c r="B157" t="s">
        <v>308</v>
      </c>
      <c r="C157" t="s">
        <v>963</v>
      </c>
      <c r="D157" t="s">
        <v>964</v>
      </c>
      <c r="E157">
        <v>2033</v>
      </c>
      <c r="F157" s="1238">
        <v>48939</v>
      </c>
      <c r="H157" t="s">
        <v>969</v>
      </c>
      <c r="I157" t="s">
        <v>983</v>
      </c>
    </row>
    <row r="158" spans="2:9">
      <c r="B158" t="s">
        <v>308</v>
      </c>
      <c r="C158" t="s">
        <v>963</v>
      </c>
      <c r="D158" t="s">
        <v>964</v>
      </c>
      <c r="E158">
        <v>2034</v>
      </c>
      <c r="F158" s="1238">
        <v>48945</v>
      </c>
      <c r="H158" t="s">
        <v>971</v>
      </c>
      <c r="I158" t="s">
        <v>966</v>
      </c>
    </row>
    <row r="159" spans="2:9">
      <c r="B159" t="s">
        <v>308</v>
      </c>
      <c r="C159" t="s">
        <v>963</v>
      </c>
      <c r="D159" t="s">
        <v>964</v>
      </c>
      <c r="E159">
        <v>2034</v>
      </c>
      <c r="F159" s="1238">
        <v>49041</v>
      </c>
      <c r="H159" t="s">
        <v>967</v>
      </c>
      <c r="I159" t="s">
        <v>968</v>
      </c>
    </row>
    <row r="160" spans="2:9">
      <c r="B160" t="s">
        <v>308</v>
      </c>
      <c r="C160" t="s">
        <v>963</v>
      </c>
      <c r="D160" t="s">
        <v>964</v>
      </c>
      <c r="E160">
        <v>2034</v>
      </c>
      <c r="F160" s="1238">
        <v>49044</v>
      </c>
      <c r="H160" t="s">
        <v>969</v>
      </c>
      <c r="I160" t="s">
        <v>970</v>
      </c>
    </row>
    <row r="161" spans="2:9">
      <c r="B161" t="s">
        <v>308</v>
      </c>
      <c r="C161" t="s">
        <v>963</v>
      </c>
      <c r="D161" t="s">
        <v>964</v>
      </c>
      <c r="E161">
        <v>2034</v>
      </c>
      <c r="F161" s="1238">
        <v>49065</v>
      </c>
      <c r="H161" t="s">
        <v>969</v>
      </c>
      <c r="I161" t="s">
        <v>972</v>
      </c>
    </row>
    <row r="162" spans="2:9">
      <c r="B162" t="s">
        <v>308</v>
      </c>
      <c r="C162" t="s">
        <v>963</v>
      </c>
      <c r="D162" t="s">
        <v>964</v>
      </c>
      <c r="E162">
        <v>2034</v>
      </c>
      <c r="F162" s="1238">
        <v>49072</v>
      </c>
      <c r="H162" t="s">
        <v>969</v>
      </c>
      <c r="I162" t="s">
        <v>973</v>
      </c>
    </row>
    <row r="163" spans="2:9">
      <c r="B163" t="s">
        <v>308</v>
      </c>
      <c r="C163" t="s">
        <v>963</v>
      </c>
      <c r="D163" t="s">
        <v>964</v>
      </c>
      <c r="E163">
        <v>2034</v>
      </c>
      <c r="F163" s="1238">
        <v>49082</v>
      </c>
      <c r="H163" t="s">
        <v>974</v>
      </c>
      <c r="I163" t="s">
        <v>975</v>
      </c>
    </row>
    <row r="164" spans="2:9">
      <c r="B164" t="s">
        <v>308</v>
      </c>
      <c r="C164" t="s">
        <v>963</v>
      </c>
      <c r="D164" t="s">
        <v>964</v>
      </c>
      <c r="E164">
        <v>2034</v>
      </c>
      <c r="F164" s="1238">
        <v>49093</v>
      </c>
      <c r="H164" t="s">
        <v>969</v>
      </c>
      <c r="I164" t="s">
        <v>976</v>
      </c>
    </row>
    <row r="165" spans="2:9">
      <c r="B165" t="s">
        <v>308</v>
      </c>
      <c r="C165" t="s">
        <v>963</v>
      </c>
      <c r="D165" t="s">
        <v>964</v>
      </c>
      <c r="E165">
        <v>2034</v>
      </c>
      <c r="F165" s="1238">
        <v>49139</v>
      </c>
      <c r="H165" t="s">
        <v>967</v>
      </c>
      <c r="I165" t="s">
        <v>977</v>
      </c>
    </row>
    <row r="166" spans="2:9">
      <c r="B166" t="s">
        <v>308</v>
      </c>
      <c r="C166" t="s">
        <v>963</v>
      </c>
      <c r="D166" t="s">
        <v>964</v>
      </c>
      <c r="E166">
        <v>2034</v>
      </c>
      <c r="F166" s="1238">
        <v>49171</v>
      </c>
      <c r="H166" t="s">
        <v>979</v>
      </c>
      <c r="I166" t="s">
        <v>978</v>
      </c>
    </row>
    <row r="167" spans="2:9">
      <c r="B167" t="s">
        <v>308</v>
      </c>
      <c r="C167" t="s">
        <v>963</v>
      </c>
      <c r="D167" t="s">
        <v>964</v>
      </c>
      <c r="E167">
        <v>2034</v>
      </c>
      <c r="F167" s="1238">
        <v>49249</v>
      </c>
      <c r="H167" t="s">
        <v>984</v>
      </c>
      <c r="I167" t="s">
        <v>980</v>
      </c>
    </row>
    <row r="168" spans="2:9">
      <c r="B168" t="s">
        <v>308</v>
      </c>
      <c r="C168" t="s">
        <v>963</v>
      </c>
      <c r="D168" t="s">
        <v>964</v>
      </c>
      <c r="E168">
        <v>2034</v>
      </c>
      <c r="F168" s="1238">
        <v>49259</v>
      </c>
      <c r="H168" t="s">
        <v>965</v>
      </c>
      <c r="I168" t="s">
        <v>981</v>
      </c>
    </row>
    <row r="169" spans="2:9">
      <c r="B169" t="s">
        <v>308</v>
      </c>
      <c r="C169" t="s">
        <v>963</v>
      </c>
      <c r="D169" t="s">
        <v>964</v>
      </c>
      <c r="E169">
        <v>2034</v>
      </c>
      <c r="F169" s="1238">
        <v>49303</v>
      </c>
      <c r="H169" t="s">
        <v>969</v>
      </c>
      <c r="I169" t="s">
        <v>982</v>
      </c>
    </row>
    <row r="170" spans="2:9">
      <c r="B170" t="s">
        <v>308</v>
      </c>
      <c r="C170" t="s">
        <v>963</v>
      </c>
      <c r="D170" t="s">
        <v>964</v>
      </c>
      <c r="E170">
        <v>2034</v>
      </c>
      <c r="F170" s="1238">
        <v>49304</v>
      </c>
      <c r="H170" t="s">
        <v>979</v>
      </c>
      <c r="I170" t="s">
        <v>983</v>
      </c>
    </row>
    <row r="171" spans="2:9">
      <c r="B171" t="s">
        <v>308</v>
      </c>
      <c r="C171" t="s">
        <v>963</v>
      </c>
      <c r="D171" t="s">
        <v>964</v>
      </c>
      <c r="E171">
        <v>2035</v>
      </c>
      <c r="F171" s="1238">
        <v>49310</v>
      </c>
      <c r="H171" t="s">
        <v>969</v>
      </c>
      <c r="I171" t="s">
        <v>966</v>
      </c>
    </row>
    <row r="172" spans="2:9">
      <c r="B172" t="s">
        <v>308</v>
      </c>
      <c r="C172" t="s">
        <v>963</v>
      </c>
      <c r="D172" t="s">
        <v>964</v>
      </c>
      <c r="E172">
        <v>2035</v>
      </c>
      <c r="F172" s="1238">
        <v>49391</v>
      </c>
      <c r="H172" t="s">
        <v>967</v>
      </c>
      <c r="I172" t="s">
        <v>968</v>
      </c>
    </row>
    <row r="173" spans="2:9">
      <c r="B173" t="s">
        <v>308</v>
      </c>
      <c r="C173" t="s">
        <v>963</v>
      </c>
      <c r="D173" t="s">
        <v>964</v>
      </c>
      <c r="E173">
        <v>2035</v>
      </c>
      <c r="F173" s="1238">
        <v>49394</v>
      </c>
      <c r="H173" t="s">
        <v>969</v>
      </c>
      <c r="I173" t="s">
        <v>970</v>
      </c>
    </row>
    <row r="174" spans="2:9">
      <c r="B174" t="s">
        <v>308</v>
      </c>
      <c r="C174" t="s">
        <v>963</v>
      </c>
      <c r="D174" t="s">
        <v>964</v>
      </c>
      <c r="E174">
        <v>2035</v>
      </c>
      <c r="F174" s="1238">
        <v>49430</v>
      </c>
      <c r="H174" t="s">
        <v>979</v>
      </c>
      <c r="I174" t="s">
        <v>972</v>
      </c>
    </row>
    <row r="175" spans="2:9">
      <c r="B175" t="s">
        <v>308</v>
      </c>
      <c r="C175" t="s">
        <v>963</v>
      </c>
      <c r="D175" t="s">
        <v>964</v>
      </c>
      <c r="E175">
        <v>2035</v>
      </c>
      <c r="F175" s="1238">
        <v>49432</v>
      </c>
      <c r="H175" t="s">
        <v>974</v>
      </c>
      <c r="I175" t="s">
        <v>975</v>
      </c>
    </row>
    <row r="176" spans="2:9">
      <c r="B176" t="s">
        <v>308</v>
      </c>
      <c r="C176" t="s">
        <v>963</v>
      </c>
      <c r="D176" t="s">
        <v>964</v>
      </c>
      <c r="E176">
        <v>2035</v>
      </c>
      <c r="F176" s="1238">
        <v>49437</v>
      </c>
      <c r="H176" t="s">
        <v>979</v>
      </c>
      <c r="I176" t="s">
        <v>973</v>
      </c>
    </row>
    <row r="177" spans="2:9">
      <c r="B177" t="s">
        <v>308</v>
      </c>
      <c r="C177" t="s">
        <v>963</v>
      </c>
      <c r="D177" t="s">
        <v>964</v>
      </c>
      <c r="E177">
        <v>2035</v>
      </c>
      <c r="F177" s="1238">
        <v>49443</v>
      </c>
      <c r="H177" t="s">
        <v>969</v>
      </c>
      <c r="I177" t="s">
        <v>976</v>
      </c>
    </row>
    <row r="178" spans="2:9">
      <c r="B178" t="s">
        <v>308</v>
      </c>
      <c r="C178" t="s">
        <v>963</v>
      </c>
      <c r="D178" t="s">
        <v>964</v>
      </c>
      <c r="E178">
        <v>2035</v>
      </c>
      <c r="F178" s="1238">
        <v>49504</v>
      </c>
      <c r="H178" t="s">
        <v>965</v>
      </c>
      <c r="I178" t="s">
        <v>977</v>
      </c>
    </row>
    <row r="179" spans="2:9">
      <c r="B179" t="s">
        <v>308</v>
      </c>
      <c r="C179" t="s">
        <v>963</v>
      </c>
      <c r="D179" t="s">
        <v>964</v>
      </c>
      <c r="E179">
        <v>2035</v>
      </c>
      <c r="F179" s="1238">
        <v>49536</v>
      </c>
      <c r="H179" t="s">
        <v>984</v>
      </c>
      <c r="I179" t="s">
        <v>978</v>
      </c>
    </row>
    <row r="180" spans="2:9">
      <c r="B180" t="s">
        <v>308</v>
      </c>
      <c r="C180" t="s">
        <v>963</v>
      </c>
      <c r="D180" t="s">
        <v>964</v>
      </c>
      <c r="E180">
        <v>2035</v>
      </c>
      <c r="F180" s="1238">
        <v>49614</v>
      </c>
      <c r="H180" t="s">
        <v>974</v>
      </c>
      <c r="I180" t="s">
        <v>980</v>
      </c>
    </row>
    <row r="181" spans="2:9">
      <c r="B181" t="s">
        <v>308</v>
      </c>
      <c r="C181" t="s">
        <v>963</v>
      </c>
      <c r="D181" t="s">
        <v>964</v>
      </c>
      <c r="E181">
        <v>2035</v>
      </c>
      <c r="F181" s="1238">
        <v>49624</v>
      </c>
      <c r="H181" t="s">
        <v>971</v>
      </c>
      <c r="I181" t="s">
        <v>981</v>
      </c>
    </row>
    <row r="182" spans="2:9">
      <c r="B182" t="s">
        <v>308</v>
      </c>
      <c r="C182" t="s">
        <v>963</v>
      </c>
      <c r="D182" t="s">
        <v>964</v>
      </c>
      <c r="E182">
        <v>2035</v>
      </c>
      <c r="F182" s="1238">
        <v>49668</v>
      </c>
      <c r="H182" t="s">
        <v>979</v>
      </c>
      <c r="I182" t="s">
        <v>982</v>
      </c>
    </row>
    <row r="183" spans="2:9">
      <c r="B183" t="s">
        <v>308</v>
      </c>
      <c r="C183" t="s">
        <v>963</v>
      </c>
      <c r="D183" t="s">
        <v>964</v>
      </c>
      <c r="E183">
        <v>2035</v>
      </c>
      <c r="F183" s="1238">
        <v>49669</v>
      </c>
      <c r="H183" t="s">
        <v>984</v>
      </c>
      <c r="I183" t="s">
        <v>983</v>
      </c>
    </row>
    <row r="184" spans="2:9">
      <c r="B184" t="s">
        <v>308</v>
      </c>
      <c r="C184" t="s">
        <v>963</v>
      </c>
      <c r="D184" t="s">
        <v>964</v>
      </c>
      <c r="E184">
        <v>2036</v>
      </c>
      <c r="F184" s="1238">
        <v>49675</v>
      </c>
      <c r="H184" t="s">
        <v>979</v>
      </c>
      <c r="I184" t="s">
        <v>966</v>
      </c>
    </row>
    <row r="185" spans="2:9">
      <c r="B185" t="s">
        <v>308</v>
      </c>
      <c r="C185" t="s">
        <v>963</v>
      </c>
      <c r="D185" t="s">
        <v>964</v>
      </c>
      <c r="E185">
        <v>2036</v>
      </c>
      <c r="F185" s="1238">
        <v>49776</v>
      </c>
      <c r="H185" t="s">
        <v>967</v>
      </c>
      <c r="I185" t="s">
        <v>968</v>
      </c>
    </row>
    <row r="186" spans="2:9">
      <c r="B186" t="s">
        <v>308</v>
      </c>
      <c r="C186" t="s">
        <v>963</v>
      </c>
      <c r="D186" t="s">
        <v>964</v>
      </c>
      <c r="E186">
        <v>2036</v>
      </c>
      <c r="F186" s="1238">
        <v>49779</v>
      </c>
      <c r="H186" t="s">
        <v>969</v>
      </c>
      <c r="I186" t="s">
        <v>970</v>
      </c>
    </row>
    <row r="187" spans="2:9">
      <c r="B187" t="s">
        <v>308</v>
      </c>
      <c r="C187" t="s">
        <v>963</v>
      </c>
      <c r="D187" t="s">
        <v>964</v>
      </c>
      <c r="E187">
        <v>2036</v>
      </c>
      <c r="F187" s="1238">
        <v>49796</v>
      </c>
      <c r="H187" t="s">
        <v>974</v>
      </c>
      <c r="I187" t="s">
        <v>972</v>
      </c>
    </row>
    <row r="188" spans="2:9">
      <c r="B188" t="s">
        <v>308</v>
      </c>
      <c r="C188" t="s">
        <v>963</v>
      </c>
      <c r="D188" t="s">
        <v>964</v>
      </c>
      <c r="E188">
        <v>2036</v>
      </c>
      <c r="F188" s="1238">
        <v>49803</v>
      </c>
      <c r="H188" t="s">
        <v>974</v>
      </c>
      <c r="I188" t="s">
        <v>973</v>
      </c>
    </row>
    <row r="189" spans="2:9">
      <c r="B189" t="s">
        <v>308</v>
      </c>
      <c r="C189" t="s">
        <v>963</v>
      </c>
      <c r="D189" t="s">
        <v>964</v>
      </c>
      <c r="E189">
        <v>2036</v>
      </c>
      <c r="F189" s="1238">
        <v>49817</v>
      </c>
      <c r="H189" t="s">
        <v>974</v>
      </c>
      <c r="I189" t="s">
        <v>975</v>
      </c>
    </row>
    <row r="190" spans="2:9">
      <c r="B190" t="s">
        <v>308</v>
      </c>
      <c r="C190" t="s">
        <v>963</v>
      </c>
      <c r="D190" t="s">
        <v>964</v>
      </c>
      <c r="E190">
        <v>2036</v>
      </c>
      <c r="F190" s="1238">
        <v>49828</v>
      </c>
      <c r="H190" t="s">
        <v>969</v>
      </c>
      <c r="I190" t="s">
        <v>976</v>
      </c>
    </row>
    <row r="191" spans="2:9">
      <c r="B191" t="s">
        <v>308</v>
      </c>
      <c r="C191" t="s">
        <v>963</v>
      </c>
      <c r="D191" t="s">
        <v>964</v>
      </c>
      <c r="E191">
        <v>2036</v>
      </c>
      <c r="F191" s="1238">
        <v>49870</v>
      </c>
      <c r="H191" t="s">
        <v>969</v>
      </c>
      <c r="I191" t="s">
        <v>977</v>
      </c>
    </row>
    <row r="192" spans="2:9">
      <c r="B192" t="s">
        <v>308</v>
      </c>
      <c r="C192" t="s">
        <v>963</v>
      </c>
      <c r="D192" t="s">
        <v>964</v>
      </c>
      <c r="E192">
        <v>2036</v>
      </c>
      <c r="F192" s="1238">
        <v>49902</v>
      </c>
      <c r="H192" t="s">
        <v>967</v>
      </c>
      <c r="I192" t="s">
        <v>978</v>
      </c>
    </row>
    <row r="193" spans="2:9">
      <c r="B193" t="s">
        <v>308</v>
      </c>
      <c r="C193" t="s">
        <v>963</v>
      </c>
      <c r="D193" t="s">
        <v>964</v>
      </c>
      <c r="E193">
        <v>2036</v>
      </c>
      <c r="F193" s="1238">
        <v>49980</v>
      </c>
      <c r="H193" t="s">
        <v>965</v>
      </c>
      <c r="I193" t="s">
        <v>980</v>
      </c>
    </row>
    <row r="194" spans="2:9">
      <c r="B194" t="s">
        <v>308</v>
      </c>
      <c r="C194" t="s">
        <v>963</v>
      </c>
      <c r="D194" t="s">
        <v>964</v>
      </c>
      <c r="E194">
        <v>2036</v>
      </c>
      <c r="F194" s="1238">
        <v>49990</v>
      </c>
      <c r="H194" t="s">
        <v>979</v>
      </c>
      <c r="I194" t="s">
        <v>981</v>
      </c>
    </row>
    <row r="195" spans="2:9">
      <c r="B195" t="s">
        <v>308</v>
      </c>
      <c r="C195" t="s">
        <v>963</v>
      </c>
      <c r="D195" t="s">
        <v>964</v>
      </c>
      <c r="E195">
        <v>2036</v>
      </c>
      <c r="F195" s="1238">
        <v>50034</v>
      </c>
      <c r="H195" t="s">
        <v>974</v>
      </c>
      <c r="I195" t="s">
        <v>982</v>
      </c>
    </row>
    <row r="196" spans="2:9">
      <c r="B196" t="s">
        <v>308</v>
      </c>
      <c r="C196" t="s">
        <v>963</v>
      </c>
      <c r="D196" t="s">
        <v>964</v>
      </c>
      <c r="E196">
        <v>2036</v>
      </c>
      <c r="F196" s="1238">
        <v>50035</v>
      </c>
      <c r="H196" t="s">
        <v>967</v>
      </c>
      <c r="I196" t="s">
        <v>983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zoomScale="85" zoomScaleNormal="85" workbookViewId="0"/>
  </sheetViews>
  <sheetFormatPr defaultColWidth="9.1796875" defaultRowHeight="14.5"/>
  <cols>
    <col min="2" max="2" width="16.81640625" customWidth="1"/>
    <col min="3" max="3" width="16.81640625" style="1238"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38" bestFit="1" customWidth="1"/>
    <col min="63" max="63" width="9.1796875" style="1430"/>
    <col min="65" max="65" width="12.453125" bestFit="1" customWidth="1"/>
    <col min="68" max="69" width="10.7265625" style="1238" bestFit="1" customWidth="1"/>
    <col min="71" max="71" width="9.1796875" style="1430"/>
    <col min="74" max="74" width="16" bestFit="1" customWidth="1"/>
    <col min="75" max="75" width="14.81640625" style="1465"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143" t="s">
        <v>269</v>
      </c>
      <c r="E1" s="2143"/>
      <c r="F1" s="2143"/>
      <c r="G1" s="2143"/>
      <c r="H1" s="2143"/>
      <c r="I1" s="2143"/>
      <c r="J1" s="2153" t="s">
        <v>118</v>
      </c>
      <c r="K1" s="2153"/>
      <c r="L1" s="2153"/>
      <c r="M1" s="2153"/>
      <c r="N1" s="2153"/>
      <c r="O1" s="2153"/>
      <c r="P1" s="2154"/>
      <c r="Q1" s="2155" t="s">
        <v>119</v>
      </c>
      <c r="R1" s="2153"/>
      <c r="S1" s="2153"/>
      <c r="T1" s="2153"/>
      <c r="U1" s="2153"/>
      <c r="V1" s="2154"/>
      <c r="W1" s="2155" t="s">
        <v>130</v>
      </c>
      <c r="X1" s="2153"/>
      <c r="Y1" s="2153"/>
      <c r="Z1" s="2153"/>
      <c r="AA1" s="2153"/>
      <c r="AB1" s="2153"/>
      <c r="AC1" s="2144" t="s">
        <v>1050</v>
      </c>
      <c r="AD1" s="2145"/>
      <c r="AE1" s="2146"/>
      <c r="AF1" s="2147" t="s">
        <v>247</v>
      </c>
      <c r="AG1" s="2148"/>
      <c r="AH1" s="2148"/>
      <c r="AI1" s="2148"/>
      <c r="AJ1" s="2149"/>
      <c r="AK1" s="2147" t="s">
        <v>244</v>
      </c>
      <c r="AL1" s="2148"/>
      <c r="AM1" s="2149"/>
      <c r="AN1" s="2150" t="s">
        <v>1051</v>
      </c>
      <c r="AO1" s="2151"/>
      <c r="AP1" s="2152"/>
      <c r="AQ1" s="2147" t="s">
        <v>410</v>
      </c>
      <c r="AR1" s="2148"/>
      <c r="AS1" s="2148"/>
      <c r="AT1" s="2149"/>
      <c r="AU1" s="2156" t="s">
        <v>1094</v>
      </c>
      <c r="AV1" s="2157"/>
      <c r="AW1" s="2157"/>
      <c r="AX1" s="2158"/>
      <c r="AY1" s="2147" t="s">
        <v>412</v>
      </c>
      <c r="AZ1" s="2148"/>
      <c r="BA1" s="2149"/>
      <c r="BB1" s="2156" t="s">
        <v>1100</v>
      </c>
      <c r="BC1" s="2157"/>
      <c r="BD1" s="2157"/>
      <c r="BE1" s="2158"/>
      <c r="BF1" s="2159" t="s">
        <v>118</v>
      </c>
      <c r="BG1" s="2160"/>
      <c r="BH1" s="2160"/>
      <c r="BI1" s="2160"/>
      <c r="BJ1" s="2160"/>
      <c r="BK1" s="2160"/>
      <c r="BL1" s="2160"/>
      <c r="BM1" s="2161"/>
      <c r="BN1" s="2162" t="s">
        <v>119</v>
      </c>
      <c r="BO1" s="2162"/>
      <c r="BP1" s="2162"/>
      <c r="BQ1" s="2162"/>
      <c r="BR1" s="2162"/>
      <c r="BS1" s="2162"/>
      <c r="BT1" s="2162"/>
      <c r="BU1" s="2162"/>
      <c r="BV1" s="2141" t="s">
        <v>1139</v>
      </c>
      <c r="BW1" s="2141"/>
      <c r="BX1" s="2141"/>
      <c r="BY1" s="2141"/>
      <c r="BZ1" s="2141"/>
      <c r="CA1" s="2141"/>
      <c r="CB1" s="2141"/>
      <c r="CC1" s="2141"/>
      <c r="CD1" s="2142"/>
    </row>
    <row r="2" spans="2:86" ht="87" customHeight="1" thickBot="1">
      <c r="B2" s="1429" t="s">
        <v>4</v>
      </c>
      <c r="C2" s="1429" t="s">
        <v>5</v>
      </c>
      <c r="D2" s="1409" t="s">
        <v>1114</v>
      </c>
      <c r="E2" s="1409" t="s">
        <v>1115</v>
      </c>
      <c r="F2" s="1409" t="s">
        <v>1112</v>
      </c>
      <c r="G2" s="1409" t="s">
        <v>1113</v>
      </c>
      <c r="H2" s="1409" t="s">
        <v>1116</v>
      </c>
      <c r="I2" s="1409" t="s">
        <v>269</v>
      </c>
      <c r="J2" s="1409" t="s">
        <v>131</v>
      </c>
      <c r="K2" s="1409" t="s">
        <v>132</v>
      </c>
      <c r="L2" s="1409" t="s">
        <v>1048</v>
      </c>
      <c r="M2" s="1409" t="s">
        <v>134</v>
      </c>
      <c r="N2" s="1409" t="s">
        <v>135</v>
      </c>
      <c r="O2" s="1409" t="s">
        <v>136</v>
      </c>
      <c r="P2" s="1409" t="s">
        <v>137</v>
      </c>
      <c r="Q2" s="1409" t="s">
        <v>131</v>
      </c>
      <c r="R2" s="1409" t="s">
        <v>132</v>
      </c>
      <c r="S2" s="1409" t="s">
        <v>133</v>
      </c>
      <c r="T2" s="1409" t="s">
        <v>134</v>
      </c>
      <c r="U2" s="1409" t="s">
        <v>138</v>
      </c>
      <c r="V2" s="1409" t="s">
        <v>137</v>
      </c>
      <c r="W2" s="1409" t="s">
        <v>139</v>
      </c>
      <c r="X2" s="1409" t="s">
        <v>132</v>
      </c>
      <c r="Y2" s="1409" t="s">
        <v>133</v>
      </c>
      <c r="Z2" s="1409" t="s">
        <v>140</v>
      </c>
      <c r="AA2" s="1409" t="s">
        <v>141</v>
      </c>
      <c r="AB2" s="1418" t="s">
        <v>142</v>
      </c>
      <c r="AC2" s="1419" t="s">
        <v>1086</v>
      </c>
      <c r="AD2" s="1420" t="s">
        <v>1087</v>
      </c>
      <c r="AE2" s="1421" t="s">
        <v>1050</v>
      </c>
      <c r="AF2" s="1422">
        <v>1</v>
      </c>
      <c r="AG2" s="1423" t="s">
        <v>1089</v>
      </c>
      <c r="AH2" s="1423" t="s">
        <v>1090</v>
      </c>
      <c r="AI2" s="1423" t="s">
        <v>1091</v>
      </c>
      <c r="AJ2" s="1424" t="s">
        <v>247</v>
      </c>
      <c r="AK2" s="1425" t="s">
        <v>1056</v>
      </c>
      <c r="AL2" s="1423" t="s">
        <v>1055</v>
      </c>
      <c r="AM2" s="1426" t="s">
        <v>244</v>
      </c>
      <c r="AN2" s="1425" t="s">
        <v>1055</v>
      </c>
      <c r="AO2" s="1423" t="s">
        <v>244</v>
      </c>
      <c r="AP2" s="1426" t="s">
        <v>1051</v>
      </c>
      <c r="AQ2" s="1425" t="s">
        <v>1050</v>
      </c>
      <c r="AR2" s="1423" t="s">
        <v>1054</v>
      </c>
      <c r="AS2" s="1427" t="s">
        <v>1051</v>
      </c>
      <c r="AT2" s="1426" t="s">
        <v>410</v>
      </c>
      <c r="AU2" s="1425" t="s">
        <v>1052</v>
      </c>
      <c r="AV2" s="1427" t="s">
        <v>1096</v>
      </c>
      <c r="AW2" s="1427" t="s">
        <v>1097</v>
      </c>
      <c r="AX2" s="1426" t="s">
        <v>1053</v>
      </c>
      <c r="AY2" s="1428" t="s">
        <v>1093</v>
      </c>
      <c r="AZ2" s="1427" t="s">
        <v>1095</v>
      </c>
      <c r="BA2" s="1426" t="s">
        <v>412</v>
      </c>
      <c r="BB2" s="1425" t="s">
        <v>1052</v>
      </c>
      <c r="BC2" s="1427" t="s">
        <v>1098</v>
      </c>
      <c r="BD2" s="1427" t="s">
        <v>1099</v>
      </c>
      <c r="BE2" s="1451" t="s">
        <v>1053</v>
      </c>
      <c r="BF2" s="1452" t="s">
        <v>145</v>
      </c>
      <c r="BG2" s="1453" t="s">
        <v>146</v>
      </c>
      <c r="BH2" s="1454" t="s">
        <v>151</v>
      </c>
      <c r="BI2" s="1454" t="s">
        <v>152</v>
      </c>
      <c r="BJ2" s="1453" t="s">
        <v>153</v>
      </c>
      <c r="BK2" s="1455" t="s">
        <v>1076</v>
      </c>
      <c r="BL2" s="1453" t="s">
        <v>149</v>
      </c>
      <c r="BM2" s="1456" t="s">
        <v>150</v>
      </c>
      <c r="BN2" s="1452" t="s">
        <v>145</v>
      </c>
      <c r="BO2" s="1453" t="s">
        <v>146</v>
      </c>
      <c r="BP2" s="1454" t="s">
        <v>151</v>
      </c>
      <c r="BQ2" s="1454" t="s">
        <v>152</v>
      </c>
      <c r="BR2" s="1453" t="s">
        <v>153</v>
      </c>
      <c r="BS2" s="1455" t="s">
        <v>1076</v>
      </c>
      <c r="BT2" s="1453" t="s">
        <v>149</v>
      </c>
      <c r="BU2" s="1456" t="s">
        <v>1136</v>
      </c>
      <c r="BV2" s="1461" t="s">
        <v>1069</v>
      </c>
      <c r="BW2" s="1464" t="s">
        <v>1070</v>
      </c>
      <c r="BX2" s="1461" t="s">
        <v>1071</v>
      </c>
      <c r="BY2" s="1461" t="s">
        <v>1061</v>
      </c>
      <c r="BZ2" s="1461" t="s">
        <v>1060</v>
      </c>
      <c r="CA2" s="1461" t="s">
        <v>1074</v>
      </c>
      <c r="CB2" s="1461" t="s">
        <v>1075</v>
      </c>
      <c r="CC2" s="1462" t="s">
        <v>1101</v>
      </c>
      <c r="CD2" s="1463" t="s">
        <v>643</v>
      </c>
      <c r="CE2" s="1458" t="s">
        <v>1140</v>
      </c>
      <c r="CF2" s="1459" t="s">
        <v>1141</v>
      </c>
      <c r="CG2" s="1460" t="s">
        <v>1013</v>
      </c>
      <c r="CH2" s="1460" t="s">
        <v>988</v>
      </c>
    </row>
    <row r="3" spans="2:86">
      <c r="B3" s="1238">
        <f>'00 - Cover'!F19</f>
        <v>46009</v>
      </c>
      <c r="C3" s="1238">
        <f>'00 - Cover'!F20</f>
        <v>46020</v>
      </c>
      <c r="D3" s="1239">
        <f>'09 -Principal Deficiency Amount'!C12</f>
        <v>90682449.090000153</v>
      </c>
      <c r="E3" s="1239">
        <f>'09 -Principal Deficiency Amount'!D12</f>
        <v>98195832.409999922</v>
      </c>
      <c r="F3" s="1239">
        <f>'09 -Principal Deficiency Amount'!E12</f>
        <v>107147331.03999992</v>
      </c>
      <c r="G3" s="1239">
        <f>'09 -Principal Deficiency Amount'!F12</f>
        <v>8951498.629999999</v>
      </c>
      <c r="H3" s="1672"/>
      <c r="I3" s="1239">
        <f>'09 -Principal Deficiency Amount'!G12</f>
        <v>0</v>
      </c>
      <c r="J3" s="1239">
        <f>'11 - Notes Follow-up'!D25</f>
        <v>6931327460.6000004</v>
      </c>
      <c r="K3" s="1239">
        <f>'11 - Notes Follow-up'!E25</f>
        <v>0</v>
      </c>
      <c r="L3" s="1239">
        <f>'11 - Notes Follow-up'!F25</f>
        <v>54650259.919999994</v>
      </c>
      <c r="M3" s="1239">
        <f>'11 - Notes Follow-up'!G25</f>
        <v>6876677200.6800003</v>
      </c>
      <c r="N3" s="1239">
        <f>'11 - Notes Follow-up'!H25</f>
        <v>77732</v>
      </c>
      <c r="O3" s="1239">
        <f>'11 - Notes Follow-up'!I25</f>
        <v>703.06</v>
      </c>
      <c r="P3" s="1239">
        <f>'11 - Notes Follow-up'!J25</f>
        <v>88466.49</v>
      </c>
      <c r="Q3" s="1239">
        <f>'11 - Notes Follow-up'!T25</f>
        <v>575061115.20000005</v>
      </c>
      <c r="R3" s="1239">
        <f>'11 - Notes Follow-up'!U25</f>
        <v>0</v>
      </c>
      <c r="S3" s="1239">
        <f>'11 - Notes Follow-up'!V25</f>
        <v>4534073.28</v>
      </c>
      <c r="T3" s="1239">
        <f>'11 - Notes Follow-up'!W25</f>
        <v>570527041.92000008</v>
      </c>
      <c r="U3" s="1239">
        <f>'11 - Notes Follow-up'!X25</f>
        <v>5808</v>
      </c>
      <c r="V3" s="1239">
        <f>'11 - Notes Follow-up'!Y25</f>
        <v>98231.24000000002</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11501222469.799999</v>
      </c>
      <c r="AD3" s="1239">
        <f>'11bis - Notes Calculation'!E17</f>
        <v>11410540020.709999</v>
      </c>
      <c r="AE3" s="1239">
        <f>'11bis - Notes Calculation'!F17</f>
        <v>90682449.090000153</v>
      </c>
      <c r="AF3" s="1430">
        <f>'11bis - Notes Calculation'!H17</f>
        <v>1</v>
      </c>
      <c r="AG3" s="1239">
        <f>'11bis - Notes Calculation'!I17</f>
        <v>10840013622.68</v>
      </c>
      <c r="AH3" s="1239">
        <f>'11bis - Notes Calculation'!J17</f>
        <v>597.14749938994646</v>
      </c>
      <c r="AI3" s="1239">
        <f>'11bis - Notes Calculation'!K17</f>
        <v>11410540020.709999</v>
      </c>
      <c r="AJ3" s="1417">
        <f>'11bis - Notes Calculation'!L17</f>
        <v>0.05</v>
      </c>
      <c r="AK3" s="1298">
        <f>'11bis - Notes Calculation'!N17</f>
        <v>0.05</v>
      </c>
      <c r="AL3" s="1239">
        <f>'11bis - Notes Calculation'!O17</f>
        <v>11410540020.709999</v>
      </c>
      <c r="AM3" s="1239">
        <f>'11bis - Notes Calculation'!P17</f>
        <v>570527001.03549993</v>
      </c>
      <c r="AN3" s="1239">
        <f>'11bis - Notes Calculation'!R17</f>
        <v>11410540020.709999</v>
      </c>
      <c r="AO3" s="1239">
        <f>'11bis - Notes Calculation'!S17</f>
        <v>570527001.03549993</v>
      </c>
      <c r="AP3" s="1239">
        <f>'11bis - Notes Calculation'!T17</f>
        <v>10840013019.6745</v>
      </c>
      <c r="AQ3" s="1239">
        <f>'11bis - Notes Calculation'!V17</f>
        <v>90682449.090000153</v>
      </c>
      <c r="AR3" s="1239">
        <f>'11bis - Notes Calculation'!W17</f>
        <v>10926161354.6</v>
      </c>
      <c r="AS3" s="1239">
        <f>'11bis - Notes Calculation'!X17</f>
        <v>570527001.03549993</v>
      </c>
      <c r="AT3" s="1239">
        <f>'11bis - Notes Calculation'!Y17</f>
        <v>54650695.717823811</v>
      </c>
      <c r="AU3" s="1241">
        <f>'11bis - Notes Calculation'!AB17</f>
        <v>77732</v>
      </c>
      <c r="AV3" s="1239">
        <f>'11bis - Notes Calculation'!AC17</f>
        <v>703.06</v>
      </c>
      <c r="AW3" s="1239">
        <f>'11bis - Notes Calculation'!AD17</f>
        <v>54650259.919999994</v>
      </c>
      <c r="AX3" s="1239">
        <f>'11bis - Notes Calculation'!AE17</f>
        <v>435.79782381653786</v>
      </c>
      <c r="AY3" s="1239">
        <f>'11bis - Notes Calculation'!AK17</f>
        <v>90682449.090000153</v>
      </c>
      <c r="AZ3" s="1239">
        <f>'11bis - Notes Calculation'!AL17</f>
        <v>86147731.919999987</v>
      </c>
      <c r="BA3" s="1239">
        <f>'11bis - Notes Calculation'!AM17</f>
        <v>4534114.1644992903</v>
      </c>
      <c r="BB3" s="1241">
        <f>'11bis - Notes Calculation'!AO17</f>
        <v>5808</v>
      </c>
      <c r="BC3" s="1239">
        <f>'11bis - Notes Calculation'!AP17</f>
        <v>780.66</v>
      </c>
      <c r="BD3" s="1239">
        <f>'11bis - Notes Calculation'!AQ17</f>
        <v>4534073.28</v>
      </c>
      <c r="BE3" s="1239">
        <f>'11bis - Notes Calculation'!AR17</f>
        <v>40.884499290026724</v>
      </c>
      <c r="BF3">
        <f>'12 - Notes Interest'!D17</f>
        <v>77732</v>
      </c>
      <c r="BG3" s="1239">
        <f>'12 - Notes Interest'!E17</f>
        <v>89169.55</v>
      </c>
      <c r="BH3" s="1238">
        <f>'12 - Notes Interest'!F17</f>
        <v>45988</v>
      </c>
      <c r="BI3" s="1238">
        <f>'12 - Notes Interest'!G17</f>
        <v>46020</v>
      </c>
      <c r="BJ3">
        <f>'12 - Notes Interest'!H17</f>
        <v>32</v>
      </c>
      <c r="BK3" s="1430">
        <f>'12 - Notes Interest'!I17</f>
        <v>6.0000000000000001E-3</v>
      </c>
      <c r="BL3" s="1239">
        <f>'12 - Notes Interest'!J17</f>
        <v>46.91</v>
      </c>
      <c r="BM3" s="1239">
        <f>'12 - Notes Interest'!K17</f>
        <v>3646408.1199999996</v>
      </c>
      <c r="BN3">
        <f>'12 - Notes Interest'!V17</f>
        <v>5808</v>
      </c>
      <c r="BO3">
        <f>'12 - Notes Interest'!W17</f>
        <v>99011.900000000009</v>
      </c>
      <c r="BP3" s="1238">
        <f>'12 - Notes Interest'!X17</f>
        <v>45988</v>
      </c>
      <c r="BQ3" s="1238">
        <f>'12 - Notes Interest'!Y17</f>
        <v>46020</v>
      </c>
      <c r="BR3">
        <f>'12 - Notes Interest'!Z17</f>
        <v>32</v>
      </c>
      <c r="BS3" s="1430">
        <f>'12 - Notes Interest'!AA17</f>
        <v>1.4999999999999999E-2</v>
      </c>
      <c r="BT3">
        <f>'12 - Notes Interest'!AB17</f>
        <v>130.21</v>
      </c>
      <c r="BU3">
        <f>'12 - Notes Interest'!AC17</f>
        <v>756259.68</v>
      </c>
      <c r="BV3" s="1239">
        <f>'10 - Reserve calculation'!C12</f>
        <v>10840013622.68</v>
      </c>
      <c r="BW3" s="1465">
        <f>'10 - Reserve calculation'!D12</f>
        <v>5.0000000000000001E-3</v>
      </c>
      <c r="BX3" s="1239">
        <f>'10 - Reserve calculation'!E12</f>
        <v>500000</v>
      </c>
      <c r="BY3" s="1239" t="str">
        <f>'10 - Reserve calculation'!F12</f>
        <v>Yes</v>
      </c>
      <c r="BZ3" s="1239" t="str">
        <f>'10 - Reserve calculation'!G12</f>
        <v>No</v>
      </c>
      <c r="CA3" s="1239">
        <f>'10 - Reserve calculation'!H12</f>
        <v>54210000</v>
      </c>
      <c r="CB3" s="1239">
        <f>'10 - Reserve calculation'!I12</f>
        <v>54640000</v>
      </c>
      <c r="CC3" s="1239">
        <f>'10 - Reserve calculation'!J12</f>
        <v>54640000</v>
      </c>
      <c r="CD3" s="1239">
        <f>'10 - Reserve calculation'!K12</f>
        <v>-430000</v>
      </c>
      <c r="CE3" s="1239">
        <f>'13 - Issuer Account'!I29</f>
        <v>94465.610007613897</v>
      </c>
      <c r="CF3" s="1239">
        <f>'13 - Issuer Account'!I41</f>
        <v>54210000</v>
      </c>
      <c r="CG3" s="1239">
        <f>'13 - Issuer Account'!I52</f>
        <v>0</v>
      </c>
      <c r="CH3" s="1239">
        <f>'15 - Priority of Payments'!J21</f>
        <v>107147331.03999992</v>
      </c>
    </row>
    <row r="4" spans="2:86">
      <c r="B4" s="1238">
        <v>45677</v>
      </c>
      <c r="C4" s="1238">
        <v>45684</v>
      </c>
      <c r="D4" s="1239">
        <v>120447192.68000031</v>
      </c>
      <c r="E4" s="1239">
        <v>124639603.96999994</v>
      </c>
      <c r="F4" s="1239">
        <v>130762231.67999993</v>
      </c>
      <c r="G4" s="1239">
        <v>6122627.71</v>
      </c>
      <c r="H4" s="1672"/>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0">
        <v>1</v>
      </c>
      <c r="AG4" s="1239">
        <v>7545120320.2400007</v>
      </c>
      <c r="AH4" s="1239">
        <v>423.66149974614382</v>
      </c>
      <c r="AI4" s="1239">
        <v>7942231678.1999998</v>
      </c>
      <c r="AJ4" s="1417">
        <v>0.05</v>
      </c>
      <c r="AK4" s="1298">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0">
        <v>6.0000000000000001E-3</v>
      </c>
      <c r="BL4" s="1239">
        <v>50.21</v>
      </c>
      <c r="BM4" s="1239">
        <v>3902923.72</v>
      </c>
      <c r="BN4">
        <v>4092</v>
      </c>
      <c r="BO4">
        <v>98517.58</v>
      </c>
      <c r="BP4" s="1238">
        <v>45653</v>
      </c>
      <c r="BQ4" s="1238">
        <v>45684</v>
      </c>
      <c r="BR4">
        <v>31</v>
      </c>
      <c r="BS4" s="1430">
        <v>1.4999999999999999E-2</v>
      </c>
      <c r="BT4">
        <v>125.51</v>
      </c>
      <c r="BU4">
        <v>513586.92000000004</v>
      </c>
      <c r="BV4" s="1239">
        <v>7659544933.5200005</v>
      </c>
      <c r="BW4" s="1465">
        <v>5.0000000000000001E-3</v>
      </c>
      <c r="BX4" s="1239">
        <v>500000</v>
      </c>
      <c r="BY4" s="1239" t="s">
        <v>1073</v>
      </c>
      <c r="BZ4" s="1239" t="s">
        <v>1072</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0">
        <v>1</v>
      </c>
      <c r="AG5" s="1239">
        <v>7659544933.5200005</v>
      </c>
      <c r="AH5" s="1239">
        <v>542.6830003336072</v>
      </c>
      <c r="AI5" s="1239">
        <v>8062678431.4300003</v>
      </c>
      <c r="AJ5" s="1417">
        <v>0.05</v>
      </c>
      <c r="AK5" s="1298">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0">
        <v>6.0000000000000001E-3</v>
      </c>
      <c r="BL5" s="1239">
        <v>48.94</v>
      </c>
      <c r="BM5" s="1239">
        <v>3804204.0799999996</v>
      </c>
      <c r="BN5">
        <v>4092</v>
      </c>
      <c r="BO5">
        <v>99227.75</v>
      </c>
      <c r="BP5" s="1238">
        <v>45623</v>
      </c>
      <c r="BQ5" s="1238">
        <v>45653</v>
      </c>
      <c r="BR5">
        <v>30</v>
      </c>
      <c r="BS5" s="1430">
        <v>1.4999999999999999E-2</v>
      </c>
      <c r="BT5">
        <v>122.34</v>
      </c>
      <c r="BU5">
        <v>500615.28</v>
      </c>
      <c r="BV5" s="1239">
        <v>7714759527.7600002</v>
      </c>
      <c r="BW5" s="1465">
        <v>5.0000000000000001E-3</v>
      </c>
      <c r="BX5" s="1239">
        <v>500000</v>
      </c>
      <c r="BY5" s="1239" t="s">
        <v>1073</v>
      </c>
      <c r="BZ5" s="1239" t="s">
        <v>1072</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0">
        <v>6.0000000000000001E-3</v>
      </c>
      <c r="BL6">
        <v>57.53</v>
      </c>
      <c r="BM6">
        <v>4471921.96</v>
      </c>
      <c r="BN6">
        <v>4092</v>
      </c>
      <c r="BO6">
        <v>100000</v>
      </c>
      <c r="BP6" s="1238">
        <v>45588</v>
      </c>
      <c r="BQ6" s="1238">
        <v>45623</v>
      </c>
      <c r="BR6">
        <v>35</v>
      </c>
      <c r="BS6" s="1430">
        <v>1.4999999999999999E-2</v>
      </c>
      <c r="BT6">
        <v>143.84</v>
      </c>
      <c r="BU6">
        <v>588593.28</v>
      </c>
      <c r="BV6" s="1239">
        <v>7773200000</v>
      </c>
      <c r="BW6" s="1465">
        <v>5.0000000000000001E-3</v>
      </c>
      <c r="BX6" s="1239">
        <v>500000</v>
      </c>
      <c r="BY6" s="1239" t="s">
        <v>1073</v>
      </c>
      <c r="BZ6" s="1239" t="s">
        <v>1072</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5">
        <v>5.0000000000000001E-3</v>
      </c>
      <c r="BX7">
        <v>500000</v>
      </c>
      <c r="BY7" t="s">
        <v>1073</v>
      </c>
      <c r="BZ7" t="s">
        <v>1072</v>
      </c>
      <c r="CA7">
        <v>38866000</v>
      </c>
      <c r="CB7">
        <v>0</v>
      </c>
      <c r="CC7">
        <v>0</v>
      </c>
      <c r="CD7">
        <v>38866000</v>
      </c>
      <c r="CE7">
        <v>31815.529999732971</v>
      </c>
      <c r="CF7">
        <v>38866000</v>
      </c>
      <c r="CG7">
        <v>0</v>
      </c>
      <c r="CH7" t="e">
        <v>#VALUE!</v>
      </c>
    </row>
    <row r="11" spans="2:86">
      <c r="AH11" s="1239"/>
      <c r="AI11" s="1239"/>
      <c r="AJ11" s="1239"/>
      <c r="AK11" s="1430"/>
      <c r="AL11" s="1239"/>
      <c r="AM11" s="1239"/>
      <c r="AN11" s="1239"/>
      <c r="AO11" s="141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Y254"/>
  <sheetViews>
    <sheetView topLeftCell="CF1" zoomScale="85" zoomScaleNormal="85" workbookViewId="0">
      <selection activeCell="DR5" sqref="DR5"/>
    </sheetView>
  </sheetViews>
  <sheetFormatPr defaultColWidth="9.1796875" defaultRowHeight="14.5"/>
  <cols>
    <col min="1" max="1" width="16.54296875" style="1238" customWidth="1"/>
    <col min="2" max="2" width="16.54296875" customWidth="1"/>
    <col min="3" max="12" width="16.54296875" style="1239" customWidth="1"/>
    <col min="13" max="13" width="21.81640625" style="1239" customWidth="1"/>
    <col min="14" max="67" width="16.54296875" style="1239" customWidth="1"/>
    <col min="68" max="68" width="16.54296875" style="1238" customWidth="1"/>
    <col min="69" max="69" width="16.54296875" style="1241" customWidth="1"/>
    <col min="70" max="71" width="16.54296875" style="1239" customWidth="1"/>
    <col min="72" max="72" width="16.54296875" style="1241" customWidth="1"/>
    <col min="73" max="74" width="16.54296875" style="1239" customWidth="1"/>
    <col min="75" max="75" width="16.54296875" style="1241" customWidth="1"/>
    <col min="76" max="79" width="16.54296875" style="1239" customWidth="1"/>
    <col min="80" max="80" width="20.26953125" style="1239" customWidth="1"/>
    <col min="81" max="81" width="18.7265625" style="1241" customWidth="1"/>
    <col min="82" max="83" width="16.54296875" style="1239" customWidth="1"/>
    <col min="84" max="85" width="20.1796875" style="1239" customWidth="1"/>
    <col min="86" max="86" width="18.26953125" style="1241" customWidth="1"/>
    <col min="87" max="88" width="16.54296875" style="1239" customWidth="1"/>
    <col min="89" max="90" width="18.453125" style="1239" customWidth="1"/>
    <col min="91" max="91" width="17.7265625" style="1241" customWidth="1"/>
    <col min="92" max="92" width="16.54296875" style="1238" customWidth="1"/>
    <col min="93" max="93" width="16.54296875" style="1239" customWidth="1"/>
    <col min="94" max="94" width="16.54296875" style="1241" customWidth="1"/>
    <col min="95" max="95" width="16.54296875" style="1239" customWidth="1"/>
    <col min="96" max="96" width="16.54296875" style="1241" customWidth="1"/>
    <col min="97" max="97" width="16.54296875" style="1239" customWidth="1"/>
    <col min="98" max="98" width="16.54296875" style="1241" customWidth="1"/>
    <col min="99" max="99" width="16.54296875" style="1239" customWidth="1"/>
    <col min="100" max="100" width="16.54296875" style="1241" customWidth="1"/>
    <col min="101" max="101" width="16.54296875" style="1239" customWidth="1"/>
    <col min="102" max="102" width="16.54296875" style="1241" customWidth="1"/>
    <col min="103" max="103" width="16.54296875" style="1239" customWidth="1"/>
    <col min="104" max="104" width="16.54296875" style="1241" customWidth="1"/>
    <col min="105" max="105" width="16.54296875" style="1239" customWidth="1"/>
    <col min="106" max="106" width="16.54296875" style="1241" customWidth="1"/>
    <col min="107" max="107" width="16.54296875" style="1239" customWidth="1"/>
    <col min="108" max="108" width="16.54296875" style="1241" customWidth="1"/>
    <col min="109" max="109" width="16.54296875" style="1239" customWidth="1"/>
    <col min="110" max="110" width="16.54296875" style="1241" customWidth="1"/>
    <col min="111" max="111" width="16.54296875" style="1239" customWidth="1"/>
    <col min="112" max="112" width="16.54296875" style="1241" customWidth="1"/>
    <col min="113" max="113" width="16.54296875" style="1239" customWidth="1"/>
    <col min="114" max="114" width="16.54296875" style="1241" customWidth="1"/>
    <col min="115" max="115" width="16.54296875" style="1239" customWidth="1"/>
    <col min="116" max="116" width="16.54296875" style="1241" customWidth="1"/>
    <col min="117" max="117" width="16.54296875" style="1239" customWidth="1"/>
    <col min="118" max="118" width="16.54296875" style="1241" customWidth="1"/>
    <col min="119" max="119" width="32" style="1239" bestFit="1" customWidth="1"/>
    <col min="120" max="120" width="32" style="1241" customWidth="1"/>
    <col min="121" max="121" width="16.54296875" style="1239" customWidth="1"/>
    <col min="122" max="122" width="16.54296875" style="1241" customWidth="1"/>
    <col min="123" max="123" width="16.54296875" style="1651" customWidth="1"/>
    <col min="124" max="124" width="16.54296875" style="1238" customWidth="1"/>
    <col min="125" max="125" width="16.54296875" style="1329" customWidth="1"/>
    <col min="126" max="126" width="44.81640625" bestFit="1" customWidth="1"/>
    <col min="127" max="127" width="16.26953125" style="1239" customWidth="1"/>
    <col min="128" max="128" width="16.26953125" style="1241" customWidth="1"/>
    <col min="129" max="129" width="16.26953125" style="1239" customWidth="1"/>
  </cols>
  <sheetData>
    <row r="1" spans="1:129" ht="20.5" thickBot="1">
      <c r="A1" s="2193" t="s">
        <v>680</v>
      </c>
      <c r="B1" s="2194"/>
      <c r="C1" s="2194"/>
      <c r="D1" s="2194"/>
      <c r="E1" s="2194"/>
      <c r="F1" s="2194"/>
      <c r="G1" s="2194"/>
      <c r="H1" s="2194"/>
      <c r="I1" s="2194"/>
      <c r="J1" s="2194"/>
      <c r="K1" s="2194"/>
      <c r="L1" s="2195"/>
      <c r="M1" s="2194"/>
      <c r="N1" s="2194"/>
      <c r="O1" s="2194"/>
      <c r="P1" s="2182" t="s">
        <v>681</v>
      </c>
      <c r="Q1" s="2183"/>
      <c r="R1" s="2183"/>
      <c r="S1" s="2183"/>
      <c r="T1" s="2183"/>
      <c r="U1" s="2183"/>
      <c r="V1" s="2183"/>
      <c r="W1" s="2183"/>
      <c r="X1" s="2183"/>
      <c r="Y1" s="2183"/>
      <c r="Z1" s="2183"/>
      <c r="AA1" s="2183"/>
      <c r="AB1" s="2183"/>
      <c r="AC1" s="2183"/>
      <c r="AD1" s="2183"/>
      <c r="AE1" s="2183"/>
      <c r="AF1" s="2183"/>
      <c r="AG1" s="2183"/>
      <c r="AH1" s="2184"/>
      <c r="AI1" s="2184"/>
      <c r="AJ1" s="2184"/>
      <c r="AK1" s="2183"/>
      <c r="AL1" s="2183"/>
      <c r="AM1" s="2183"/>
      <c r="AN1" s="2183"/>
      <c r="AO1" s="2183"/>
      <c r="AP1" s="2183"/>
      <c r="AQ1" s="2183"/>
      <c r="AR1" s="2183"/>
      <c r="AS1" s="2185"/>
      <c r="AT1" s="2182" t="s">
        <v>59</v>
      </c>
      <c r="AU1" s="2183"/>
      <c r="AV1" s="2183"/>
      <c r="AW1" s="2183"/>
      <c r="AX1" s="2183"/>
      <c r="AY1" s="2183"/>
      <c r="AZ1" s="2183"/>
      <c r="BA1" s="2183"/>
      <c r="BB1" s="2183"/>
      <c r="BC1" s="2183"/>
      <c r="BD1" s="2183"/>
      <c r="BE1" s="2183"/>
      <c r="BF1" s="2183"/>
      <c r="BG1" s="2183"/>
      <c r="BH1" s="2183"/>
      <c r="BI1" s="2183"/>
      <c r="BJ1" s="2183"/>
      <c r="BK1" s="2183"/>
      <c r="BL1" s="2182" t="s">
        <v>682</v>
      </c>
      <c r="BM1" s="2183"/>
      <c r="BN1" s="2183"/>
      <c r="BO1" s="2185"/>
      <c r="BP1" s="1671"/>
      <c r="BQ1" s="1285" t="s">
        <v>779</v>
      </c>
      <c r="BR1" s="1283"/>
      <c r="BS1" s="1283"/>
      <c r="BT1" s="1285"/>
      <c r="BU1" s="1283"/>
      <c r="BV1" s="1283"/>
      <c r="BW1" s="1285"/>
      <c r="BX1" s="1283"/>
      <c r="BY1" s="1283"/>
      <c r="BZ1" s="1283"/>
      <c r="CA1" s="1283"/>
      <c r="CB1" s="1283"/>
      <c r="CC1" s="1285"/>
      <c r="CD1" s="1283"/>
      <c r="CE1" s="1283"/>
      <c r="CF1" s="1283"/>
      <c r="CG1" s="1283"/>
      <c r="CH1" s="1285"/>
      <c r="CI1" s="1283"/>
      <c r="CJ1" s="1283"/>
      <c r="CK1" s="1283"/>
      <c r="CL1" s="1283"/>
      <c r="CM1" s="1285"/>
      <c r="CN1" s="1231" t="s">
        <v>683</v>
      </c>
      <c r="CO1" s="1232"/>
      <c r="CP1" s="1240"/>
      <c r="CQ1" s="1232"/>
      <c r="CR1" s="1240"/>
      <c r="CS1" s="1232"/>
      <c r="CT1" s="1240"/>
      <c r="CU1" s="1232"/>
      <c r="CV1" s="1240"/>
      <c r="CW1" s="1232"/>
      <c r="CX1" s="1240"/>
      <c r="CY1" s="1230"/>
      <c r="CZ1" s="1242"/>
      <c r="DA1" s="1230"/>
      <c r="DB1" s="1242"/>
      <c r="DC1" s="1232"/>
      <c r="DD1" s="1240"/>
      <c r="DE1" s="1232"/>
      <c r="DF1" s="1240"/>
      <c r="DG1" s="1230"/>
      <c r="DH1" s="1242"/>
      <c r="DI1" s="1230"/>
      <c r="DJ1" s="1242"/>
      <c r="DK1" s="1232"/>
      <c r="DL1" s="1240"/>
      <c r="DM1" s="1232"/>
      <c r="DN1" s="1240"/>
      <c r="DO1" s="1232"/>
      <c r="DP1" s="1240"/>
      <c r="DQ1" s="1232"/>
      <c r="DR1" s="1733"/>
      <c r="DS1" s="1650"/>
      <c r="DT1" s="2186" t="s">
        <v>684</v>
      </c>
      <c r="DU1" s="2187"/>
      <c r="DV1" s="2187"/>
      <c r="DW1" s="2187"/>
      <c r="DX1" s="2188"/>
    </row>
    <row r="2" spans="1:129" ht="30.65" customHeight="1">
      <c r="A2" s="2204" t="s">
        <v>685</v>
      </c>
      <c r="B2" s="2205" t="s">
        <v>686</v>
      </c>
      <c r="C2" s="2207" t="s">
        <v>687</v>
      </c>
      <c r="D2" s="2209" t="s">
        <v>688</v>
      </c>
      <c r="E2" s="2196" t="s">
        <v>47</v>
      </c>
      <c r="F2" s="2196" t="s">
        <v>48</v>
      </c>
      <c r="G2" s="2198" t="s">
        <v>49</v>
      </c>
      <c r="H2" s="2199"/>
      <c r="I2" s="2200"/>
      <c r="J2" s="2196" t="s">
        <v>50</v>
      </c>
      <c r="K2" s="2196" t="s">
        <v>689</v>
      </c>
      <c r="L2" s="2196" t="s">
        <v>1160</v>
      </c>
      <c r="M2" s="2201" t="s">
        <v>52</v>
      </c>
      <c r="N2" s="2201" t="s">
        <v>67</v>
      </c>
      <c r="O2" s="2202" t="s">
        <v>690</v>
      </c>
      <c r="P2" s="2190" t="s">
        <v>691</v>
      </c>
      <c r="Q2" s="2191"/>
      <c r="R2" s="2192"/>
      <c r="S2" s="2189" t="s">
        <v>58</v>
      </c>
      <c r="T2" s="2189"/>
      <c r="U2" s="2189"/>
      <c r="V2" s="2189" t="s">
        <v>692</v>
      </c>
      <c r="W2" s="2189"/>
      <c r="X2" s="2189"/>
      <c r="Y2" s="2189" t="s">
        <v>60</v>
      </c>
      <c r="Z2" s="2189"/>
      <c r="AA2" s="2189"/>
      <c r="AB2" s="2189" t="s">
        <v>693</v>
      </c>
      <c r="AC2" s="2189"/>
      <c r="AD2" s="2189"/>
      <c r="AE2" s="2189" t="s">
        <v>694</v>
      </c>
      <c r="AF2" s="2189"/>
      <c r="AG2" s="2189"/>
      <c r="AH2" s="2189" t="s">
        <v>1161</v>
      </c>
      <c r="AI2" s="2189"/>
      <c r="AJ2" s="2189"/>
      <c r="AK2" s="2189" t="s">
        <v>63</v>
      </c>
      <c r="AL2" s="2189"/>
      <c r="AM2" s="2189"/>
      <c r="AN2" s="2189" t="s">
        <v>64</v>
      </c>
      <c r="AO2" s="2189"/>
      <c r="AP2" s="2189"/>
      <c r="AQ2" s="2189" t="s">
        <v>695</v>
      </c>
      <c r="AR2" s="2189"/>
      <c r="AS2" s="2178"/>
      <c r="AT2" s="2169" t="s">
        <v>78</v>
      </c>
      <c r="AU2" s="2169" t="s">
        <v>712</v>
      </c>
      <c r="AV2" s="2169" t="s">
        <v>80</v>
      </c>
      <c r="AW2" s="2169" t="s">
        <v>81</v>
      </c>
      <c r="AX2" s="2169" t="s">
        <v>82</v>
      </c>
      <c r="AY2" s="2169" t="s">
        <v>83</v>
      </c>
      <c r="AZ2" s="2169" t="s">
        <v>84</v>
      </c>
      <c r="BA2" s="2169" t="s">
        <v>85</v>
      </c>
      <c r="BB2" s="2169" t="s">
        <v>1117</v>
      </c>
      <c r="BC2" s="2169" t="s">
        <v>87</v>
      </c>
      <c r="BD2" s="2169" t="s">
        <v>88</v>
      </c>
      <c r="BE2" s="2169" t="s">
        <v>89</v>
      </c>
      <c r="BF2" s="2169" t="s">
        <v>90</v>
      </c>
      <c r="BG2" s="2169" t="s">
        <v>91</v>
      </c>
      <c r="BH2" s="2169" t="s">
        <v>92</v>
      </c>
      <c r="BI2" s="2169" t="s">
        <v>95</v>
      </c>
      <c r="BJ2" s="2169" t="s">
        <v>93</v>
      </c>
      <c r="BK2" s="2169" t="s">
        <v>94</v>
      </c>
      <c r="BL2" s="2169" t="s">
        <v>696</v>
      </c>
      <c r="BM2" s="2169" t="s">
        <v>697</v>
      </c>
      <c r="BN2" s="2169" t="s">
        <v>698</v>
      </c>
      <c r="BO2" s="2178" t="s">
        <v>699</v>
      </c>
      <c r="BP2" s="2180" t="s">
        <v>685</v>
      </c>
      <c r="BQ2" s="1351" t="s">
        <v>780</v>
      </c>
      <c r="BR2" s="1352"/>
      <c r="BS2" s="1353"/>
      <c r="BT2" s="1351" t="s">
        <v>782</v>
      </c>
      <c r="BU2" s="1352"/>
      <c r="BV2" s="1353"/>
      <c r="BW2" s="1351" t="s">
        <v>783</v>
      </c>
      <c r="BX2" s="1352"/>
      <c r="BY2" s="1353"/>
      <c r="BZ2" s="1845" t="s">
        <v>785</v>
      </c>
      <c r="CA2" s="1845"/>
      <c r="CB2" s="1845"/>
      <c r="CC2" s="1846"/>
      <c r="CD2" s="1845" t="s">
        <v>784</v>
      </c>
      <c r="CE2" s="1845"/>
      <c r="CF2" s="1845"/>
      <c r="CG2" s="1845"/>
      <c r="CH2" s="1846"/>
      <c r="CI2" s="1845" t="s">
        <v>1879</v>
      </c>
      <c r="CJ2" s="1845"/>
      <c r="CK2" s="1845"/>
      <c r="CL2" s="1845"/>
      <c r="CM2" s="1846"/>
      <c r="CN2" s="2180" t="s">
        <v>685</v>
      </c>
      <c r="CO2" s="2169" t="s">
        <v>700</v>
      </c>
      <c r="CP2" s="2170" t="s">
        <v>701</v>
      </c>
      <c r="CQ2" s="2169" t="s">
        <v>702</v>
      </c>
      <c r="CR2" s="2170" t="s">
        <v>703</v>
      </c>
      <c r="CS2" s="2169" t="s">
        <v>704</v>
      </c>
      <c r="CT2" s="2170" t="s">
        <v>705</v>
      </c>
      <c r="CU2" s="2169" t="s">
        <v>706</v>
      </c>
      <c r="CV2" s="2170" t="s">
        <v>707</v>
      </c>
      <c r="CW2" s="2169" t="s">
        <v>713</v>
      </c>
      <c r="CX2" s="2170" t="s">
        <v>714</v>
      </c>
      <c r="CY2" s="2169" t="s">
        <v>715</v>
      </c>
      <c r="CZ2" s="2170" t="s">
        <v>716</v>
      </c>
      <c r="DA2" s="2169" t="s">
        <v>717</v>
      </c>
      <c r="DB2" s="2170" t="s">
        <v>718</v>
      </c>
      <c r="DC2" s="2169" t="s">
        <v>719</v>
      </c>
      <c r="DD2" s="2170" t="s">
        <v>720</v>
      </c>
      <c r="DE2" s="2169" t="s">
        <v>722</v>
      </c>
      <c r="DF2" s="2170" t="s">
        <v>721</v>
      </c>
      <c r="DG2" s="2169" t="s">
        <v>723</v>
      </c>
      <c r="DH2" s="2170" t="s">
        <v>724</v>
      </c>
      <c r="DI2" s="2169" t="s">
        <v>727</v>
      </c>
      <c r="DJ2" s="2170" t="s">
        <v>725</v>
      </c>
      <c r="DK2" s="2169" t="s">
        <v>726</v>
      </c>
      <c r="DL2" s="2170" t="s">
        <v>728</v>
      </c>
      <c r="DM2" s="2169" t="s">
        <v>729</v>
      </c>
      <c r="DN2" s="2170" t="s">
        <v>731</v>
      </c>
      <c r="DO2" s="2169" t="s">
        <v>730</v>
      </c>
      <c r="DP2" s="2170" t="s">
        <v>732</v>
      </c>
      <c r="DQ2" s="2169" t="s">
        <v>733</v>
      </c>
      <c r="DR2" s="2174" t="s">
        <v>734</v>
      </c>
      <c r="DS2" s="2176" t="s">
        <v>1878</v>
      </c>
      <c r="DT2" s="2172" t="s">
        <v>685</v>
      </c>
      <c r="DU2" s="2163" t="s">
        <v>708</v>
      </c>
      <c r="DV2" s="2163" t="s">
        <v>709</v>
      </c>
      <c r="DW2" s="2165" t="s">
        <v>398</v>
      </c>
      <c r="DX2" s="2167" t="s">
        <v>710</v>
      </c>
    </row>
    <row r="3" spans="1:129" ht="29.5" thickBot="1">
      <c r="A3" s="2173"/>
      <c r="B3" s="2206"/>
      <c r="C3" s="2208"/>
      <c r="D3" s="2210"/>
      <c r="E3" s="2197"/>
      <c r="F3" s="2197"/>
      <c r="G3" s="1233" t="s">
        <v>68</v>
      </c>
      <c r="H3" s="1233" t="s">
        <v>69</v>
      </c>
      <c r="I3" s="1233" t="s">
        <v>70</v>
      </c>
      <c r="J3" s="2197"/>
      <c r="K3" s="2197"/>
      <c r="L3" s="2197"/>
      <c r="M3" s="2197"/>
      <c r="N3" s="2197"/>
      <c r="O3" s="2203"/>
      <c r="P3" s="1234" t="s">
        <v>71</v>
      </c>
      <c r="Q3" s="1235" t="s">
        <v>72</v>
      </c>
      <c r="R3" s="1235" t="s">
        <v>73</v>
      </c>
      <c r="S3" s="1235" t="s">
        <v>71</v>
      </c>
      <c r="T3" s="1235" t="s">
        <v>72</v>
      </c>
      <c r="U3" s="1235" t="s">
        <v>73</v>
      </c>
      <c r="V3" s="1235" t="s">
        <v>71</v>
      </c>
      <c r="W3" s="1235" t="s">
        <v>72</v>
      </c>
      <c r="X3" s="1235" t="s">
        <v>73</v>
      </c>
      <c r="Y3" s="1235" t="s">
        <v>71</v>
      </c>
      <c r="Z3" s="1235" t="s">
        <v>72</v>
      </c>
      <c r="AA3" s="1235" t="s">
        <v>73</v>
      </c>
      <c r="AB3" s="1235" t="s">
        <v>71</v>
      </c>
      <c r="AC3" s="1235" t="s">
        <v>72</v>
      </c>
      <c r="AD3" s="1235" t="s">
        <v>73</v>
      </c>
      <c r="AE3" s="1235" t="s">
        <v>71</v>
      </c>
      <c r="AF3" s="1235" t="s">
        <v>72</v>
      </c>
      <c r="AG3" s="1235" t="s">
        <v>73</v>
      </c>
      <c r="AH3" s="1235" t="s">
        <v>71</v>
      </c>
      <c r="AI3" s="1235" t="s">
        <v>72</v>
      </c>
      <c r="AJ3" s="1235" t="s">
        <v>73</v>
      </c>
      <c r="AK3" s="1235" t="s">
        <v>71</v>
      </c>
      <c r="AL3" s="1235" t="s">
        <v>72</v>
      </c>
      <c r="AM3" s="1235" t="s">
        <v>73</v>
      </c>
      <c r="AN3" s="1235" t="s">
        <v>71</v>
      </c>
      <c r="AO3" s="1235" t="s">
        <v>72</v>
      </c>
      <c r="AP3" s="1235" t="s">
        <v>73</v>
      </c>
      <c r="AQ3" s="1235" t="s">
        <v>71</v>
      </c>
      <c r="AR3" s="1235" t="s">
        <v>72</v>
      </c>
      <c r="AS3" s="1236" t="s">
        <v>73</v>
      </c>
      <c r="AT3" s="2166"/>
      <c r="AU3" s="2166"/>
      <c r="AV3" s="2166"/>
      <c r="AW3" s="2166"/>
      <c r="AX3" s="2166"/>
      <c r="AY3" s="2166"/>
      <c r="AZ3" s="2166"/>
      <c r="BA3" s="2166"/>
      <c r="BB3" s="2166"/>
      <c r="BC3" s="2166"/>
      <c r="BD3" s="2166"/>
      <c r="BE3" s="2166"/>
      <c r="BF3" s="2166"/>
      <c r="BG3" s="2166"/>
      <c r="BH3" s="2166"/>
      <c r="BI3" s="2166"/>
      <c r="BJ3" s="2166"/>
      <c r="BK3" s="2166"/>
      <c r="BL3" s="2166"/>
      <c r="BM3" s="2166"/>
      <c r="BN3" s="2166"/>
      <c r="BO3" s="2179"/>
      <c r="BP3" s="2181"/>
      <c r="BQ3" s="1286" t="s">
        <v>710</v>
      </c>
      <c r="BR3" s="1284" t="s">
        <v>398</v>
      </c>
      <c r="BS3" s="1237" t="s">
        <v>781</v>
      </c>
      <c r="BT3" s="1286" t="s">
        <v>710</v>
      </c>
      <c r="BU3" s="1284" t="s">
        <v>398</v>
      </c>
      <c r="BV3" s="1237" t="s">
        <v>781</v>
      </c>
      <c r="BW3" s="1286" t="s">
        <v>710</v>
      </c>
      <c r="BX3" s="1284" t="s">
        <v>398</v>
      </c>
      <c r="BY3" s="1237" t="s">
        <v>781</v>
      </c>
      <c r="BZ3" s="1287" t="s">
        <v>786</v>
      </c>
      <c r="CA3" s="1284" t="s">
        <v>787</v>
      </c>
      <c r="CB3" s="1284" t="s">
        <v>788</v>
      </c>
      <c r="CC3" s="1288" t="s">
        <v>789</v>
      </c>
      <c r="CD3" s="1287" t="s">
        <v>786</v>
      </c>
      <c r="CE3" s="1284" t="s">
        <v>787</v>
      </c>
      <c r="CF3" s="1284" t="s">
        <v>788</v>
      </c>
      <c r="CG3" s="1284" t="s">
        <v>1948</v>
      </c>
      <c r="CH3" s="1288" t="s">
        <v>789</v>
      </c>
      <c r="CI3" s="1287" t="s">
        <v>786</v>
      </c>
      <c r="CJ3" s="1284" t="s">
        <v>787</v>
      </c>
      <c r="CK3" s="1284" t="s">
        <v>788</v>
      </c>
      <c r="CL3" s="1284" t="s">
        <v>1948</v>
      </c>
      <c r="CM3" s="1288" t="s">
        <v>789</v>
      </c>
      <c r="CN3" s="2181"/>
      <c r="CO3" s="2166"/>
      <c r="CP3" s="2171"/>
      <c r="CQ3" s="2166"/>
      <c r="CR3" s="2171"/>
      <c r="CS3" s="2166"/>
      <c r="CT3" s="2171"/>
      <c r="CU3" s="2166"/>
      <c r="CV3" s="2171"/>
      <c r="CW3" s="2166"/>
      <c r="CX3" s="2171"/>
      <c r="CY3" s="2166"/>
      <c r="CZ3" s="2171"/>
      <c r="DA3" s="2166"/>
      <c r="DB3" s="2171"/>
      <c r="DC3" s="2166"/>
      <c r="DD3" s="2171"/>
      <c r="DE3" s="2166"/>
      <c r="DF3" s="2171"/>
      <c r="DG3" s="2166"/>
      <c r="DH3" s="2171"/>
      <c r="DI3" s="2166"/>
      <c r="DJ3" s="2171"/>
      <c r="DK3" s="2166"/>
      <c r="DL3" s="2171"/>
      <c r="DM3" s="2166"/>
      <c r="DN3" s="2171"/>
      <c r="DO3" s="2166"/>
      <c r="DP3" s="2171"/>
      <c r="DQ3" s="2166"/>
      <c r="DR3" s="2175"/>
      <c r="DS3" s="2177"/>
      <c r="DT3" s="2173"/>
      <c r="DU3" s="2164"/>
      <c r="DV3" s="2164"/>
      <c r="DW3" s="2166"/>
      <c r="DX3" s="2168"/>
    </row>
    <row r="4" spans="1:129">
      <c r="A4" s="1238">
        <v>45991</v>
      </c>
      <c r="B4" t="s">
        <v>711</v>
      </c>
      <c r="C4" s="1239">
        <v>11501221849.950001</v>
      </c>
      <c r="D4" s="1239">
        <v>0</v>
      </c>
      <c r="E4" s="1239">
        <v>59631882.020000003</v>
      </c>
      <c r="F4" s="1239">
        <v>24036133.25</v>
      </c>
      <c r="G4" s="1239">
        <v>0</v>
      </c>
      <c r="H4" s="1239">
        <v>0</v>
      </c>
      <c r="I4" s="1239">
        <v>0</v>
      </c>
      <c r="J4" s="1239">
        <v>0</v>
      </c>
      <c r="K4" s="1239">
        <v>563823.34</v>
      </c>
      <c r="L4" s="1239">
        <v>0</v>
      </c>
      <c r="M4" s="1239">
        <v>4522273.3600000003</v>
      </c>
      <c r="N4" s="1239">
        <v>1927717.27</v>
      </c>
      <c r="O4" s="1239">
        <v>11410540020.709999</v>
      </c>
      <c r="P4" s="1239">
        <v>401562.93</v>
      </c>
      <c r="Q4" s="1239">
        <v>77747.23</v>
      </c>
      <c r="R4" s="1239">
        <v>0</v>
      </c>
      <c r="S4" s="1239">
        <v>274989.53000000003</v>
      </c>
      <c r="T4" s="1239">
        <v>60552.51</v>
      </c>
      <c r="U4" s="1239">
        <v>0</v>
      </c>
      <c r="V4" s="1239">
        <v>114071.03999999999</v>
      </c>
      <c r="W4" s="1239">
        <v>21453.08</v>
      </c>
      <c r="X4" s="1239">
        <v>0</v>
      </c>
      <c r="Y4" s="1239">
        <v>0</v>
      </c>
      <c r="Z4" s="1239">
        <v>0</v>
      </c>
      <c r="AA4" s="1239">
        <v>0</v>
      </c>
      <c r="AB4" s="1239">
        <v>0</v>
      </c>
      <c r="AC4" s="1239">
        <v>0</v>
      </c>
      <c r="AD4" s="1239">
        <v>0</v>
      </c>
      <c r="AE4" s="1239">
        <v>5721.33</v>
      </c>
      <c r="AF4" s="1239">
        <v>1152.02</v>
      </c>
      <c r="AG4" s="1239">
        <v>0</v>
      </c>
      <c r="AH4" s="1239">
        <v>0</v>
      </c>
      <c r="AI4" s="1239">
        <v>0</v>
      </c>
      <c r="AJ4" s="1239">
        <v>0</v>
      </c>
      <c r="AK4" s="1239">
        <v>0</v>
      </c>
      <c r="AL4" s="1239">
        <v>0</v>
      </c>
      <c r="AM4" s="1239">
        <v>0</v>
      </c>
      <c r="AN4" s="1239">
        <v>0</v>
      </c>
      <c r="AO4" s="1239">
        <v>0</v>
      </c>
      <c r="AP4" s="1239">
        <v>0</v>
      </c>
      <c r="AQ4" s="1239">
        <v>556760.09</v>
      </c>
      <c r="AR4" s="1239">
        <v>115694.64</v>
      </c>
      <c r="AS4" s="1239">
        <v>0</v>
      </c>
      <c r="AT4" s="1239">
        <v>59356892.490000002</v>
      </c>
      <c r="AU4" s="1239">
        <v>114071.03999999999</v>
      </c>
      <c r="AV4" s="1239">
        <v>24036133.25</v>
      </c>
      <c r="AW4" s="1239">
        <v>83507096.780000001</v>
      </c>
      <c r="AX4" s="1239">
        <v>16018641.640000001</v>
      </c>
      <c r="AY4" s="1239">
        <v>21453.08</v>
      </c>
      <c r="AZ4" s="1239">
        <v>0</v>
      </c>
      <c r="BA4" s="1239">
        <v>0</v>
      </c>
      <c r="BB4" s="1239">
        <v>0</v>
      </c>
      <c r="BC4" s="1239">
        <v>171150.36</v>
      </c>
      <c r="BD4" s="1239">
        <v>0</v>
      </c>
      <c r="BE4" s="1239">
        <v>0</v>
      </c>
      <c r="BF4" s="1239">
        <v>16211245.08</v>
      </c>
      <c r="BG4" s="1239">
        <v>0</v>
      </c>
      <c r="BH4" s="1239">
        <v>0</v>
      </c>
      <c r="BI4" s="1239">
        <v>0</v>
      </c>
      <c r="BJ4" s="1239">
        <v>99718341.859999999</v>
      </c>
      <c r="BK4" s="1239">
        <v>99718341.859999999</v>
      </c>
      <c r="BL4" s="1239">
        <v>12539551.01</v>
      </c>
      <c r="BM4" s="1239">
        <v>12539551.01</v>
      </c>
      <c r="BN4" s="1239">
        <v>4966.18</v>
      </c>
      <c r="BO4" s="1239">
        <v>1664.76</v>
      </c>
      <c r="BP4" s="1238">
        <v>45991</v>
      </c>
      <c r="BQ4" s="1241">
        <v>2</v>
      </c>
      <c r="BR4" s="1239">
        <v>117467.51000000001</v>
      </c>
      <c r="BS4" s="1239">
        <v>97.600000000000009</v>
      </c>
      <c r="BT4" s="1241">
        <v>3</v>
      </c>
      <c r="BU4" s="1239">
        <v>572210.66999999993</v>
      </c>
      <c r="BV4" s="1239">
        <v>557.45999999999992</v>
      </c>
      <c r="BW4" s="1241">
        <v>28</v>
      </c>
      <c r="BX4" s="1239">
        <v>3832595.1799999988</v>
      </c>
      <c r="BY4" s="1239">
        <v>4311.12</v>
      </c>
      <c r="BZ4" s="1239">
        <v>4397497.5299999984</v>
      </c>
      <c r="CA4" s="1239">
        <v>4876.8999999999996</v>
      </c>
      <c r="CB4" s="1239">
        <v>0</v>
      </c>
      <c r="CC4" s="1241">
        <v>32</v>
      </c>
      <c r="CD4" s="1239">
        <v>124775.83</v>
      </c>
      <c r="CE4" s="1239">
        <v>89.28</v>
      </c>
      <c r="CF4" s="1239">
        <v>0</v>
      </c>
      <c r="CG4" s="1239">
        <v>0</v>
      </c>
      <c r="CH4" s="1241">
        <v>1</v>
      </c>
      <c r="CI4" s="1239">
        <v>210535.09</v>
      </c>
      <c r="CJ4" s="1239">
        <v>0</v>
      </c>
      <c r="CK4" s="1239">
        <v>19588.48</v>
      </c>
      <c r="CL4" s="1239">
        <v>0</v>
      </c>
      <c r="CM4" s="1241">
        <v>3</v>
      </c>
      <c r="CN4" s="1238">
        <v>45991</v>
      </c>
      <c r="CO4" s="1239">
        <v>11346607692.01</v>
      </c>
      <c r="CP4" s="1241">
        <v>75112</v>
      </c>
      <c r="CQ4" s="1239">
        <v>39436167.170000002</v>
      </c>
      <c r="CR4" s="1241">
        <v>234</v>
      </c>
      <c r="CS4" s="1239">
        <v>11439894.35</v>
      </c>
      <c r="CT4" s="1241">
        <v>67</v>
      </c>
      <c r="CU4" s="1239">
        <v>5323863.7699999996</v>
      </c>
      <c r="CV4" s="1241">
        <v>23</v>
      </c>
      <c r="CW4" s="1239">
        <v>2391343.63</v>
      </c>
      <c r="CX4" s="1241">
        <v>20</v>
      </c>
      <c r="CY4" s="1239">
        <v>805448.37</v>
      </c>
      <c r="CZ4" s="1241">
        <v>14</v>
      </c>
      <c r="DA4" s="1239">
        <v>1071613.51</v>
      </c>
      <c r="DB4" s="1241">
        <v>9</v>
      </c>
      <c r="DC4" s="1239">
        <v>695252.28</v>
      </c>
      <c r="DD4" s="1241">
        <v>8</v>
      </c>
      <c r="DE4" s="1239">
        <v>518862.44</v>
      </c>
      <c r="DF4" s="1241">
        <v>3</v>
      </c>
      <c r="DG4" s="1239">
        <v>149956.5</v>
      </c>
      <c r="DH4" s="1241">
        <v>2</v>
      </c>
      <c r="DI4" s="1239">
        <v>2013086.36</v>
      </c>
      <c r="DJ4" s="1241">
        <v>5</v>
      </c>
      <c r="DK4" s="1239">
        <v>86840.320000000007</v>
      </c>
      <c r="DL4" s="1241">
        <v>1</v>
      </c>
      <c r="DM4" s="1239">
        <v>0</v>
      </c>
      <c r="DN4" s="1241">
        <v>0</v>
      </c>
      <c r="DO4" s="1239">
        <v>253797.1</v>
      </c>
      <c r="DP4" s="1241">
        <v>7</v>
      </c>
      <c r="DQ4" s="1239">
        <v>0</v>
      </c>
      <c r="DR4" s="1769">
        <v>66</v>
      </c>
      <c r="DS4" s="1651">
        <v>1.6775999999999999E-2</v>
      </c>
      <c r="DT4" s="1238">
        <v>45991</v>
      </c>
      <c r="DU4" s="1328" t="s">
        <v>2067</v>
      </c>
      <c r="DV4" t="s">
        <v>424</v>
      </c>
      <c r="DW4" s="1239">
        <v>0</v>
      </c>
      <c r="DX4" s="1241">
        <v>63109</v>
      </c>
      <c r="DY4" s="1239">
        <v>0</v>
      </c>
    </row>
    <row r="5" spans="1:129">
      <c r="A5" s="1238">
        <v>45991</v>
      </c>
      <c r="B5" t="s">
        <v>340</v>
      </c>
      <c r="C5" s="1239">
        <v>210535.09</v>
      </c>
      <c r="D5" s="1239">
        <v>0</v>
      </c>
      <c r="E5" s="1239">
        <v>310026.23999999999</v>
      </c>
      <c r="F5" s="1239">
        <v>0</v>
      </c>
      <c r="G5" s="1239">
        <v>0</v>
      </c>
      <c r="H5" s="1239">
        <v>0</v>
      </c>
      <c r="I5" s="1239">
        <v>0</v>
      </c>
      <c r="J5" s="1239">
        <v>0</v>
      </c>
      <c r="K5" s="1239">
        <v>563823.34</v>
      </c>
      <c r="L5" s="1239">
        <v>0</v>
      </c>
      <c r="M5" s="1239">
        <v>210535.09</v>
      </c>
      <c r="N5" s="1239">
        <v>0</v>
      </c>
      <c r="O5" s="1239">
        <v>253797.1</v>
      </c>
      <c r="P5" s="1239">
        <v>19395.57</v>
      </c>
      <c r="Q5" s="1239">
        <v>192.91</v>
      </c>
      <c r="R5" s="1239">
        <v>0</v>
      </c>
      <c r="S5" s="1239">
        <v>1321.45</v>
      </c>
      <c r="T5" s="1239">
        <v>370.57</v>
      </c>
      <c r="U5" s="1239">
        <v>0</v>
      </c>
      <c r="V5" s="1239">
        <v>2024.32</v>
      </c>
      <c r="W5" s="1239">
        <v>364.63</v>
      </c>
      <c r="X5" s="1239">
        <v>0</v>
      </c>
      <c r="Y5" s="1239">
        <v>0</v>
      </c>
      <c r="Z5" s="1239">
        <v>0</v>
      </c>
      <c r="AA5" s="1239">
        <v>0</v>
      </c>
      <c r="AB5" s="1239">
        <v>0</v>
      </c>
      <c r="AC5" s="1239">
        <v>0</v>
      </c>
      <c r="AD5" s="1239">
        <v>0</v>
      </c>
      <c r="AE5" s="1239">
        <v>5721.33</v>
      </c>
      <c r="AF5" s="1239">
        <v>1152.02</v>
      </c>
      <c r="AG5" s="1239">
        <v>0</v>
      </c>
      <c r="AH5" s="1239">
        <v>0</v>
      </c>
      <c r="AI5" s="1239">
        <v>0</v>
      </c>
      <c r="AJ5" s="1239">
        <v>0</v>
      </c>
      <c r="AK5" s="1239">
        <v>19395.57</v>
      </c>
      <c r="AL5" s="1239">
        <v>192.91</v>
      </c>
      <c r="AM5" s="1239">
        <v>0</v>
      </c>
      <c r="AN5" s="1239">
        <v>0</v>
      </c>
      <c r="AO5" s="1239">
        <v>0</v>
      </c>
      <c r="AP5" s="1239">
        <v>0</v>
      </c>
      <c r="AQ5" s="1239">
        <v>5018.46</v>
      </c>
      <c r="AR5" s="1239">
        <v>1157.96</v>
      </c>
      <c r="AS5" s="1239">
        <v>0</v>
      </c>
      <c r="AT5" s="1239">
        <v>308704.78999999998</v>
      </c>
      <c r="AU5" s="1239">
        <v>2024.32</v>
      </c>
      <c r="AV5" s="1239">
        <v>0</v>
      </c>
      <c r="AW5" s="1239">
        <v>310729.11</v>
      </c>
      <c r="AX5" s="1239">
        <v>530.45000000000005</v>
      </c>
      <c r="AY5" s="1239">
        <v>364.63</v>
      </c>
      <c r="AZ5" s="1239">
        <v>0</v>
      </c>
      <c r="BA5" s="1239">
        <v>0</v>
      </c>
      <c r="BB5" s="1239">
        <v>0</v>
      </c>
      <c r="BC5" s="1239">
        <v>0</v>
      </c>
      <c r="BD5" s="1239">
        <v>0</v>
      </c>
      <c r="BE5" s="1239">
        <v>0</v>
      </c>
      <c r="BF5" s="1239">
        <v>895.08</v>
      </c>
      <c r="BG5" s="1239">
        <v>0</v>
      </c>
      <c r="BH5" s="1239">
        <v>0</v>
      </c>
      <c r="BI5" s="1239">
        <v>0</v>
      </c>
      <c r="BJ5" s="1239">
        <v>311624.19</v>
      </c>
      <c r="BK5" s="1239">
        <v>311624.19</v>
      </c>
      <c r="BL5" s="1239">
        <v>194.86</v>
      </c>
      <c r="BM5" s="1239">
        <v>194.86</v>
      </c>
      <c r="BN5" s="1239">
        <v>0</v>
      </c>
      <c r="BO5" s="1239">
        <v>0</v>
      </c>
      <c r="BP5" s="1238">
        <v>45961</v>
      </c>
      <c r="BQ5" s="1241">
        <v>4</v>
      </c>
      <c r="BR5" s="1239">
        <v>531251.02</v>
      </c>
      <c r="BS5" s="1239">
        <v>860.11999999999989</v>
      </c>
      <c r="BT5" s="1241">
        <v>69</v>
      </c>
      <c r="BU5" s="1239">
        <v>16480703.700000001</v>
      </c>
      <c r="BV5" s="1239">
        <v>13733.740000000002</v>
      </c>
      <c r="BW5" s="1241">
        <v>0</v>
      </c>
      <c r="BX5" s="1239">
        <v>0</v>
      </c>
      <c r="BY5" s="1239">
        <v>0</v>
      </c>
      <c r="BZ5" s="1239">
        <v>16920356.800000001</v>
      </c>
      <c r="CA5" s="1239">
        <v>14538.29</v>
      </c>
      <c r="CB5" s="1239">
        <v>3595.38</v>
      </c>
      <c r="CC5" s="1241">
        <v>72</v>
      </c>
      <c r="CD5" s="1239">
        <v>91597.92</v>
      </c>
      <c r="CE5" s="1239">
        <v>55.57</v>
      </c>
      <c r="CF5" s="1239">
        <v>0</v>
      </c>
      <c r="CG5" s="1239">
        <v>0</v>
      </c>
      <c r="CH5" s="1241">
        <v>1</v>
      </c>
      <c r="CI5" s="1239">
        <v>0</v>
      </c>
      <c r="CJ5" s="1239">
        <v>0</v>
      </c>
      <c r="CK5" s="1239">
        <v>0</v>
      </c>
      <c r="CL5" s="1239">
        <v>0</v>
      </c>
      <c r="CM5" s="1241">
        <v>0</v>
      </c>
      <c r="CN5" s="1238">
        <v>45961</v>
      </c>
      <c r="CO5" s="1239">
        <v>11450567231.139999</v>
      </c>
      <c r="CP5" s="1241">
        <v>75475</v>
      </c>
      <c r="CQ5" s="1239">
        <v>27825823.879999999</v>
      </c>
      <c r="CR5" s="1241">
        <v>159</v>
      </c>
      <c r="CS5" s="1239">
        <v>11047178.52</v>
      </c>
      <c r="CT5" s="1241">
        <v>58</v>
      </c>
      <c r="CU5" s="1239">
        <v>4763834.8499999996</v>
      </c>
      <c r="CV5" s="1241">
        <v>28</v>
      </c>
      <c r="CW5" s="1239">
        <v>1556628.24</v>
      </c>
      <c r="CX5" s="1241">
        <v>18</v>
      </c>
      <c r="CY5" s="1239">
        <v>1561937.22</v>
      </c>
      <c r="CZ5" s="1241">
        <v>13</v>
      </c>
      <c r="DA5" s="1239">
        <v>868711.64</v>
      </c>
      <c r="DB5" s="1241">
        <v>10</v>
      </c>
      <c r="DC5" s="1239">
        <v>634010.34</v>
      </c>
      <c r="DD5" s="1241">
        <v>4</v>
      </c>
      <c r="DE5" s="1239">
        <v>151253.07999999999</v>
      </c>
      <c r="DF5" s="1241">
        <v>2</v>
      </c>
      <c r="DG5" s="1239">
        <v>2026597.8</v>
      </c>
      <c r="DH5" s="1241">
        <v>5</v>
      </c>
      <c r="DI5" s="1239">
        <v>87109.5</v>
      </c>
      <c r="DJ5" s="1241">
        <v>1</v>
      </c>
      <c r="DK5" s="1239">
        <v>0</v>
      </c>
      <c r="DL5" s="1241">
        <v>0</v>
      </c>
      <c r="DM5" s="1239">
        <v>131533.74</v>
      </c>
      <c r="DN5" s="1241">
        <v>1</v>
      </c>
      <c r="DO5" s="1239">
        <v>210535.09</v>
      </c>
      <c r="DP5" s="1241">
        <v>3</v>
      </c>
      <c r="DQ5" s="1239">
        <v>0</v>
      </c>
      <c r="DR5" s="1241">
        <v>59</v>
      </c>
      <c r="DS5" s="1651">
        <v>1.6775000000000002E-2</v>
      </c>
      <c r="DT5" s="1238">
        <v>45991</v>
      </c>
      <c r="DU5" s="1328" t="s">
        <v>790</v>
      </c>
      <c r="DV5" t="s">
        <v>445</v>
      </c>
      <c r="DW5" s="1239">
        <v>66300998.780000001</v>
      </c>
      <c r="DX5" s="1241">
        <v>2746</v>
      </c>
      <c r="DY5" s="1239">
        <v>101225926</v>
      </c>
    </row>
    <row r="6" spans="1:129">
      <c r="A6" s="1238">
        <v>45961</v>
      </c>
      <c r="B6" t="s">
        <v>711</v>
      </c>
      <c r="C6" s="1239">
        <v>11613993146.950001</v>
      </c>
      <c r="D6" s="1239">
        <v>0</v>
      </c>
      <c r="E6" s="1239">
        <v>60920128.090000004</v>
      </c>
      <c r="F6" s="1239">
        <v>30948441.43</v>
      </c>
      <c r="G6" s="1239">
        <v>0</v>
      </c>
      <c r="H6" s="1239">
        <v>0</v>
      </c>
      <c r="I6" s="1239">
        <v>0</v>
      </c>
      <c r="J6" s="1239">
        <v>0</v>
      </c>
      <c r="K6" s="1239">
        <v>229091.41</v>
      </c>
      <c r="L6" s="1239">
        <v>0</v>
      </c>
      <c r="M6" s="1239">
        <v>17011954.719999999</v>
      </c>
      <c r="N6" s="1239">
        <v>3661681.35</v>
      </c>
      <c r="O6" s="1239">
        <v>11501221849.950001</v>
      </c>
      <c r="P6" s="1239">
        <v>337301.18</v>
      </c>
      <c r="Q6" s="1239">
        <v>63173.58</v>
      </c>
      <c r="R6" s="1239">
        <v>0</v>
      </c>
      <c r="S6" s="1239">
        <v>218614.39</v>
      </c>
      <c r="T6" s="1239">
        <v>39904.74</v>
      </c>
      <c r="U6" s="1239">
        <v>0</v>
      </c>
      <c r="V6" s="1239">
        <v>149461.65</v>
      </c>
      <c r="W6" s="1239">
        <v>24638.29</v>
      </c>
      <c r="X6" s="1239">
        <v>0</v>
      </c>
      <c r="Y6" s="1239">
        <v>0</v>
      </c>
      <c r="Z6" s="1239">
        <v>0</v>
      </c>
      <c r="AA6" s="1239">
        <v>0</v>
      </c>
      <c r="AB6" s="1239">
        <v>0</v>
      </c>
      <c r="AC6" s="1239">
        <v>0</v>
      </c>
      <c r="AD6" s="1239">
        <v>0</v>
      </c>
      <c r="AE6" s="1239">
        <v>1821.86</v>
      </c>
      <c r="AF6" s="1239">
        <v>166.55</v>
      </c>
      <c r="AG6" s="1239">
        <v>0</v>
      </c>
      <c r="AH6" s="1239">
        <v>0</v>
      </c>
      <c r="AI6" s="1239">
        <v>0</v>
      </c>
      <c r="AJ6" s="1239">
        <v>0</v>
      </c>
      <c r="AK6" s="1239">
        <v>3069.13</v>
      </c>
      <c r="AL6" s="1239">
        <v>526.25</v>
      </c>
      <c r="AM6" s="1239">
        <v>0</v>
      </c>
      <c r="AN6" s="1239">
        <v>0</v>
      </c>
      <c r="AO6" s="1239">
        <v>0</v>
      </c>
      <c r="AP6" s="1239">
        <v>0</v>
      </c>
      <c r="AQ6" s="1239">
        <v>401562.93</v>
      </c>
      <c r="AR6" s="1239">
        <v>77747.23</v>
      </c>
      <c r="AS6" s="1239">
        <v>0</v>
      </c>
      <c r="AT6" s="1239">
        <v>60701513.700000003</v>
      </c>
      <c r="AU6" s="1239">
        <v>149461.65</v>
      </c>
      <c r="AV6" s="1239">
        <v>30948441.43</v>
      </c>
      <c r="AW6" s="1239">
        <v>91799416.780000001</v>
      </c>
      <c r="AX6" s="1239">
        <v>10924064.09</v>
      </c>
      <c r="AY6" s="1239">
        <v>24638.29</v>
      </c>
      <c r="AZ6" s="1239">
        <v>0</v>
      </c>
      <c r="BA6" s="1239">
        <v>0</v>
      </c>
      <c r="BB6" s="1239">
        <v>0</v>
      </c>
      <c r="BC6" s="1239">
        <v>193654.97</v>
      </c>
      <c r="BD6" s="1239">
        <v>0</v>
      </c>
      <c r="BE6" s="1239">
        <v>0</v>
      </c>
      <c r="BF6" s="1239">
        <v>11142357.35</v>
      </c>
      <c r="BG6" s="1239">
        <v>0</v>
      </c>
      <c r="BH6" s="1239">
        <v>0</v>
      </c>
      <c r="BI6" s="1239">
        <v>0</v>
      </c>
      <c r="BJ6" s="1239">
        <v>102941774.13</v>
      </c>
      <c r="BK6" s="1239">
        <v>102941774.13</v>
      </c>
      <c r="BL6" s="1239">
        <v>12775388.98</v>
      </c>
      <c r="BM6" s="1239">
        <v>12775388.98</v>
      </c>
      <c r="BN6" s="1239">
        <v>14593.86</v>
      </c>
      <c r="BO6" s="1239">
        <v>3195.85</v>
      </c>
      <c r="BP6" s="1238">
        <v>45930</v>
      </c>
      <c r="BQ6" s="1241">
        <v>3</v>
      </c>
      <c r="BR6" s="1239">
        <v>226821.57</v>
      </c>
      <c r="BS6" s="1239">
        <v>128.74</v>
      </c>
      <c r="BT6" s="1241">
        <v>26</v>
      </c>
      <c r="BU6" s="1239">
        <v>3436121.1</v>
      </c>
      <c r="BV6" s="1239">
        <v>2889.5200000000004</v>
      </c>
      <c r="BW6" s="1241">
        <v>0</v>
      </c>
      <c r="BX6" s="1239">
        <v>0</v>
      </c>
      <c r="BY6" s="1239">
        <v>0</v>
      </c>
      <c r="BZ6" s="1239">
        <v>3615386.7300000004</v>
      </c>
      <c r="CA6" s="1239">
        <v>3000.33</v>
      </c>
      <c r="CB6" s="1239">
        <v>0</v>
      </c>
      <c r="CC6" s="1241">
        <v>28</v>
      </c>
      <c r="CD6" s="1239">
        <v>47555.94</v>
      </c>
      <c r="CE6" s="1239">
        <v>17.93</v>
      </c>
      <c r="CF6" s="1239">
        <v>1682.74</v>
      </c>
      <c r="CG6" s="1239">
        <v>0</v>
      </c>
      <c r="CH6" s="1241">
        <v>1</v>
      </c>
      <c r="CI6" s="1239">
        <v>738031.12999999989</v>
      </c>
      <c r="CJ6" s="1239">
        <v>544.57000000000005</v>
      </c>
      <c r="CK6" s="1239">
        <v>1737.02</v>
      </c>
      <c r="CL6" s="1239">
        <v>0</v>
      </c>
      <c r="CM6" s="1241">
        <v>10</v>
      </c>
      <c r="CN6" s="1238">
        <v>45930</v>
      </c>
      <c r="CO6" s="1239">
        <v>11570315320.68</v>
      </c>
      <c r="CP6" s="1241">
        <v>75865</v>
      </c>
      <c r="CQ6" s="1239">
        <v>20809808.390000001</v>
      </c>
      <c r="CR6" s="1241">
        <v>149</v>
      </c>
      <c r="CS6" s="1239">
        <v>10684438.75</v>
      </c>
      <c r="CT6" s="1241">
        <v>56</v>
      </c>
      <c r="CU6" s="1239">
        <v>3548474.18</v>
      </c>
      <c r="CV6" s="1241">
        <v>32</v>
      </c>
      <c r="CW6" s="1239">
        <v>3022878.48</v>
      </c>
      <c r="CX6" s="1241">
        <v>22</v>
      </c>
      <c r="CY6" s="1239">
        <v>1217894.76</v>
      </c>
      <c r="CZ6" s="1241">
        <v>15</v>
      </c>
      <c r="DA6" s="1239">
        <v>1982216.38</v>
      </c>
      <c r="DB6" s="1241">
        <v>7</v>
      </c>
      <c r="DC6" s="1239">
        <v>152547.49</v>
      </c>
      <c r="DD6" s="1241">
        <v>2</v>
      </c>
      <c r="DE6" s="1239">
        <v>2040091.45</v>
      </c>
      <c r="DF6" s="1241">
        <v>5</v>
      </c>
      <c r="DG6" s="1239">
        <v>87378.27</v>
      </c>
      <c r="DH6" s="1241">
        <v>1</v>
      </c>
      <c r="DI6" s="1239">
        <v>0</v>
      </c>
      <c r="DJ6" s="1241">
        <v>0</v>
      </c>
      <c r="DK6" s="1239">
        <v>132098.12</v>
      </c>
      <c r="DL6" s="1241">
        <v>1</v>
      </c>
      <c r="DM6" s="1239">
        <v>0</v>
      </c>
      <c r="DN6" s="1241">
        <v>0</v>
      </c>
      <c r="DO6" s="1239">
        <v>413299.32</v>
      </c>
      <c r="DP6" s="1241">
        <v>6</v>
      </c>
      <c r="DQ6" s="1239">
        <v>0</v>
      </c>
      <c r="DR6" s="1241">
        <v>56</v>
      </c>
      <c r="DS6" s="1651">
        <v>1.6766E-2</v>
      </c>
      <c r="DT6" s="1238">
        <v>45991</v>
      </c>
      <c r="DU6" s="1328" t="s">
        <v>791</v>
      </c>
      <c r="DV6" t="s">
        <v>446</v>
      </c>
      <c r="DW6" s="1239">
        <v>635154721.22000003</v>
      </c>
      <c r="DX6" s="1241">
        <v>12992</v>
      </c>
      <c r="DY6" s="1239">
        <v>989675496.38999999</v>
      </c>
    </row>
    <row r="7" spans="1:129">
      <c r="A7" s="1238">
        <v>45961</v>
      </c>
      <c r="B7" t="s">
        <v>340</v>
      </c>
      <c r="C7" s="1239">
        <v>0</v>
      </c>
      <c r="D7" s="1239">
        <v>0</v>
      </c>
      <c r="E7" s="1239">
        <v>18556.32</v>
      </c>
      <c r="F7" s="1239">
        <v>0</v>
      </c>
      <c r="G7" s="1239">
        <v>0</v>
      </c>
      <c r="H7" s="1239">
        <v>0</v>
      </c>
      <c r="I7" s="1239">
        <v>0</v>
      </c>
      <c r="J7" s="1239">
        <v>0</v>
      </c>
      <c r="K7" s="1239">
        <v>229091.41</v>
      </c>
      <c r="L7" s="1239">
        <v>0</v>
      </c>
      <c r="M7" s="1239">
        <v>0</v>
      </c>
      <c r="N7" s="1239">
        <v>0</v>
      </c>
      <c r="O7" s="1239">
        <v>210535.09</v>
      </c>
      <c r="P7" s="1239">
        <v>0</v>
      </c>
      <c r="Q7" s="1239">
        <v>0</v>
      </c>
      <c r="R7" s="1239">
        <v>0</v>
      </c>
      <c r="S7" s="1239">
        <v>17573.71</v>
      </c>
      <c r="T7" s="1239">
        <v>26.36</v>
      </c>
      <c r="U7" s="1239">
        <v>0</v>
      </c>
      <c r="V7" s="1239">
        <v>0</v>
      </c>
      <c r="W7" s="1239">
        <v>0</v>
      </c>
      <c r="X7" s="1239">
        <v>0</v>
      </c>
      <c r="Y7" s="1239">
        <v>0</v>
      </c>
      <c r="Z7" s="1239">
        <v>0</v>
      </c>
      <c r="AA7" s="1239">
        <v>0</v>
      </c>
      <c r="AB7" s="1239">
        <v>0</v>
      </c>
      <c r="AC7" s="1239">
        <v>0</v>
      </c>
      <c r="AD7" s="1239">
        <v>0</v>
      </c>
      <c r="AE7" s="1239">
        <v>1821.86</v>
      </c>
      <c r="AF7" s="1239">
        <v>166.55</v>
      </c>
      <c r="AG7" s="1239">
        <v>0</v>
      </c>
      <c r="AH7" s="1239">
        <v>0</v>
      </c>
      <c r="AI7" s="1239">
        <v>0</v>
      </c>
      <c r="AJ7" s="1239">
        <v>0</v>
      </c>
      <c r="AK7" s="1239">
        <v>0</v>
      </c>
      <c r="AL7" s="1239">
        <v>0</v>
      </c>
      <c r="AM7" s="1239">
        <v>0</v>
      </c>
      <c r="AN7" s="1239">
        <v>0</v>
      </c>
      <c r="AO7" s="1239">
        <v>0</v>
      </c>
      <c r="AP7" s="1239">
        <v>0</v>
      </c>
      <c r="AQ7" s="1239">
        <v>19395.57</v>
      </c>
      <c r="AR7" s="1239">
        <v>192.91</v>
      </c>
      <c r="AS7" s="1239">
        <v>0</v>
      </c>
      <c r="AT7" s="1239">
        <v>982.61</v>
      </c>
      <c r="AU7" s="1239">
        <v>0</v>
      </c>
      <c r="AV7" s="1239">
        <v>0</v>
      </c>
      <c r="AW7" s="1239">
        <v>982.61</v>
      </c>
      <c r="AX7" s="1239">
        <v>154.58000000000001</v>
      </c>
      <c r="AY7" s="1239">
        <v>0</v>
      </c>
      <c r="AZ7" s="1239">
        <v>0</v>
      </c>
      <c r="BA7" s="1239">
        <v>0</v>
      </c>
      <c r="BB7" s="1239">
        <v>0</v>
      </c>
      <c r="BC7" s="1239">
        <v>0</v>
      </c>
      <c r="BD7" s="1239">
        <v>0</v>
      </c>
      <c r="BE7" s="1239">
        <v>0</v>
      </c>
      <c r="BF7" s="1239">
        <v>154.58000000000001</v>
      </c>
      <c r="BG7" s="1239">
        <v>0</v>
      </c>
      <c r="BH7" s="1239">
        <v>0</v>
      </c>
      <c r="BI7" s="1239">
        <v>0</v>
      </c>
      <c r="BJ7" s="1239">
        <v>1137.19</v>
      </c>
      <c r="BK7" s="1239">
        <v>1137.19</v>
      </c>
      <c r="BL7" s="1239">
        <v>0</v>
      </c>
      <c r="BM7" s="1239">
        <v>0</v>
      </c>
      <c r="BN7" s="1239">
        <v>0</v>
      </c>
      <c r="BO7" s="1239">
        <v>0</v>
      </c>
      <c r="BP7" s="1238">
        <v>45900</v>
      </c>
      <c r="BQ7" s="1241">
        <v>2</v>
      </c>
      <c r="BR7" s="1239">
        <v>275408</v>
      </c>
      <c r="BS7" s="1239">
        <v>152.67000000000002</v>
      </c>
      <c r="BT7" s="1241">
        <v>22</v>
      </c>
      <c r="BU7" s="1239">
        <v>4528335.8899999997</v>
      </c>
      <c r="BV7" s="1239">
        <v>3529.58</v>
      </c>
      <c r="BW7" s="1241">
        <v>0</v>
      </c>
      <c r="BX7" s="1239">
        <v>0</v>
      </c>
      <c r="BY7" s="1239">
        <v>0</v>
      </c>
      <c r="BZ7" s="1239">
        <v>4803743.8899999997</v>
      </c>
      <c r="CA7" s="1239">
        <v>3682.25</v>
      </c>
      <c r="CB7" s="1239">
        <v>0</v>
      </c>
      <c r="CC7" s="1241">
        <v>24</v>
      </c>
      <c r="CD7" s="1239">
        <v>0</v>
      </c>
      <c r="CE7" s="1239">
        <v>0</v>
      </c>
      <c r="CF7" s="1239">
        <v>0</v>
      </c>
      <c r="CG7" s="1239">
        <v>0</v>
      </c>
      <c r="CH7" s="1241">
        <v>0</v>
      </c>
      <c r="CI7" s="1239">
        <v>615408.64000000001</v>
      </c>
      <c r="CJ7" s="1239">
        <v>467.13</v>
      </c>
      <c r="CK7" s="1239">
        <v>2943.67</v>
      </c>
      <c r="CL7" s="1239">
        <v>173771.76800000001</v>
      </c>
      <c r="CM7" s="1241">
        <v>5</v>
      </c>
      <c r="CN7" s="1238">
        <v>45900</v>
      </c>
      <c r="CO7" s="1239">
        <v>7384905193.1400003</v>
      </c>
      <c r="CP7" s="1241">
        <v>54241</v>
      </c>
      <c r="CQ7" s="1239">
        <v>24062889.48</v>
      </c>
      <c r="CR7" s="1241">
        <v>166</v>
      </c>
      <c r="CS7" s="1239">
        <v>9283792.9700000007</v>
      </c>
      <c r="CT7" s="1241">
        <v>62</v>
      </c>
      <c r="CU7" s="1239">
        <v>4698441.28</v>
      </c>
      <c r="CV7" s="1241">
        <v>35</v>
      </c>
      <c r="CW7" s="1239">
        <v>1919487.61</v>
      </c>
      <c r="CX7" s="1241">
        <v>23</v>
      </c>
      <c r="CY7" s="1239">
        <v>2386547.66</v>
      </c>
      <c r="CZ7" s="1241">
        <v>11</v>
      </c>
      <c r="DA7" s="1239">
        <v>948584.7</v>
      </c>
      <c r="DB7" s="1241">
        <v>4</v>
      </c>
      <c r="DC7" s="1239">
        <v>2236676.54</v>
      </c>
      <c r="DD7" s="1241">
        <v>7</v>
      </c>
      <c r="DE7" s="1239">
        <v>125860.31</v>
      </c>
      <c r="DF7" s="1241">
        <v>2</v>
      </c>
      <c r="DG7" s="1239">
        <v>0</v>
      </c>
      <c r="DH7" s="1241">
        <v>0</v>
      </c>
      <c r="DI7" s="1239">
        <v>132661.79</v>
      </c>
      <c r="DJ7" s="1241">
        <v>1</v>
      </c>
      <c r="DK7" s="1239">
        <v>70762.37</v>
      </c>
      <c r="DL7" s="1241">
        <v>1</v>
      </c>
      <c r="DM7" s="1239">
        <v>0</v>
      </c>
      <c r="DN7" s="1241">
        <v>0</v>
      </c>
      <c r="DO7" s="1239">
        <v>324731.81</v>
      </c>
      <c r="DP7" s="1241">
        <v>4</v>
      </c>
      <c r="DQ7" s="1239">
        <v>0</v>
      </c>
      <c r="DR7" s="1241">
        <v>50</v>
      </c>
      <c r="DS7" s="1651">
        <v>1.4878000000000001E-2</v>
      </c>
      <c r="DT7" s="1238">
        <v>45991</v>
      </c>
      <c r="DU7" s="1328" t="s">
        <v>792</v>
      </c>
      <c r="DV7" t="s">
        <v>447</v>
      </c>
      <c r="DW7" s="1239">
        <v>2260831011.8000002</v>
      </c>
      <c r="DX7" s="1241">
        <v>24645</v>
      </c>
      <c r="DY7" s="1239">
        <v>3181237599.77</v>
      </c>
    </row>
    <row r="8" spans="1:129">
      <c r="A8" s="1238">
        <v>45930</v>
      </c>
      <c r="B8" t="s">
        <v>711</v>
      </c>
      <c r="C8" s="1239">
        <v>7430770897.8500004</v>
      </c>
      <c r="D8" s="1239">
        <v>4246326267.73</v>
      </c>
      <c r="E8" s="1239">
        <v>40886125.289999999</v>
      </c>
      <c r="F8" s="1239">
        <v>18140271.010000002</v>
      </c>
      <c r="G8" s="1239">
        <v>0</v>
      </c>
      <c r="H8" s="1239">
        <v>0</v>
      </c>
      <c r="I8" s="1239">
        <v>0</v>
      </c>
      <c r="J8" s="1239">
        <v>0</v>
      </c>
      <c r="K8" s="1239">
        <v>414679.66</v>
      </c>
      <c r="L8" s="1239">
        <v>0</v>
      </c>
      <c r="M8" s="1239">
        <v>3662942.67</v>
      </c>
      <c r="N8" s="1239">
        <v>0</v>
      </c>
      <c r="O8" s="1239">
        <v>11613993146.950001</v>
      </c>
      <c r="P8" s="1239">
        <v>556818.38</v>
      </c>
      <c r="Q8" s="1239">
        <v>104028.52</v>
      </c>
      <c r="R8" s="1239">
        <v>0</v>
      </c>
      <c r="S8" s="1239">
        <v>127109.58</v>
      </c>
      <c r="T8" s="1239">
        <v>23600.81</v>
      </c>
      <c r="U8" s="1239">
        <v>0</v>
      </c>
      <c r="V8" s="1239">
        <v>343243.5</v>
      </c>
      <c r="W8" s="1239">
        <v>64031.839999999997</v>
      </c>
      <c r="X8" s="1239">
        <v>0</v>
      </c>
      <c r="Y8" s="1239">
        <v>339.56</v>
      </c>
      <c r="Z8" s="1239">
        <v>57.87</v>
      </c>
      <c r="AA8" s="1239">
        <v>0</v>
      </c>
      <c r="AB8" s="1239">
        <v>0</v>
      </c>
      <c r="AC8" s="1239">
        <v>0</v>
      </c>
      <c r="AD8" s="1239">
        <v>0</v>
      </c>
      <c r="AE8" s="1239">
        <v>1384.77</v>
      </c>
      <c r="AF8" s="1239">
        <v>342.25</v>
      </c>
      <c r="AG8" s="1239">
        <v>0</v>
      </c>
      <c r="AH8" s="1239">
        <v>0</v>
      </c>
      <c r="AI8" s="1239">
        <v>0</v>
      </c>
      <c r="AJ8" s="1239">
        <v>0</v>
      </c>
      <c r="AK8" s="1239">
        <v>1658.95</v>
      </c>
      <c r="AL8" s="1239">
        <v>23.79</v>
      </c>
      <c r="AM8" s="1239">
        <v>0</v>
      </c>
      <c r="AN8" s="1239">
        <v>0</v>
      </c>
      <c r="AO8" s="1239">
        <v>0</v>
      </c>
      <c r="AP8" s="1239">
        <v>0</v>
      </c>
      <c r="AQ8" s="1239">
        <v>337301.18</v>
      </c>
      <c r="AR8" s="1239">
        <v>63173.58</v>
      </c>
      <c r="AS8" s="1239">
        <v>0</v>
      </c>
      <c r="AT8" s="1239">
        <v>40759015.710000001</v>
      </c>
      <c r="AU8" s="1239">
        <v>343243.5</v>
      </c>
      <c r="AV8" s="1239">
        <v>18140271.010000002</v>
      </c>
      <c r="AW8" s="1239">
        <v>59242530.219999999</v>
      </c>
      <c r="AX8" s="1239">
        <v>9190680.4800000004</v>
      </c>
      <c r="AY8" s="1239">
        <v>64031.839999999997</v>
      </c>
      <c r="AZ8" s="1239">
        <v>0</v>
      </c>
      <c r="BA8" s="1239">
        <v>0</v>
      </c>
      <c r="BB8" s="1239">
        <v>0</v>
      </c>
      <c r="BC8" s="1239">
        <v>81035.69</v>
      </c>
      <c r="BD8" s="1239">
        <v>0</v>
      </c>
      <c r="BE8" s="1239">
        <v>0</v>
      </c>
      <c r="BF8" s="1239">
        <v>9335748.0099999998</v>
      </c>
      <c r="BG8" s="1239">
        <v>0</v>
      </c>
      <c r="BH8" s="1239">
        <v>0</v>
      </c>
      <c r="BI8" s="1239">
        <v>0</v>
      </c>
      <c r="BJ8" s="1239">
        <v>68578278.230000004</v>
      </c>
      <c r="BK8" s="1239">
        <v>68578278.230000004</v>
      </c>
      <c r="BL8" s="1239">
        <v>12728722.32</v>
      </c>
      <c r="BM8" s="1239">
        <v>12728722.32</v>
      </c>
      <c r="BN8" s="1239">
        <v>3334.52</v>
      </c>
      <c r="BO8" s="1239">
        <v>0</v>
      </c>
      <c r="BP8" s="1238">
        <v>45869</v>
      </c>
      <c r="BQ8" s="1241">
        <v>0</v>
      </c>
      <c r="BR8" s="1239">
        <v>0</v>
      </c>
      <c r="BS8" s="1239">
        <v>0</v>
      </c>
      <c r="BT8" s="1241">
        <v>19</v>
      </c>
      <c r="BU8" s="1239">
        <v>3048750.8400000008</v>
      </c>
      <c r="BV8" s="1239">
        <v>3700.88</v>
      </c>
      <c r="BW8" s="1241">
        <v>0</v>
      </c>
      <c r="BX8" s="1239">
        <v>0</v>
      </c>
      <c r="BY8" s="1239">
        <v>0</v>
      </c>
      <c r="BZ8" s="1239">
        <v>3048750.8400000008</v>
      </c>
      <c r="CA8" s="1239">
        <v>3700.88</v>
      </c>
      <c r="CB8" s="1239">
        <v>0</v>
      </c>
      <c r="CC8" s="1241">
        <v>19</v>
      </c>
      <c r="CD8" s="1239">
        <v>0</v>
      </c>
      <c r="CE8" s="1239">
        <v>0</v>
      </c>
      <c r="CF8" s="1239">
        <v>0</v>
      </c>
      <c r="CG8" s="1239">
        <v>0</v>
      </c>
      <c r="CH8" s="1241">
        <v>0</v>
      </c>
      <c r="CI8" s="1239">
        <v>180060.56</v>
      </c>
      <c r="CJ8" s="1239">
        <v>192.42</v>
      </c>
      <c r="CK8" s="1239">
        <v>0</v>
      </c>
      <c r="CL8" s="1239">
        <v>19118.566800000001</v>
      </c>
      <c r="CM8" s="1241">
        <v>3</v>
      </c>
      <c r="CN8" s="1238">
        <v>45869</v>
      </c>
      <c r="CO8" s="1239">
        <v>7454588609.0799999</v>
      </c>
      <c r="CP8" s="1241">
        <v>54516</v>
      </c>
      <c r="CQ8" s="1239">
        <v>23850789</v>
      </c>
      <c r="CR8" s="1241">
        <v>151</v>
      </c>
      <c r="CS8" s="1239">
        <v>12696531.630000001</v>
      </c>
      <c r="CT8" s="1241">
        <v>69</v>
      </c>
      <c r="CU8" s="1239">
        <v>3191368.02</v>
      </c>
      <c r="CV8" s="1241">
        <v>34</v>
      </c>
      <c r="CW8" s="1239">
        <v>2435825.7400000002</v>
      </c>
      <c r="CX8" s="1241">
        <v>13</v>
      </c>
      <c r="CY8" s="1239">
        <v>1284920.02</v>
      </c>
      <c r="CZ8" s="1241">
        <v>7</v>
      </c>
      <c r="DA8" s="1239">
        <v>2815372.28</v>
      </c>
      <c r="DB8" s="1241">
        <v>8</v>
      </c>
      <c r="DC8" s="1239">
        <v>334090.07</v>
      </c>
      <c r="DD8" s="1241">
        <v>4</v>
      </c>
      <c r="DE8" s="1239">
        <v>0</v>
      </c>
      <c r="DF8" s="1241">
        <v>0</v>
      </c>
      <c r="DG8" s="1239">
        <v>133224.76</v>
      </c>
      <c r="DH8" s="1241">
        <v>1</v>
      </c>
      <c r="DI8" s="1239">
        <v>71349.88</v>
      </c>
      <c r="DJ8" s="1241">
        <v>1</v>
      </c>
      <c r="DK8" s="1239">
        <v>0</v>
      </c>
      <c r="DL8" s="1241">
        <v>0</v>
      </c>
      <c r="DM8" s="1239">
        <v>0</v>
      </c>
      <c r="DN8" s="1241">
        <v>0</v>
      </c>
      <c r="DO8" s="1239">
        <v>616580.66</v>
      </c>
      <c r="DP8" s="1241">
        <v>5</v>
      </c>
      <c r="DQ8" s="1239">
        <v>0</v>
      </c>
      <c r="DR8" s="1241">
        <v>46</v>
      </c>
      <c r="DS8" s="1651">
        <v>1.4878000000000001E-2</v>
      </c>
      <c r="DT8" s="1238">
        <v>45991</v>
      </c>
      <c r="DU8" s="1328" t="s">
        <v>793</v>
      </c>
      <c r="DV8" t="s">
        <v>448</v>
      </c>
      <c r="DW8" s="1239">
        <v>1398019402.3699999</v>
      </c>
      <c r="DX8" s="1241">
        <v>11224</v>
      </c>
      <c r="DY8" s="1239">
        <v>1924965041.3</v>
      </c>
    </row>
    <row r="9" spans="1:129">
      <c r="A9" s="1238">
        <v>45930</v>
      </c>
      <c r="B9" t="s">
        <v>340</v>
      </c>
      <c r="C9" s="1239">
        <v>324731.81</v>
      </c>
      <c r="D9" s="1239">
        <v>0</v>
      </c>
      <c r="E9" s="1239">
        <v>1380.34</v>
      </c>
      <c r="F9" s="1239">
        <v>0</v>
      </c>
      <c r="G9" s="1239">
        <v>0</v>
      </c>
      <c r="H9" s="1239">
        <v>0</v>
      </c>
      <c r="I9" s="1239">
        <v>0</v>
      </c>
      <c r="J9" s="1239">
        <v>0</v>
      </c>
      <c r="K9" s="1239">
        <v>414679.66</v>
      </c>
      <c r="L9" s="1239">
        <v>0</v>
      </c>
      <c r="M9" s="1239">
        <v>738031.13</v>
      </c>
      <c r="N9" s="1239">
        <v>0</v>
      </c>
      <c r="O9" s="1239">
        <v>0</v>
      </c>
      <c r="P9" s="1239">
        <v>0</v>
      </c>
      <c r="Q9" s="1239">
        <v>0</v>
      </c>
      <c r="R9" s="1239">
        <v>0</v>
      </c>
      <c r="S9" s="1239">
        <v>119.79</v>
      </c>
      <c r="T9" s="1239">
        <v>36.96</v>
      </c>
      <c r="U9" s="1239">
        <v>0</v>
      </c>
      <c r="V9" s="1239">
        <v>81.849999999999994</v>
      </c>
      <c r="W9" s="1239">
        <v>64.900000000000006</v>
      </c>
      <c r="X9" s="1239">
        <v>0</v>
      </c>
      <c r="Y9" s="1239">
        <v>0</v>
      </c>
      <c r="Z9" s="1239">
        <v>0</v>
      </c>
      <c r="AA9" s="1239">
        <v>0</v>
      </c>
      <c r="AB9" s="1239">
        <v>0</v>
      </c>
      <c r="AC9" s="1239">
        <v>0</v>
      </c>
      <c r="AD9" s="1239">
        <v>0</v>
      </c>
      <c r="AE9" s="1239">
        <v>1384.77</v>
      </c>
      <c r="AF9" s="1239">
        <v>342.25</v>
      </c>
      <c r="AG9" s="1239">
        <v>0</v>
      </c>
      <c r="AH9" s="1239">
        <v>0</v>
      </c>
      <c r="AI9" s="1239">
        <v>0</v>
      </c>
      <c r="AJ9" s="1239">
        <v>0</v>
      </c>
      <c r="AK9" s="1239">
        <v>1422.71</v>
      </c>
      <c r="AL9" s="1239">
        <v>314.31</v>
      </c>
      <c r="AM9" s="1239">
        <v>0</v>
      </c>
      <c r="AN9" s="1239">
        <v>0</v>
      </c>
      <c r="AO9" s="1239">
        <v>0</v>
      </c>
      <c r="AP9" s="1239">
        <v>0</v>
      </c>
      <c r="AQ9" s="1239">
        <v>0</v>
      </c>
      <c r="AR9" s="1239">
        <v>0</v>
      </c>
      <c r="AS9" s="1239">
        <v>0</v>
      </c>
      <c r="AT9" s="1239">
        <v>1260.55</v>
      </c>
      <c r="AU9" s="1239">
        <v>81.849999999999994</v>
      </c>
      <c r="AV9" s="1239">
        <v>0</v>
      </c>
      <c r="AW9" s="1239">
        <v>1342.4</v>
      </c>
      <c r="AX9" s="1239">
        <v>381.28</v>
      </c>
      <c r="AY9" s="1239">
        <v>64.900000000000006</v>
      </c>
      <c r="AZ9" s="1239">
        <v>0</v>
      </c>
      <c r="BA9" s="1239">
        <v>0</v>
      </c>
      <c r="BB9" s="1239">
        <v>0</v>
      </c>
      <c r="BC9" s="1239">
        <v>0</v>
      </c>
      <c r="BD9" s="1239">
        <v>0</v>
      </c>
      <c r="BE9" s="1239">
        <v>0</v>
      </c>
      <c r="BF9" s="1239">
        <v>446.18</v>
      </c>
      <c r="BG9" s="1239">
        <v>0</v>
      </c>
      <c r="BH9" s="1239">
        <v>0</v>
      </c>
      <c r="BI9" s="1239">
        <v>0</v>
      </c>
      <c r="BJ9" s="1239">
        <v>1788.58</v>
      </c>
      <c r="BK9" s="1239">
        <v>1788.58</v>
      </c>
      <c r="BL9" s="1239">
        <v>228.31</v>
      </c>
      <c r="BM9" s="1239">
        <v>228.31</v>
      </c>
      <c r="BN9" s="1239">
        <v>228.31</v>
      </c>
      <c r="BO9" s="1239">
        <v>0</v>
      </c>
      <c r="BP9" s="1238">
        <v>45838</v>
      </c>
      <c r="BQ9" s="1241">
        <v>0</v>
      </c>
      <c r="BR9" s="1239">
        <v>0</v>
      </c>
      <c r="BS9" s="1239">
        <v>0</v>
      </c>
      <c r="BT9" s="1241">
        <v>25</v>
      </c>
      <c r="BU9" s="1239">
        <v>6188091.2599999988</v>
      </c>
      <c r="BV9" s="1239">
        <v>4150.1000000000004</v>
      </c>
      <c r="BW9" s="1241">
        <v>0</v>
      </c>
      <c r="BX9" s="1239">
        <v>0</v>
      </c>
      <c r="BY9" s="1239">
        <v>0</v>
      </c>
      <c r="BZ9" s="1239">
        <v>6188091.2599999988</v>
      </c>
      <c r="CA9" s="1239">
        <v>4150.1000000000004</v>
      </c>
      <c r="CB9" s="1239">
        <v>0</v>
      </c>
      <c r="CC9" s="1241">
        <v>25</v>
      </c>
      <c r="CD9" s="1239">
        <v>0</v>
      </c>
      <c r="CE9" s="1239">
        <v>0</v>
      </c>
      <c r="CF9" s="1239">
        <v>0</v>
      </c>
      <c r="CG9" s="1239">
        <v>0</v>
      </c>
      <c r="CH9" s="1241">
        <v>0</v>
      </c>
      <c r="CI9" s="1239">
        <v>714376.95000000007</v>
      </c>
      <c r="CJ9" s="1239">
        <v>975.79</v>
      </c>
      <c r="CK9" s="1239">
        <v>0</v>
      </c>
      <c r="CL9" s="1239">
        <v>0</v>
      </c>
      <c r="CM9" s="1241">
        <v>10</v>
      </c>
      <c r="CN9" s="1238">
        <v>45838</v>
      </c>
      <c r="CO9" s="1239">
        <v>7520827672.6000004</v>
      </c>
      <c r="CP9" s="1241">
        <v>54742</v>
      </c>
      <c r="CQ9" s="1239">
        <v>29661773.43</v>
      </c>
      <c r="CR9" s="1241">
        <v>181</v>
      </c>
      <c r="CS9" s="1239">
        <v>8846201.8499999996</v>
      </c>
      <c r="CT9" s="1241">
        <v>66</v>
      </c>
      <c r="CU9" s="1239">
        <v>4724255.96</v>
      </c>
      <c r="CV9" s="1241">
        <v>29</v>
      </c>
      <c r="CW9" s="1239">
        <v>1839709.39</v>
      </c>
      <c r="CX9" s="1241">
        <v>12</v>
      </c>
      <c r="CY9" s="1239">
        <v>3312110.58</v>
      </c>
      <c r="CZ9" s="1241">
        <v>11</v>
      </c>
      <c r="DA9" s="1239">
        <v>587739.22</v>
      </c>
      <c r="DB9" s="1241">
        <v>6</v>
      </c>
      <c r="DC9" s="1239">
        <v>0</v>
      </c>
      <c r="DD9" s="1241">
        <v>0</v>
      </c>
      <c r="DE9" s="1239">
        <v>133787.03</v>
      </c>
      <c r="DF9" s="1241">
        <v>1</v>
      </c>
      <c r="DG9" s="1239">
        <v>71936.929999999993</v>
      </c>
      <c r="DH9" s="1241">
        <v>1</v>
      </c>
      <c r="DI9" s="1239">
        <v>0</v>
      </c>
      <c r="DJ9" s="1241">
        <v>0</v>
      </c>
      <c r="DK9" s="1239">
        <v>0</v>
      </c>
      <c r="DL9" s="1241">
        <v>0</v>
      </c>
      <c r="DM9" s="1239">
        <v>0</v>
      </c>
      <c r="DN9" s="1241">
        <v>0</v>
      </c>
      <c r="DO9" s="1239">
        <v>180457.8</v>
      </c>
      <c r="DP9" s="1241">
        <v>3</v>
      </c>
      <c r="DQ9" s="1239">
        <v>0</v>
      </c>
      <c r="DR9" s="1241">
        <v>41</v>
      </c>
      <c r="DS9" s="1651">
        <v>1.4874E-2</v>
      </c>
      <c r="DT9" s="1238">
        <v>45991</v>
      </c>
      <c r="DU9" s="1328" t="s">
        <v>794</v>
      </c>
      <c r="DV9" t="s">
        <v>449</v>
      </c>
      <c r="DW9" s="1239">
        <v>1242760974.3299999</v>
      </c>
      <c r="DX9" s="1241">
        <v>7441</v>
      </c>
      <c r="DY9" s="1239">
        <v>1652574438.6199999</v>
      </c>
    </row>
    <row r="10" spans="1:129">
      <c r="A10" s="1238">
        <v>45900</v>
      </c>
      <c r="B10" t="s">
        <v>711</v>
      </c>
      <c r="C10" s="1239">
        <v>7501402080.4799995</v>
      </c>
      <c r="D10" s="1239">
        <v>0</v>
      </c>
      <c r="E10" s="1239">
        <v>41134016</v>
      </c>
      <c r="F10" s="1239">
        <v>24368146.75</v>
      </c>
      <c r="G10" s="1239">
        <v>0</v>
      </c>
      <c r="H10" s="1239">
        <v>0</v>
      </c>
      <c r="I10" s="1239">
        <v>0</v>
      </c>
      <c r="J10" s="1239">
        <v>0</v>
      </c>
      <c r="K10" s="1239">
        <v>325275.99</v>
      </c>
      <c r="L10" s="1239">
        <v>0</v>
      </c>
      <c r="M10" s="1239">
        <v>4803743.8899999997</v>
      </c>
      <c r="N10" s="1239">
        <v>0</v>
      </c>
      <c r="O10" s="1239">
        <v>7430770897.8500004</v>
      </c>
      <c r="P10" s="1239">
        <v>486832.33</v>
      </c>
      <c r="Q10" s="1239">
        <v>104936.02</v>
      </c>
      <c r="R10" s="1239">
        <v>0</v>
      </c>
      <c r="S10" s="1239">
        <v>209210.51</v>
      </c>
      <c r="T10" s="1239">
        <v>35903.72</v>
      </c>
      <c r="U10" s="1239">
        <v>0</v>
      </c>
      <c r="V10" s="1239">
        <v>139224.46</v>
      </c>
      <c r="W10" s="1239">
        <v>36811.22</v>
      </c>
      <c r="X10" s="1239">
        <v>0</v>
      </c>
      <c r="Y10" s="1239">
        <v>0</v>
      </c>
      <c r="Z10" s="1239">
        <v>0</v>
      </c>
      <c r="AA10" s="1239">
        <v>0</v>
      </c>
      <c r="AB10" s="1239">
        <v>0</v>
      </c>
      <c r="AC10" s="1239">
        <v>0</v>
      </c>
      <c r="AD10" s="1239">
        <v>0</v>
      </c>
      <c r="AE10" s="1239">
        <v>0</v>
      </c>
      <c r="AF10" s="1239">
        <v>0</v>
      </c>
      <c r="AG10" s="1239">
        <v>0</v>
      </c>
      <c r="AH10" s="1239">
        <v>0</v>
      </c>
      <c r="AI10" s="1239">
        <v>0</v>
      </c>
      <c r="AJ10" s="1239">
        <v>0</v>
      </c>
      <c r="AK10" s="1239">
        <v>0</v>
      </c>
      <c r="AL10" s="1239">
        <v>0</v>
      </c>
      <c r="AM10" s="1239">
        <v>0</v>
      </c>
      <c r="AN10" s="1239">
        <v>0</v>
      </c>
      <c r="AO10" s="1239">
        <v>0</v>
      </c>
      <c r="AP10" s="1239">
        <v>0</v>
      </c>
      <c r="AQ10" s="1239">
        <v>556818.38</v>
      </c>
      <c r="AR10" s="1239">
        <v>104028.52</v>
      </c>
      <c r="AS10" s="1239">
        <v>0</v>
      </c>
      <c r="AT10" s="1239">
        <v>40924805.490000002</v>
      </c>
      <c r="AU10" s="1239">
        <v>139224.46</v>
      </c>
      <c r="AV10" s="1239">
        <v>24368146.75</v>
      </c>
      <c r="AW10" s="1239">
        <v>65432176.700000003</v>
      </c>
      <c r="AX10" s="1239">
        <v>9263814.8399999999</v>
      </c>
      <c r="AY10" s="1239">
        <v>36811.22</v>
      </c>
      <c r="AZ10" s="1239">
        <v>0</v>
      </c>
      <c r="BA10" s="1239">
        <v>0</v>
      </c>
      <c r="BB10" s="1239">
        <v>0</v>
      </c>
      <c r="BC10" s="1239">
        <v>98997.19</v>
      </c>
      <c r="BD10" s="1239">
        <v>0</v>
      </c>
      <c r="BE10" s="1239">
        <v>0</v>
      </c>
      <c r="BF10" s="1239">
        <v>9399623.25</v>
      </c>
      <c r="BG10" s="1239">
        <v>0</v>
      </c>
      <c r="BH10" s="1239">
        <v>0</v>
      </c>
      <c r="BI10" s="1239">
        <v>0</v>
      </c>
      <c r="BJ10" s="1239">
        <v>74831799.950000003</v>
      </c>
      <c r="BK10" s="1239">
        <v>74831799.950000003</v>
      </c>
      <c r="BL10" s="1239">
        <v>7344940.4400000004</v>
      </c>
      <c r="BM10" s="1239">
        <v>7344940.4400000004</v>
      </c>
      <c r="BN10" s="1239">
        <v>3682.25</v>
      </c>
      <c r="BO10" s="1239">
        <v>0</v>
      </c>
      <c r="BP10" s="1238">
        <v>45808</v>
      </c>
      <c r="BQ10" s="1241">
        <v>2</v>
      </c>
      <c r="BR10" s="1239">
        <v>322233.44</v>
      </c>
      <c r="BS10" s="1239">
        <v>284.75</v>
      </c>
      <c r="BT10" s="1241">
        <v>21</v>
      </c>
      <c r="BU10" s="1239">
        <v>3429887.7700000005</v>
      </c>
      <c r="BV10" s="1239">
        <v>2942.6600000000003</v>
      </c>
      <c r="BW10" s="1241">
        <v>0</v>
      </c>
      <c r="BX10" s="1239">
        <v>0</v>
      </c>
      <c r="BY10" s="1239">
        <v>0</v>
      </c>
      <c r="BZ10" s="1239">
        <v>3752121.2100000004</v>
      </c>
      <c r="CA10" s="1239">
        <v>3227.4100000000003</v>
      </c>
      <c r="CB10" s="1239">
        <v>1342.65</v>
      </c>
      <c r="CC10" s="1241">
        <v>23</v>
      </c>
      <c r="CD10" s="1239">
        <v>0</v>
      </c>
      <c r="CE10" s="1239">
        <v>0</v>
      </c>
      <c r="CF10" s="1239">
        <v>0</v>
      </c>
      <c r="CG10" s="1239">
        <v>0</v>
      </c>
      <c r="CH10" s="1241">
        <v>0</v>
      </c>
      <c r="CI10" s="1239">
        <v>1227113.95</v>
      </c>
      <c r="CJ10" s="1239">
        <v>1398.9199999999998</v>
      </c>
      <c r="CK10" s="1239">
        <v>0</v>
      </c>
      <c r="CL10" s="1239">
        <v>7044.9869000000008</v>
      </c>
      <c r="CM10" s="1241">
        <v>10</v>
      </c>
      <c r="CN10" s="1238">
        <v>45808</v>
      </c>
      <c r="CO10" s="1239">
        <v>7591031347.8900003</v>
      </c>
      <c r="CP10" s="1241">
        <v>54983</v>
      </c>
      <c r="CQ10" s="1239">
        <v>24995335.219999999</v>
      </c>
      <c r="CR10" s="1241">
        <v>161</v>
      </c>
      <c r="CS10" s="1239">
        <v>10648567.65</v>
      </c>
      <c r="CT10" s="1241">
        <v>67</v>
      </c>
      <c r="CU10" s="1239">
        <v>3293113.43</v>
      </c>
      <c r="CV10" s="1241">
        <v>24</v>
      </c>
      <c r="CW10" s="1239">
        <v>3890820.76</v>
      </c>
      <c r="CX10" s="1241">
        <v>15</v>
      </c>
      <c r="CY10" s="1239">
        <v>1109888.26</v>
      </c>
      <c r="CZ10" s="1241">
        <v>9</v>
      </c>
      <c r="DA10" s="1239">
        <v>0</v>
      </c>
      <c r="DB10" s="1241">
        <v>0</v>
      </c>
      <c r="DC10" s="1239">
        <v>134348.59</v>
      </c>
      <c r="DD10" s="1241">
        <v>1</v>
      </c>
      <c r="DE10" s="1239">
        <v>72523.520000000004</v>
      </c>
      <c r="DF10" s="1241">
        <v>1</v>
      </c>
      <c r="DG10" s="1239">
        <v>0</v>
      </c>
      <c r="DH10" s="1241">
        <v>0</v>
      </c>
      <c r="DI10" s="1239">
        <v>0</v>
      </c>
      <c r="DJ10" s="1241">
        <v>0</v>
      </c>
      <c r="DK10" s="1239">
        <v>0</v>
      </c>
      <c r="DL10" s="1241">
        <v>0</v>
      </c>
      <c r="DM10" s="1239">
        <v>0</v>
      </c>
      <c r="DN10" s="1241">
        <v>0</v>
      </c>
      <c r="DO10" s="1239">
        <v>719043.86</v>
      </c>
      <c r="DP10" s="1241">
        <v>10</v>
      </c>
      <c r="DQ10" s="1239">
        <v>0</v>
      </c>
      <c r="DR10" s="1241">
        <v>38</v>
      </c>
      <c r="DS10" s="1651">
        <v>1.4872E-2</v>
      </c>
      <c r="DT10" s="1238">
        <v>45991</v>
      </c>
      <c r="DU10" s="1328" t="s">
        <v>795</v>
      </c>
      <c r="DV10" t="s">
        <v>450</v>
      </c>
      <c r="DW10" s="1239">
        <v>1062827697.02</v>
      </c>
      <c r="DX10" s="1241">
        <v>5173</v>
      </c>
      <c r="DY10" s="1239">
        <v>1406981437.9100001</v>
      </c>
    </row>
    <row r="11" spans="1:129">
      <c r="A11" s="1238">
        <v>45900</v>
      </c>
      <c r="B11" t="s">
        <v>340</v>
      </c>
      <c r="C11" s="1239">
        <v>616580.66</v>
      </c>
      <c r="D11" s="1239">
        <v>0</v>
      </c>
      <c r="E11" s="1239">
        <v>1716.2</v>
      </c>
      <c r="F11" s="1239">
        <v>0</v>
      </c>
      <c r="G11" s="1239">
        <v>0</v>
      </c>
      <c r="H11" s="1239">
        <v>0</v>
      </c>
      <c r="I11" s="1239">
        <v>0</v>
      </c>
      <c r="J11" s="1239">
        <v>0</v>
      </c>
      <c r="K11" s="1239">
        <v>325275.99</v>
      </c>
      <c r="L11" s="1239">
        <v>0</v>
      </c>
      <c r="M11" s="1239">
        <v>615408.64000000001</v>
      </c>
      <c r="N11" s="1239">
        <v>0</v>
      </c>
      <c r="O11" s="1239">
        <v>324731.81</v>
      </c>
      <c r="P11" s="1239">
        <v>2694.84</v>
      </c>
      <c r="Q11" s="1239">
        <v>248.83</v>
      </c>
      <c r="R11" s="1239">
        <v>0</v>
      </c>
      <c r="S11" s="1239">
        <v>0</v>
      </c>
      <c r="T11" s="1239">
        <v>0</v>
      </c>
      <c r="U11" s="1239">
        <v>0</v>
      </c>
      <c r="V11" s="1239">
        <v>0</v>
      </c>
      <c r="W11" s="1239">
        <v>0</v>
      </c>
      <c r="X11" s="1239">
        <v>0</v>
      </c>
      <c r="Y11" s="1239">
        <v>0</v>
      </c>
      <c r="Z11" s="1239">
        <v>0</v>
      </c>
      <c r="AA11" s="1239">
        <v>0</v>
      </c>
      <c r="AB11" s="1239">
        <v>0</v>
      </c>
      <c r="AC11" s="1239">
        <v>0</v>
      </c>
      <c r="AD11" s="1239">
        <v>0</v>
      </c>
      <c r="AE11" s="1239">
        <v>0</v>
      </c>
      <c r="AF11" s="1239">
        <v>0</v>
      </c>
      <c r="AG11" s="1239">
        <v>0</v>
      </c>
      <c r="AH11" s="1239">
        <v>0</v>
      </c>
      <c r="AI11" s="1239">
        <v>0</v>
      </c>
      <c r="AJ11" s="1239">
        <v>0</v>
      </c>
      <c r="AK11" s="1239">
        <v>2694.84</v>
      </c>
      <c r="AL11" s="1239">
        <v>248.83</v>
      </c>
      <c r="AM11" s="1239">
        <v>0</v>
      </c>
      <c r="AN11" s="1239">
        <v>0</v>
      </c>
      <c r="AO11" s="1239">
        <v>0</v>
      </c>
      <c r="AP11" s="1239">
        <v>0</v>
      </c>
      <c r="AQ11" s="1239">
        <v>0</v>
      </c>
      <c r="AR11" s="1239">
        <v>0</v>
      </c>
      <c r="AS11" s="1239">
        <v>0</v>
      </c>
      <c r="AT11" s="1239">
        <v>1716.2</v>
      </c>
      <c r="AU11" s="1239">
        <v>0</v>
      </c>
      <c r="AV11" s="1239">
        <v>0</v>
      </c>
      <c r="AW11" s="1239">
        <v>1716.2</v>
      </c>
      <c r="AX11" s="1239">
        <v>756.14</v>
      </c>
      <c r="AY11" s="1239">
        <v>0</v>
      </c>
      <c r="AZ11" s="1239">
        <v>0</v>
      </c>
      <c r="BA11" s="1239">
        <v>0</v>
      </c>
      <c r="BB11" s="1239">
        <v>0</v>
      </c>
      <c r="BC11" s="1239">
        <v>0</v>
      </c>
      <c r="BD11" s="1239">
        <v>0</v>
      </c>
      <c r="BE11" s="1239">
        <v>0</v>
      </c>
      <c r="BF11" s="1239">
        <v>756.14</v>
      </c>
      <c r="BG11" s="1239">
        <v>0</v>
      </c>
      <c r="BH11" s="1239">
        <v>0</v>
      </c>
      <c r="BI11" s="1239">
        <v>0</v>
      </c>
      <c r="BJ11" s="1239">
        <v>2472.34</v>
      </c>
      <c r="BK11" s="1239">
        <v>2472.34</v>
      </c>
      <c r="BL11" s="1239">
        <v>710.4</v>
      </c>
      <c r="BM11" s="1239">
        <v>710.4</v>
      </c>
      <c r="BN11" s="1239">
        <v>467.13</v>
      </c>
      <c r="BO11" s="1239">
        <v>0</v>
      </c>
      <c r="BP11" s="1238">
        <v>45777</v>
      </c>
      <c r="BQ11" s="1241">
        <v>1</v>
      </c>
      <c r="BR11" s="1239">
        <v>78474.25</v>
      </c>
      <c r="BS11" s="1239">
        <v>75.2</v>
      </c>
      <c r="BT11" s="1241">
        <v>21</v>
      </c>
      <c r="BU11" s="1239">
        <v>4040646.3600000003</v>
      </c>
      <c r="BV11" s="1239">
        <v>2824.41</v>
      </c>
      <c r="BW11" s="1241">
        <v>0</v>
      </c>
      <c r="BX11" s="1239">
        <v>0</v>
      </c>
      <c r="BY11" s="1239">
        <v>0</v>
      </c>
      <c r="BZ11" s="1239">
        <v>4119120.6100000003</v>
      </c>
      <c r="CA11" s="1239">
        <v>2899.6099999999997</v>
      </c>
      <c r="CB11" s="1239">
        <v>0</v>
      </c>
      <c r="CC11" s="1241">
        <v>22</v>
      </c>
      <c r="CD11" s="1239">
        <v>0</v>
      </c>
      <c r="CE11" s="1239">
        <v>0</v>
      </c>
      <c r="CF11" s="1239">
        <v>0</v>
      </c>
      <c r="CG11" s="1239">
        <v>0</v>
      </c>
      <c r="CH11" s="1241">
        <v>0</v>
      </c>
      <c r="CI11" s="1239">
        <v>279860.35000000003</v>
      </c>
      <c r="CJ11" s="1239">
        <v>140.32</v>
      </c>
      <c r="CK11" s="1239">
        <v>2841.66</v>
      </c>
      <c r="CL11" s="1239">
        <v>0</v>
      </c>
      <c r="CM11" s="1241">
        <v>4</v>
      </c>
      <c r="CN11" s="1238">
        <v>45777</v>
      </c>
      <c r="CO11" s="1239">
        <v>7661667205.3900003</v>
      </c>
      <c r="CP11" s="1241">
        <v>55229</v>
      </c>
      <c r="CQ11" s="1239">
        <v>26057469.039999999</v>
      </c>
      <c r="CR11" s="1241">
        <v>151</v>
      </c>
      <c r="CS11" s="1239">
        <v>6202320.4100000001</v>
      </c>
      <c r="CT11" s="1241">
        <v>49</v>
      </c>
      <c r="CU11" s="1239">
        <v>4750524.0199999996</v>
      </c>
      <c r="CV11" s="1241">
        <v>24</v>
      </c>
      <c r="CW11" s="1239">
        <v>1645759.45</v>
      </c>
      <c r="CX11" s="1241">
        <v>13</v>
      </c>
      <c r="CY11" s="1239">
        <v>322362.76</v>
      </c>
      <c r="CZ11" s="1241">
        <v>4</v>
      </c>
      <c r="DA11" s="1239">
        <v>134909.45000000001</v>
      </c>
      <c r="DB11" s="1241">
        <v>1</v>
      </c>
      <c r="DC11" s="1239">
        <v>93928.09</v>
      </c>
      <c r="DD11" s="1241">
        <v>2</v>
      </c>
      <c r="DE11" s="1239">
        <v>0</v>
      </c>
      <c r="DF11" s="1241">
        <v>0</v>
      </c>
      <c r="DG11" s="1239">
        <v>0</v>
      </c>
      <c r="DH11" s="1241">
        <v>0</v>
      </c>
      <c r="DI11" s="1239">
        <v>0</v>
      </c>
      <c r="DJ11" s="1241">
        <v>0</v>
      </c>
      <c r="DK11" s="1239">
        <v>0</v>
      </c>
      <c r="DL11" s="1241">
        <v>0</v>
      </c>
      <c r="DM11" s="1239">
        <v>0</v>
      </c>
      <c r="DN11" s="1241">
        <v>0</v>
      </c>
      <c r="DO11" s="1239">
        <v>1231515.1100000001</v>
      </c>
      <c r="DP11" s="1241">
        <v>10</v>
      </c>
      <c r="DQ11" s="1239">
        <v>0</v>
      </c>
      <c r="DR11" s="1241">
        <v>28</v>
      </c>
      <c r="DS11" s="1651">
        <v>1.4867999999999999E-2</v>
      </c>
      <c r="DT11" s="1238">
        <v>45991</v>
      </c>
      <c r="DU11" s="1328" t="s">
        <v>796</v>
      </c>
      <c r="DV11" t="s">
        <v>451</v>
      </c>
      <c r="DW11" s="1239">
        <v>713541721.05999994</v>
      </c>
      <c r="DX11" s="1241">
        <v>2934</v>
      </c>
      <c r="DY11" s="1239">
        <v>939055135.45000005</v>
      </c>
    </row>
    <row r="12" spans="1:129">
      <c r="A12" s="1238">
        <v>45869</v>
      </c>
      <c r="B12" t="s">
        <v>711</v>
      </c>
      <c r="C12" s="1239">
        <v>7570005186.9899998</v>
      </c>
      <c r="D12" s="1239">
        <v>0</v>
      </c>
      <c r="E12" s="1239">
        <v>41404450.689999998</v>
      </c>
      <c r="F12" s="1239">
        <v>23530806</v>
      </c>
      <c r="G12" s="1239">
        <v>0</v>
      </c>
      <c r="H12" s="1239">
        <v>0</v>
      </c>
      <c r="I12" s="1239">
        <v>0</v>
      </c>
      <c r="J12" s="1239">
        <v>0</v>
      </c>
      <c r="K12" s="1239">
        <v>619098.98</v>
      </c>
      <c r="L12" s="1239">
        <v>0</v>
      </c>
      <c r="M12" s="1239">
        <v>3048750.84</v>
      </c>
      <c r="N12" s="1239">
        <v>0</v>
      </c>
      <c r="O12" s="1239">
        <v>7501402080.4799995</v>
      </c>
      <c r="P12" s="1239">
        <v>468786.21</v>
      </c>
      <c r="Q12" s="1239">
        <v>91992.76</v>
      </c>
      <c r="R12" s="1239">
        <v>0</v>
      </c>
      <c r="S12" s="1239">
        <v>185325.96</v>
      </c>
      <c r="T12" s="1239">
        <v>45370.559999999998</v>
      </c>
      <c r="U12" s="1239">
        <v>0</v>
      </c>
      <c r="V12" s="1239">
        <v>164764.35</v>
      </c>
      <c r="W12" s="1239">
        <v>32176.720000000001</v>
      </c>
      <c r="X12" s="1239">
        <v>0</v>
      </c>
      <c r="Y12" s="1239">
        <v>0</v>
      </c>
      <c r="Z12" s="1239">
        <v>0</v>
      </c>
      <c r="AA12" s="1239">
        <v>0</v>
      </c>
      <c r="AB12" s="1239">
        <v>0</v>
      </c>
      <c r="AC12" s="1239">
        <v>0</v>
      </c>
      <c r="AD12" s="1239">
        <v>0</v>
      </c>
      <c r="AE12" s="1239">
        <v>2515.4899999999998</v>
      </c>
      <c r="AF12" s="1239">
        <v>250.58</v>
      </c>
      <c r="AG12" s="1239">
        <v>0</v>
      </c>
      <c r="AH12" s="1239">
        <v>0</v>
      </c>
      <c r="AI12" s="1239">
        <v>0</v>
      </c>
      <c r="AJ12" s="1239">
        <v>0</v>
      </c>
      <c r="AK12" s="1239">
        <v>0</v>
      </c>
      <c r="AL12" s="1239">
        <v>0</v>
      </c>
      <c r="AM12" s="1239">
        <v>0</v>
      </c>
      <c r="AN12" s="1239">
        <v>0</v>
      </c>
      <c r="AO12" s="1239">
        <v>0</v>
      </c>
      <c r="AP12" s="1239">
        <v>0</v>
      </c>
      <c r="AQ12" s="1239">
        <v>486832.33</v>
      </c>
      <c r="AR12" s="1239">
        <v>104936.02</v>
      </c>
      <c r="AS12" s="1239">
        <v>0</v>
      </c>
      <c r="AT12" s="1239">
        <v>41219124.729999997</v>
      </c>
      <c r="AU12" s="1239">
        <v>164764.35</v>
      </c>
      <c r="AV12" s="1239">
        <v>23530806</v>
      </c>
      <c r="AW12" s="1239">
        <v>64914695.079999998</v>
      </c>
      <c r="AX12" s="1239">
        <v>9325630.4000000004</v>
      </c>
      <c r="AY12" s="1239">
        <v>32176.720000000001</v>
      </c>
      <c r="AZ12" s="1239">
        <v>0</v>
      </c>
      <c r="BA12" s="1239">
        <v>0</v>
      </c>
      <c r="BB12" s="1239">
        <v>0</v>
      </c>
      <c r="BC12" s="1239">
        <v>100154.2</v>
      </c>
      <c r="BD12" s="1239">
        <v>0</v>
      </c>
      <c r="BE12" s="1239">
        <v>0</v>
      </c>
      <c r="BF12" s="1239">
        <v>9457961.3200000003</v>
      </c>
      <c r="BG12" s="1239">
        <v>0</v>
      </c>
      <c r="BH12" s="1239">
        <v>0</v>
      </c>
      <c r="BI12" s="1239">
        <v>0</v>
      </c>
      <c r="BJ12" s="1239">
        <v>74372656.400000006</v>
      </c>
      <c r="BK12" s="1239">
        <v>74372656.400000006</v>
      </c>
      <c r="BL12" s="1239">
        <v>7414518.2800000003</v>
      </c>
      <c r="BM12" s="1239">
        <v>7414518.2800000003</v>
      </c>
      <c r="BN12" s="1239">
        <v>3700.88</v>
      </c>
      <c r="BO12" s="1239">
        <v>0</v>
      </c>
      <c r="BP12" s="1238">
        <v>45747</v>
      </c>
      <c r="BQ12" s="1241">
        <v>0</v>
      </c>
      <c r="BR12" s="1239">
        <v>0</v>
      </c>
      <c r="BS12" s="1239">
        <v>0</v>
      </c>
      <c r="BT12" s="1241">
        <v>19</v>
      </c>
      <c r="BU12" s="1239">
        <v>1994383.5400000005</v>
      </c>
      <c r="BV12" s="1239">
        <v>1968.1099999999997</v>
      </c>
      <c r="BW12" s="1241">
        <v>0</v>
      </c>
      <c r="BX12" s="1239">
        <v>0</v>
      </c>
      <c r="BY12" s="1239">
        <v>0</v>
      </c>
      <c r="BZ12" s="1239">
        <v>1994383.5400000005</v>
      </c>
      <c r="CA12" s="1239">
        <v>1968.1099999999997</v>
      </c>
      <c r="CB12" s="1239">
        <v>0</v>
      </c>
      <c r="CC12" s="1241">
        <v>19</v>
      </c>
      <c r="CD12" s="1239">
        <v>0</v>
      </c>
      <c r="CE12" s="1239">
        <v>0</v>
      </c>
      <c r="CF12" s="1239">
        <v>0</v>
      </c>
      <c r="CG12" s="1239">
        <v>0</v>
      </c>
      <c r="CH12" s="1241">
        <v>0</v>
      </c>
      <c r="CI12" s="1239">
        <v>206709.84000000003</v>
      </c>
      <c r="CJ12" s="1239">
        <v>359.76</v>
      </c>
      <c r="CK12" s="1239">
        <v>0</v>
      </c>
      <c r="CL12" s="1239">
        <v>0</v>
      </c>
      <c r="CM12" s="1241">
        <v>2</v>
      </c>
      <c r="CN12" s="1238">
        <v>45747</v>
      </c>
      <c r="CO12" s="1239">
        <v>7746846469.2600002</v>
      </c>
      <c r="CP12" s="1241">
        <v>55539</v>
      </c>
      <c r="CQ12" s="1239">
        <v>3235865.67</v>
      </c>
      <c r="CR12" s="1241">
        <v>28</v>
      </c>
      <c r="CS12" s="1239">
        <v>7173558.7999999998</v>
      </c>
      <c r="CT12" s="1241">
        <v>40</v>
      </c>
      <c r="CU12" s="1239">
        <v>2613714.33</v>
      </c>
      <c r="CV12" s="1241">
        <v>20</v>
      </c>
      <c r="CW12" s="1239">
        <v>1665753.94</v>
      </c>
      <c r="CX12" s="1241">
        <v>11</v>
      </c>
      <c r="CY12" s="1239">
        <v>954168.5</v>
      </c>
      <c r="CZ12" s="1241">
        <v>7</v>
      </c>
      <c r="DA12" s="1239">
        <v>94749.83</v>
      </c>
      <c r="DB12" s="1241">
        <v>2</v>
      </c>
      <c r="DC12" s="1239">
        <v>0</v>
      </c>
      <c r="DD12" s="1241">
        <v>0</v>
      </c>
      <c r="DE12" s="1239">
        <v>0</v>
      </c>
      <c r="DF12" s="1241">
        <v>0</v>
      </c>
      <c r="DG12" s="1239">
        <v>0</v>
      </c>
      <c r="DH12" s="1241">
        <v>0</v>
      </c>
      <c r="DI12" s="1239">
        <v>0</v>
      </c>
      <c r="DJ12" s="1241">
        <v>0</v>
      </c>
      <c r="DK12" s="1239">
        <v>0</v>
      </c>
      <c r="DL12" s="1241">
        <v>0</v>
      </c>
      <c r="DM12" s="1239">
        <v>0</v>
      </c>
      <c r="DN12" s="1241">
        <v>0</v>
      </c>
      <c r="DO12" s="1239">
        <v>279860.34999999998</v>
      </c>
      <c r="DP12" s="1241">
        <v>4</v>
      </c>
      <c r="DQ12" s="1239">
        <v>0</v>
      </c>
      <c r="DR12" s="1241">
        <v>18</v>
      </c>
      <c r="DS12" s="1651">
        <v>1.4862E-2</v>
      </c>
      <c r="DT12" s="1238">
        <v>45991</v>
      </c>
      <c r="DU12" s="1328" t="s">
        <v>797</v>
      </c>
      <c r="DV12" t="s">
        <v>452</v>
      </c>
      <c r="DW12" s="1239">
        <v>522352047.80000001</v>
      </c>
      <c r="DX12" s="1241">
        <v>1840</v>
      </c>
      <c r="DY12" s="1239">
        <v>683797077.59000003</v>
      </c>
    </row>
    <row r="13" spans="1:129">
      <c r="A13" s="1238">
        <v>45869</v>
      </c>
      <c r="B13" t="s">
        <v>340</v>
      </c>
      <c r="C13" s="1239">
        <v>180457.8</v>
      </c>
      <c r="D13" s="1239">
        <v>0</v>
      </c>
      <c r="E13" s="1239">
        <v>2915.56</v>
      </c>
      <c r="F13" s="1239">
        <v>0</v>
      </c>
      <c r="G13" s="1239">
        <v>0</v>
      </c>
      <c r="H13" s="1239">
        <v>0</v>
      </c>
      <c r="I13" s="1239">
        <v>0</v>
      </c>
      <c r="J13" s="1239">
        <v>0</v>
      </c>
      <c r="K13" s="1239">
        <v>619098.98</v>
      </c>
      <c r="L13" s="1239">
        <v>0</v>
      </c>
      <c r="M13" s="1239">
        <v>180060.56</v>
      </c>
      <c r="N13" s="1239">
        <v>0</v>
      </c>
      <c r="O13" s="1239">
        <v>616580.66</v>
      </c>
      <c r="P13" s="1239">
        <v>2013.48</v>
      </c>
      <c r="Q13" s="1239">
        <v>100.74</v>
      </c>
      <c r="R13" s="1239">
        <v>0</v>
      </c>
      <c r="S13" s="1239">
        <v>179.35</v>
      </c>
      <c r="T13" s="1239">
        <v>0</v>
      </c>
      <c r="U13" s="1239">
        <v>0</v>
      </c>
      <c r="V13" s="1239">
        <v>2013.48</v>
      </c>
      <c r="W13" s="1239">
        <v>102.49</v>
      </c>
      <c r="X13" s="1239">
        <v>0</v>
      </c>
      <c r="Y13" s="1239">
        <v>0</v>
      </c>
      <c r="Z13" s="1239">
        <v>0</v>
      </c>
      <c r="AA13" s="1239">
        <v>0</v>
      </c>
      <c r="AB13" s="1239">
        <v>0</v>
      </c>
      <c r="AC13" s="1239">
        <v>0</v>
      </c>
      <c r="AD13" s="1239">
        <v>0</v>
      </c>
      <c r="AE13" s="1239">
        <v>2515.4899999999998</v>
      </c>
      <c r="AF13" s="1239">
        <v>250.58</v>
      </c>
      <c r="AG13" s="1239">
        <v>0</v>
      </c>
      <c r="AH13" s="1239">
        <v>0</v>
      </c>
      <c r="AI13" s="1239">
        <v>0</v>
      </c>
      <c r="AJ13" s="1239">
        <v>0</v>
      </c>
      <c r="AK13" s="1239">
        <v>0</v>
      </c>
      <c r="AL13" s="1239">
        <v>0</v>
      </c>
      <c r="AM13" s="1239">
        <v>0</v>
      </c>
      <c r="AN13" s="1239">
        <v>0</v>
      </c>
      <c r="AO13" s="1239">
        <v>0</v>
      </c>
      <c r="AP13" s="1239">
        <v>0</v>
      </c>
      <c r="AQ13" s="1239">
        <v>2694.84</v>
      </c>
      <c r="AR13" s="1239">
        <v>248.83</v>
      </c>
      <c r="AS13" s="1239">
        <v>0</v>
      </c>
      <c r="AT13" s="1239">
        <v>2736.21</v>
      </c>
      <c r="AU13" s="1239">
        <v>2013.48</v>
      </c>
      <c r="AV13" s="1239">
        <v>0</v>
      </c>
      <c r="AW13" s="1239">
        <v>4749.6899999999996</v>
      </c>
      <c r="AX13" s="1239">
        <v>984.03</v>
      </c>
      <c r="AY13" s="1239">
        <v>102.49</v>
      </c>
      <c r="AZ13" s="1239">
        <v>0</v>
      </c>
      <c r="BA13" s="1239">
        <v>0</v>
      </c>
      <c r="BB13" s="1239">
        <v>0</v>
      </c>
      <c r="BC13" s="1239">
        <v>0</v>
      </c>
      <c r="BD13" s="1239">
        <v>0</v>
      </c>
      <c r="BE13" s="1239">
        <v>0</v>
      </c>
      <c r="BF13" s="1239">
        <v>1086.52</v>
      </c>
      <c r="BG13" s="1239">
        <v>0</v>
      </c>
      <c r="BH13" s="1239">
        <v>0</v>
      </c>
      <c r="BI13" s="1239">
        <v>0</v>
      </c>
      <c r="BJ13" s="1239">
        <v>5836.21</v>
      </c>
      <c r="BK13" s="1239">
        <v>5836.21</v>
      </c>
      <c r="BL13" s="1239">
        <v>664.4</v>
      </c>
      <c r="BM13" s="1239">
        <v>664.4</v>
      </c>
      <c r="BN13" s="1239">
        <v>192.42</v>
      </c>
      <c r="BO13" s="1239">
        <v>0</v>
      </c>
      <c r="BP13" s="1238">
        <v>45716</v>
      </c>
      <c r="BQ13" s="1241">
        <v>0</v>
      </c>
      <c r="BR13" s="1239">
        <v>0</v>
      </c>
      <c r="BS13" s="1239">
        <v>0</v>
      </c>
      <c r="BT13" s="1241">
        <v>20</v>
      </c>
      <c r="BU13" s="1239">
        <v>4466570.6999999993</v>
      </c>
      <c r="BV13" s="1239">
        <v>3668.8299999999995</v>
      </c>
      <c r="BW13" s="1241">
        <v>0</v>
      </c>
      <c r="BX13" s="1239">
        <v>0</v>
      </c>
      <c r="BY13" s="1239">
        <v>0</v>
      </c>
      <c r="BZ13" s="1239">
        <v>4466570.6999999993</v>
      </c>
      <c r="CA13" s="1239">
        <v>3668.8299999999995</v>
      </c>
      <c r="CB13" s="1239">
        <v>0</v>
      </c>
      <c r="CC13" s="1241">
        <v>20</v>
      </c>
      <c r="CD13" s="1239">
        <v>0</v>
      </c>
      <c r="CE13" s="1239">
        <v>0</v>
      </c>
      <c r="CF13" s="1239">
        <v>0</v>
      </c>
      <c r="CG13" s="1239">
        <v>0</v>
      </c>
      <c r="CH13" s="1241">
        <v>0</v>
      </c>
      <c r="CI13" s="1239">
        <v>409364.52000000008</v>
      </c>
      <c r="CJ13" s="1239">
        <v>168.14</v>
      </c>
      <c r="CK13" s="1239">
        <v>0</v>
      </c>
      <c r="CL13" s="1239">
        <v>0</v>
      </c>
      <c r="CM13" s="1241">
        <v>6</v>
      </c>
      <c r="CN13" s="1238">
        <v>45716</v>
      </c>
      <c r="CO13" s="1239">
        <v>7790721274.6099997</v>
      </c>
      <c r="CP13" s="1241">
        <v>55610</v>
      </c>
      <c r="CQ13" s="1239">
        <v>17680350.039999999</v>
      </c>
      <c r="CR13" s="1241">
        <v>118</v>
      </c>
      <c r="CS13" s="1239">
        <v>9154659.6799999997</v>
      </c>
      <c r="CT13" s="1241">
        <v>50</v>
      </c>
      <c r="CU13" s="1239">
        <v>2833646.73</v>
      </c>
      <c r="CV13" s="1241">
        <v>19</v>
      </c>
      <c r="CW13" s="1239">
        <v>1167432.8400000001</v>
      </c>
      <c r="CX13" s="1241">
        <v>10</v>
      </c>
      <c r="CY13" s="1239">
        <v>283323.56</v>
      </c>
      <c r="CZ13" s="1241">
        <v>4</v>
      </c>
      <c r="DA13" s="1239">
        <v>0</v>
      </c>
      <c r="DB13" s="1241">
        <v>0</v>
      </c>
      <c r="DC13" s="1239">
        <v>0</v>
      </c>
      <c r="DD13" s="1241">
        <v>0</v>
      </c>
      <c r="DE13" s="1239">
        <v>0</v>
      </c>
      <c r="DF13" s="1241">
        <v>0</v>
      </c>
      <c r="DG13" s="1239">
        <v>0</v>
      </c>
      <c r="DH13" s="1241">
        <v>0</v>
      </c>
      <c r="DI13" s="1239">
        <v>0</v>
      </c>
      <c r="DJ13" s="1241">
        <v>0</v>
      </c>
      <c r="DK13" s="1239">
        <v>0</v>
      </c>
      <c r="DL13" s="1241">
        <v>0</v>
      </c>
      <c r="DM13" s="1239">
        <v>0</v>
      </c>
      <c r="DN13" s="1241">
        <v>0</v>
      </c>
      <c r="DO13" s="1239">
        <v>207269.66</v>
      </c>
      <c r="DP13" s="1241">
        <v>2</v>
      </c>
      <c r="DQ13" s="1239">
        <v>0</v>
      </c>
      <c r="DR13" s="1241">
        <v>14</v>
      </c>
      <c r="DS13" s="1651">
        <v>1.4862999999999999E-2</v>
      </c>
      <c r="DT13" s="1238">
        <v>45991</v>
      </c>
      <c r="DU13" s="1328" t="s">
        <v>798</v>
      </c>
      <c r="DV13" t="s">
        <v>453</v>
      </c>
      <c r="DW13" s="1239">
        <v>355488086.35000002</v>
      </c>
      <c r="DX13" s="1241">
        <v>1134</v>
      </c>
      <c r="DY13" s="1239">
        <v>477116548.94999999</v>
      </c>
    </row>
    <row r="14" spans="1:129">
      <c r="A14" s="1238">
        <v>45838</v>
      </c>
      <c r="B14" t="s">
        <v>711</v>
      </c>
      <c r="C14" s="1239">
        <v>7635175945.3199997</v>
      </c>
      <c r="D14" s="1239">
        <v>0</v>
      </c>
      <c r="E14" s="1239">
        <v>41396387.259999998</v>
      </c>
      <c r="F14" s="1239">
        <v>17402933.100000001</v>
      </c>
      <c r="G14" s="1239">
        <v>0</v>
      </c>
      <c r="H14" s="1239">
        <v>0</v>
      </c>
      <c r="I14" s="1239">
        <v>0</v>
      </c>
      <c r="J14" s="1239">
        <v>0</v>
      </c>
      <c r="K14" s="1239">
        <v>183346.71</v>
      </c>
      <c r="L14" s="1239">
        <v>0</v>
      </c>
      <c r="M14" s="1239">
        <v>6188091.2599999998</v>
      </c>
      <c r="N14" s="1239">
        <v>0</v>
      </c>
      <c r="O14" s="1239">
        <v>7570005186.9899998</v>
      </c>
      <c r="P14" s="1239">
        <v>384443.79</v>
      </c>
      <c r="Q14" s="1239">
        <v>77984.66</v>
      </c>
      <c r="R14" s="1239">
        <v>0</v>
      </c>
      <c r="S14" s="1239">
        <v>215287.02</v>
      </c>
      <c r="T14" s="1239">
        <v>40982.550000000003</v>
      </c>
      <c r="U14" s="1239">
        <v>0</v>
      </c>
      <c r="V14" s="1239">
        <v>129163.94</v>
      </c>
      <c r="W14" s="1239">
        <v>26974.45</v>
      </c>
      <c r="X14" s="1239">
        <v>0</v>
      </c>
      <c r="Y14" s="1239">
        <v>0</v>
      </c>
      <c r="Z14" s="1239">
        <v>0</v>
      </c>
      <c r="AA14" s="1239">
        <v>0</v>
      </c>
      <c r="AB14" s="1239">
        <v>0</v>
      </c>
      <c r="AC14" s="1239">
        <v>0</v>
      </c>
      <c r="AD14" s="1239">
        <v>0</v>
      </c>
      <c r="AE14" s="1239">
        <v>1780.66</v>
      </c>
      <c r="AF14" s="1239">
        <v>0</v>
      </c>
      <c r="AG14" s="1239">
        <v>0</v>
      </c>
      <c r="AH14" s="1239">
        <v>0</v>
      </c>
      <c r="AI14" s="1239">
        <v>0</v>
      </c>
      <c r="AJ14" s="1239">
        <v>0</v>
      </c>
      <c r="AK14" s="1239">
        <v>0</v>
      </c>
      <c r="AL14" s="1239">
        <v>0</v>
      </c>
      <c r="AM14" s="1239">
        <v>0</v>
      </c>
      <c r="AN14" s="1239">
        <v>0</v>
      </c>
      <c r="AO14" s="1239">
        <v>0</v>
      </c>
      <c r="AP14" s="1239">
        <v>0</v>
      </c>
      <c r="AQ14" s="1239">
        <v>468786.21</v>
      </c>
      <c r="AR14" s="1239">
        <v>91992.76</v>
      </c>
      <c r="AS14" s="1239">
        <v>0</v>
      </c>
      <c r="AT14" s="1239">
        <v>41181100.240000002</v>
      </c>
      <c r="AU14" s="1239">
        <v>129163.94</v>
      </c>
      <c r="AV14" s="1239">
        <v>17402933.100000001</v>
      </c>
      <c r="AW14" s="1239">
        <v>58713197.280000001</v>
      </c>
      <c r="AX14" s="1239">
        <v>9425318.9800000004</v>
      </c>
      <c r="AY14" s="1239">
        <v>26974.45</v>
      </c>
      <c r="AZ14" s="1239">
        <v>0</v>
      </c>
      <c r="BA14" s="1239">
        <v>0</v>
      </c>
      <c r="BB14" s="1239">
        <v>0</v>
      </c>
      <c r="BC14" s="1239">
        <v>89792.07</v>
      </c>
      <c r="BD14" s="1239">
        <v>0</v>
      </c>
      <c r="BE14" s="1239">
        <v>0</v>
      </c>
      <c r="BF14" s="1239">
        <v>9542085.5</v>
      </c>
      <c r="BG14" s="1239">
        <v>0</v>
      </c>
      <c r="BH14" s="1239">
        <v>0</v>
      </c>
      <c r="BI14" s="1239">
        <v>0</v>
      </c>
      <c r="BJ14" s="1239">
        <v>68255282.780000001</v>
      </c>
      <c r="BK14" s="1239">
        <v>68255282.780000001</v>
      </c>
      <c r="BL14" s="1239">
        <v>7406086.4199999999</v>
      </c>
      <c r="BM14" s="1239">
        <v>7406086.4199999999</v>
      </c>
      <c r="BN14" s="1239">
        <v>4150.1000000000004</v>
      </c>
      <c r="BO14" s="1239">
        <v>0</v>
      </c>
      <c r="BP14" s="1238">
        <v>45688</v>
      </c>
      <c r="BQ14" s="1241">
        <v>1</v>
      </c>
      <c r="BR14" s="1239">
        <v>72001.25</v>
      </c>
      <c r="BS14" s="1239">
        <v>50.4</v>
      </c>
      <c r="BT14" s="1241">
        <v>20</v>
      </c>
      <c r="BU14" s="1239">
        <v>3671628.52</v>
      </c>
      <c r="BV14" s="1239">
        <v>3756.21</v>
      </c>
      <c r="BW14" s="1241">
        <v>0</v>
      </c>
      <c r="BX14" s="1239">
        <v>0</v>
      </c>
      <c r="BY14" s="1239">
        <v>0</v>
      </c>
      <c r="BZ14" s="1239">
        <v>3743629.77</v>
      </c>
      <c r="CA14" s="1239">
        <v>3806.61</v>
      </c>
      <c r="CB14" s="1239">
        <v>0</v>
      </c>
      <c r="CC14" s="1241">
        <v>21</v>
      </c>
      <c r="CD14" s="1239">
        <v>0</v>
      </c>
      <c r="CE14" s="1239">
        <v>0</v>
      </c>
      <c r="CF14" s="1239">
        <v>0</v>
      </c>
      <c r="CG14" s="1239">
        <v>0</v>
      </c>
      <c r="CH14" s="1241">
        <v>0</v>
      </c>
      <c r="CI14" s="1239">
        <v>238668.41</v>
      </c>
      <c r="CJ14" s="1239">
        <v>90.25</v>
      </c>
      <c r="CK14" s="1239">
        <v>0</v>
      </c>
      <c r="CL14" s="1239">
        <v>0</v>
      </c>
      <c r="CM14" s="1241">
        <v>2</v>
      </c>
      <c r="CN14" s="1238">
        <v>45688</v>
      </c>
      <c r="CO14" s="1239">
        <v>7851886174.6700001</v>
      </c>
      <c r="CP14" s="1241">
        <v>55789</v>
      </c>
      <c r="CQ14" s="1239">
        <v>19070387.640000001</v>
      </c>
      <c r="CR14" s="1241">
        <v>114</v>
      </c>
      <c r="CS14" s="1239">
        <v>7512666.54</v>
      </c>
      <c r="CT14" s="1241">
        <v>47</v>
      </c>
      <c r="CU14" s="1239">
        <v>2234762.4300000002</v>
      </c>
      <c r="CV14" s="1241">
        <v>22</v>
      </c>
      <c r="CW14" s="1239">
        <v>1393735.6799999999</v>
      </c>
      <c r="CX14" s="1241">
        <v>8</v>
      </c>
      <c r="CY14" s="1239">
        <v>0</v>
      </c>
      <c r="CZ14" s="1241">
        <v>0</v>
      </c>
      <c r="DA14" s="1239">
        <v>0</v>
      </c>
      <c r="DB14" s="1241">
        <v>0</v>
      </c>
      <c r="DC14" s="1239">
        <v>0</v>
      </c>
      <c r="DD14" s="1241">
        <v>0</v>
      </c>
      <c r="DE14" s="1239">
        <v>0</v>
      </c>
      <c r="DF14" s="1241">
        <v>0</v>
      </c>
      <c r="DG14" s="1239">
        <v>0</v>
      </c>
      <c r="DH14" s="1241">
        <v>0</v>
      </c>
      <c r="DI14" s="1239">
        <v>0</v>
      </c>
      <c r="DJ14" s="1241">
        <v>0</v>
      </c>
      <c r="DK14" s="1239">
        <v>0</v>
      </c>
      <c r="DL14" s="1241">
        <v>0</v>
      </c>
      <c r="DM14" s="1239">
        <v>0</v>
      </c>
      <c r="DN14" s="1241">
        <v>0</v>
      </c>
      <c r="DO14" s="1239">
        <v>411276.35</v>
      </c>
      <c r="DP14" s="1241">
        <v>6</v>
      </c>
      <c r="DQ14" s="1239">
        <v>0</v>
      </c>
      <c r="DR14" s="1241">
        <v>12</v>
      </c>
      <c r="DS14" s="1651">
        <v>1.4859000000000001E-2</v>
      </c>
      <c r="DT14" s="1238">
        <v>45991</v>
      </c>
      <c r="DU14" s="1328" t="s">
        <v>799</v>
      </c>
      <c r="DV14" t="s">
        <v>454</v>
      </c>
      <c r="DW14" s="1239">
        <v>295507062.54000002</v>
      </c>
      <c r="DX14" s="1241">
        <v>812</v>
      </c>
      <c r="DY14" s="1239">
        <v>383433091.13</v>
      </c>
    </row>
    <row r="15" spans="1:129">
      <c r="A15" s="1238">
        <v>45838</v>
      </c>
      <c r="B15" t="s">
        <v>340</v>
      </c>
      <c r="C15" s="1239">
        <v>719043.86</v>
      </c>
      <c r="D15" s="1239">
        <v>0</v>
      </c>
      <c r="E15" s="1239">
        <v>7555.82</v>
      </c>
      <c r="F15" s="1239">
        <v>0</v>
      </c>
      <c r="G15" s="1239">
        <v>0</v>
      </c>
      <c r="H15" s="1239">
        <v>0</v>
      </c>
      <c r="I15" s="1239">
        <v>0</v>
      </c>
      <c r="J15" s="1239">
        <v>0</v>
      </c>
      <c r="K15" s="1239">
        <v>183346.71</v>
      </c>
      <c r="L15" s="1239">
        <v>0</v>
      </c>
      <c r="M15" s="1239">
        <v>714376.95</v>
      </c>
      <c r="N15" s="1239">
        <v>0</v>
      </c>
      <c r="O15" s="1239">
        <v>180457.8</v>
      </c>
      <c r="P15" s="1239">
        <v>0</v>
      </c>
      <c r="Q15" s="1239">
        <v>0</v>
      </c>
      <c r="R15" s="1239">
        <v>0</v>
      </c>
      <c r="S15" s="1239">
        <v>232.82</v>
      </c>
      <c r="T15" s="1239">
        <v>100.74</v>
      </c>
      <c r="U15" s="1239">
        <v>0</v>
      </c>
      <c r="V15" s="1239">
        <v>0</v>
      </c>
      <c r="W15" s="1239">
        <v>0</v>
      </c>
      <c r="X15" s="1239">
        <v>0</v>
      </c>
      <c r="Y15" s="1239">
        <v>0</v>
      </c>
      <c r="Z15" s="1239">
        <v>0</v>
      </c>
      <c r="AA15" s="1239">
        <v>0</v>
      </c>
      <c r="AB15" s="1239">
        <v>0</v>
      </c>
      <c r="AC15" s="1239">
        <v>0</v>
      </c>
      <c r="AD15" s="1239">
        <v>0</v>
      </c>
      <c r="AE15" s="1239">
        <v>1780.66</v>
      </c>
      <c r="AF15" s="1239">
        <v>0</v>
      </c>
      <c r="AG15" s="1239">
        <v>0</v>
      </c>
      <c r="AH15" s="1239">
        <v>0</v>
      </c>
      <c r="AI15" s="1239">
        <v>0</v>
      </c>
      <c r="AJ15" s="1239">
        <v>0</v>
      </c>
      <c r="AK15" s="1239">
        <v>0</v>
      </c>
      <c r="AL15" s="1239">
        <v>0</v>
      </c>
      <c r="AM15" s="1239">
        <v>0</v>
      </c>
      <c r="AN15" s="1239">
        <v>0</v>
      </c>
      <c r="AO15" s="1239">
        <v>0</v>
      </c>
      <c r="AP15" s="1239">
        <v>0</v>
      </c>
      <c r="AQ15" s="1239">
        <v>2013.48</v>
      </c>
      <c r="AR15" s="1239">
        <v>100.74</v>
      </c>
      <c r="AS15" s="1239">
        <v>0</v>
      </c>
      <c r="AT15" s="1239">
        <v>7323</v>
      </c>
      <c r="AU15" s="1239">
        <v>0</v>
      </c>
      <c r="AV15" s="1239">
        <v>0</v>
      </c>
      <c r="AW15" s="1239">
        <v>7323</v>
      </c>
      <c r="AX15" s="1239">
        <v>1442.27</v>
      </c>
      <c r="AY15" s="1239">
        <v>0</v>
      </c>
      <c r="AZ15" s="1239">
        <v>0</v>
      </c>
      <c r="BA15" s="1239">
        <v>0</v>
      </c>
      <c r="BB15" s="1239">
        <v>0</v>
      </c>
      <c r="BC15" s="1239">
        <v>0</v>
      </c>
      <c r="BD15" s="1239">
        <v>0</v>
      </c>
      <c r="BE15" s="1239">
        <v>0</v>
      </c>
      <c r="BF15" s="1239">
        <v>1442.27</v>
      </c>
      <c r="BG15" s="1239">
        <v>0</v>
      </c>
      <c r="BH15" s="1239">
        <v>0</v>
      </c>
      <c r="BI15" s="1239">
        <v>0</v>
      </c>
      <c r="BJ15" s="1239">
        <v>8765.27</v>
      </c>
      <c r="BK15" s="1239">
        <v>8765.27</v>
      </c>
      <c r="BL15" s="1239">
        <v>1168.56</v>
      </c>
      <c r="BM15" s="1239">
        <v>1168.56</v>
      </c>
      <c r="BN15" s="1239">
        <v>975.79</v>
      </c>
      <c r="BO15" s="1239">
        <v>0</v>
      </c>
      <c r="BP15" s="1238">
        <v>45657</v>
      </c>
      <c r="BQ15" s="1241">
        <v>2</v>
      </c>
      <c r="BR15" s="1239">
        <v>574406.91999999993</v>
      </c>
      <c r="BS15" s="1239">
        <v>417.5</v>
      </c>
      <c r="BT15" s="1241">
        <v>6</v>
      </c>
      <c r="BU15" s="1239">
        <v>820697.87</v>
      </c>
      <c r="BV15" s="1239">
        <v>1068.02</v>
      </c>
      <c r="BW15" s="1241">
        <v>14</v>
      </c>
      <c r="BX15" s="1239">
        <v>1995804.8499999996</v>
      </c>
      <c r="BY15" s="1239">
        <v>1808.9099999999996</v>
      </c>
      <c r="BZ15" s="1239">
        <v>3390909.6399999997</v>
      </c>
      <c r="CA15" s="1239">
        <v>3294.4299999999994</v>
      </c>
      <c r="CB15" s="1239">
        <v>0</v>
      </c>
      <c r="CC15" s="1241">
        <v>22</v>
      </c>
      <c r="CD15" s="1239">
        <v>0</v>
      </c>
      <c r="CE15" s="1239">
        <v>0</v>
      </c>
      <c r="CF15" s="1239">
        <v>0</v>
      </c>
      <c r="CG15" s="1239">
        <v>0</v>
      </c>
      <c r="CH15" s="1241">
        <v>0</v>
      </c>
      <c r="CI15" s="1239">
        <v>254831.75</v>
      </c>
      <c r="CJ15" s="1239">
        <v>459.87</v>
      </c>
      <c r="CK15" s="1239">
        <v>0</v>
      </c>
      <c r="CL15" s="1239">
        <v>10910.39</v>
      </c>
      <c r="CM15" s="1241">
        <v>2</v>
      </c>
      <c r="CN15" s="1238">
        <v>45657</v>
      </c>
      <c r="CO15" s="1239">
        <v>7913177373.5100002</v>
      </c>
      <c r="CP15" s="1241">
        <v>55965</v>
      </c>
      <c r="CQ15" s="1239">
        <v>20261511.460000001</v>
      </c>
      <c r="CR15" s="1241">
        <v>126</v>
      </c>
      <c r="CS15" s="1239">
        <v>6209398.6799999997</v>
      </c>
      <c r="CT15" s="1241">
        <v>39</v>
      </c>
      <c r="CU15" s="1239">
        <v>2583394.5499999998</v>
      </c>
      <c r="CV15" s="1241">
        <v>20</v>
      </c>
      <c r="CW15" s="1239">
        <v>0</v>
      </c>
      <c r="CX15" s="1241">
        <v>0</v>
      </c>
      <c r="CY15" s="1239">
        <v>0</v>
      </c>
      <c r="CZ15" s="1241">
        <v>0</v>
      </c>
      <c r="DA15" s="1239">
        <v>0</v>
      </c>
      <c r="DB15" s="1241">
        <v>0</v>
      </c>
      <c r="DC15" s="1239">
        <v>0</v>
      </c>
      <c r="DD15" s="1241">
        <v>0</v>
      </c>
      <c r="DE15" s="1239">
        <v>0</v>
      </c>
      <c r="DF15" s="1241">
        <v>0</v>
      </c>
      <c r="DG15" s="1239">
        <v>0</v>
      </c>
      <c r="DH15" s="1241">
        <v>0</v>
      </c>
      <c r="DI15" s="1239">
        <v>0</v>
      </c>
      <c r="DJ15" s="1241">
        <v>0</v>
      </c>
      <c r="DK15" s="1239">
        <v>0</v>
      </c>
      <c r="DL15" s="1241">
        <v>0</v>
      </c>
      <c r="DM15" s="1239">
        <v>0</v>
      </c>
      <c r="DN15" s="1241">
        <v>0</v>
      </c>
      <c r="DO15" s="1239">
        <v>238668.41</v>
      </c>
      <c r="DP15" s="1241">
        <v>3</v>
      </c>
      <c r="DQ15" s="1239">
        <v>0</v>
      </c>
      <c r="DR15" s="1241">
        <v>6</v>
      </c>
      <c r="DS15" s="1651">
        <v>1.4859000000000001E-2</v>
      </c>
      <c r="DT15" s="1238">
        <v>45991</v>
      </c>
      <c r="DU15" s="1328" t="s">
        <v>800</v>
      </c>
      <c r="DV15" t="s">
        <v>455</v>
      </c>
      <c r="DW15" s="1239">
        <v>313062944.37</v>
      </c>
      <c r="DX15" s="1241">
        <v>743</v>
      </c>
      <c r="DY15" s="1239">
        <v>387053908.19999999</v>
      </c>
    </row>
    <row r="16" spans="1:129">
      <c r="A16" s="1238">
        <v>45808</v>
      </c>
      <c r="B16" t="s">
        <v>711</v>
      </c>
      <c r="C16" s="1239">
        <v>7700874478.6099997</v>
      </c>
      <c r="D16" s="1239">
        <v>0</v>
      </c>
      <c r="E16" s="1239">
        <v>41702863.289999999</v>
      </c>
      <c r="F16" s="1239">
        <v>19519847.550000001</v>
      </c>
      <c r="G16" s="1239">
        <v>0</v>
      </c>
      <c r="H16" s="1239">
        <v>0</v>
      </c>
      <c r="I16" s="1239">
        <v>0</v>
      </c>
      <c r="J16" s="1239">
        <v>0</v>
      </c>
      <c r="K16" s="1239">
        <v>723701.24</v>
      </c>
      <c r="L16" s="1239">
        <v>0</v>
      </c>
      <c r="M16" s="1239">
        <v>3752121.21</v>
      </c>
      <c r="N16" s="1239">
        <v>0</v>
      </c>
      <c r="O16" s="1239">
        <v>7635175945.3199997</v>
      </c>
      <c r="P16" s="1239">
        <v>301091.21000000002</v>
      </c>
      <c r="Q16" s="1239">
        <v>58617.81</v>
      </c>
      <c r="R16" s="1239">
        <v>0</v>
      </c>
      <c r="S16" s="1239">
        <v>188255.53</v>
      </c>
      <c r="T16" s="1239">
        <v>37467.33</v>
      </c>
      <c r="U16" s="1239">
        <v>0</v>
      </c>
      <c r="V16" s="1239">
        <v>103621.29</v>
      </c>
      <c r="W16" s="1239">
        <v>18039.490000000002</v>
      </c>
      <c r="X16" s="1239">
        <v>0</v>
      </c>
      <c r="Y16" s="1239">
        <v>0</v>
      </c>
      <c r="Z16" s="1239">
        <v>0</v>
      </c>
      <c r="AA16" s="1239">
        <v>0</v>
      </c>
      <c r="AB16" s="1239">
        <v>0</v>
      </c>
      <c r="AC16" s="1239">
        <v>0</v>
      </c>
      <c r="AD16" s="1239">
        <v>0</v>
      </c>
      <c r="AE16" s="1239">
        <v>0</v>
      </c>
      <c r="AF16" s="1239">
        <v>0</v>
      </c>
      <c r="AG16" s="1239">
        <v>0</v>
      </c>
      <c r="AH16" s="1239">
        <v>0</v>
      </c>
      <c r="AI16" s="1239">
        <v>0</v>
      </c>
      <c r="AJ16" s="1239">
        <v>0</v>
      </c>
      <c r="AK16" s="1239">
        <v>1281.6600000000001</v>
      </c>
      <c r="AL16" s="1239">
        <v>60.99</v>
      </c>
      <c r="AM16" s="1239">
        <v>0</v>
      </c>
      <c r="AN16" s="1239">
        <v>0</v>
      </c>
      <c r="AO16" s="1239">
        <v>0</v>
      </c>
      <c r="AP16" s="1239">
        <v>0</v>
      </c>
      <c r="AQ16" s="1239">
        <v>384443.79</v>
      </c>
      <c r="AR16" s="1239">
        <v>77984.66</v>
      </c>
      <c r="AS16" s="1239">
        <v>0</v>
      </c>
      <c r="AT16" s="1239">
        <v>41514607.759999998</v>
      </c>
      <c r="AU16" s="1239">
        <v>103621.29</v>
      </c>
      <c r="AV16" s="1239">
        <v>19519847.550000001</v>
      </c>
      <c r="AW16" s="1239">
        <v>61138076.600000001</v>
      </c>
      <c r="AX16" s="1239">
        <v>9486828.6500000004</v>
      </c>
      <c r="AY16" s="1239">
        <v>18039.490000000002</v>
      </c>
      <c r="AZ16" s="1239">
        <v>0</v>
      </c>
      <c r="BA16" s="1239">
        <v>0</v>
      </c>
      <c r="BB16" s="1239">
        <v>0</v>
      </c>
      <c r="BC16" s="1239">
        <v>66814.11</v>
      </c>
      <c r="BD16" s="1239">
        <v>0</v>
      </c>
      <c r="BE16" s="1239">
        <v>0</v>
      </c>
      <c r="BF16" s="1239">
        <v>9571682.25</v>
      </c>
      <c r="BG16" s="1239">
        <v>0</v>
      </c>
      <c r="BH16" s="1239">
        <v>0</v>
      </c>
      <c r="BI16" s="1239">
        <v>0</v>
      </c>
      <c r="BJ16" s="1239">
        <v>70709758.849999994</v>
      </c>
      <c r="BK16" s="1239">
        <v>70709758.849999994</v>
      </c>
      <c r="BL16" s="1239">
        <v>7545687.3099999996</v>
      </c>
      <c r="BM16" s="1239">
        <v>7545687.3099999996</v>
      </c>
      <c r="BN16" s="1239">
        <v>3227.41</v>
      </c>
      <c r="BO16" s="1239">
        <v>0</v>
      </c>
      <c r="BP16" s="1238">
        <v>45626</v>
      </c>
      <c r="BQ16" s="1241">
        <v>4</v>
      </c>
      <c r="BR16" s="1239">
        <v>408945.69999999995</v>
      </c>
      <c r="BS16" s="1239">
        <v>436.15000000000003</v>
      </c>
      <c r="BT16" s="1241">
        <v>22</v>
      </c>
      <c r="BU16" s="1239">
        <v>2678021.54</v>
      </c>
      <c r="BV16" s="1239">
        <v>1937.04</v>
      </c>
      <c r="BW16" s="1241">
        <v>0</v>
      </c>
      <c r="BX16" s="1239">
        <v>0</v>
      </c>
      <c r="BY16" s="1239">
        <v>0</v>
      </c>
      <c r="BZ16" s="1239">
        <v>3086967.2399999998</v>
      </c>
      <c r="CA16" s="1239">
        <v>2373.19</v>
      </c>
      <c r="CB16" s="1239">
        <v>0</v>
      </c>
      <c r="CC16" s="1241">
        <v>26</v>
      </c>
      <c r="CD16" s="1239">
        <v>0</v>
      </c>
      <c r="CE16" s="1239">
        <v>0</v>
      </c>
      <c r="CF16" s="1239">
        <v>0</v>
      </c>
      <c r="CG16" s="1239">
        <v>0</v>
      </c>
      <c r="CH16" s="1241">
        <v>0</v>
      </c>
      <c r="CI16" s="1239">
        <v>63768.42</v>
      </c>
      <c r="CJ16" s="1239">
        <v>101.85</v>
      </c>
      <c r="CK16" s="1239">
        <v>0</v>
      </c>
      <c r="CL16" s="1239">
        <v>0</v>
      </c>
      <c r="CM16" s="1241">
        <v>1</v>
      </c>
      <c r="CN16" s="1238">
        <v>45626</v>
      </c>
      <c r="CO16" s="1239">
        <v>8038993600.0500002</v>
      </c>
      <c r="CP16" s="1241">
        <v>56548</v>
      </c>
      <c r="CQ16" s="1239">
        <v>17650355.260000002</v>
      </c>
      <c r="CR16" s="1241">
        <v>111</v>
      </c>
      <c r="CS16" s="1239">
        <v>6034476.1200000001</v>
      </c>
      <c r="CT16" s="1241">
        <v>31</v>
      </c>
      <c r="CU16" s="1239">
        <v>0</v>
      </c>
      <c r="CV16" s="1241">
        <v>0</v>
      </c>
      <c r="CW16" s="1239">
        <v>0</v>
      </c>
      <c r="CX16" s="1241">
        <v>0</v>
      </c>
      <c r="CY16" s="1239">
        <v>0</v>
      </c>
      <c r="CZ16" s="1241">
        <v>0</v>
      </c>
      <c r="DA16" s="1239">
        <v>0</v>
      </c>
      <c r="DB16" s="1241">
        <v>0</v>
      </c>
      <c r="DC16" s="1239">
        <v>0</v>
      </c>
      <c r="DD16" s="1241">
        <v>0</v>
      </c>
      <c r="DE16" s="1239">
        <v>0</v>
      </c>
      <c r="DF16" s="1241">
        <v>0</v>
      </c>
      <c r="DG16" s="1239">
        <v>0</v>
      </c>
      <c r="DH16" s="1241">
        <v>0</v>
      </c>
      <c r="DI16" s="1239">
        <v>0</v>
      </c>
      <c r="DJ16" s="1241">
        <v>0</v>
      </c>
      <c r="DK16" s="1239">
        <v>0</v>
      </c>
      <c r="DL16" s="1241">
        <v>0</v>
      </c>
      <c r="DM16" s="1239">
        <v>0</v>
      </c>
      <c r="DN16" s="1241">
        <v>0</v>
      </c>
      <c r="DO16" s="1239">
        <v>256996.09</v>
      </c>
      <c r="DP16" s="1241">
        <v>2</v>
      </c>
      <c r="DQ16" s="1239">
        <v>0</v>
      </c>
      <c r="DR16" s="1241">
        <v>3</v>
      </c>
      <c r="DS16" s="1651">
        <v>1.4836999999999999E-2</v>
      </c>
      <c r="DT16" s="1238">
        <v>45991</v>
      </c>
      <c r="DU16" s="1328" t="s">
        <v>801</v>
      </c>
      <c r="DV16" t="s">
        <v>456</v>
      </c>
      <c r="DW16" s="1239">
        <v>310927172.12</v>
      </c>
      <c r="DX16" s="1241">
        <v>658</v>
      </c>
      <c r="DY16" s="1239">
        <v>376475887.94999999</v>
      </c>
    </row>
    <row r="17" spans="1:129">
      <c r="A17" s="1238">
        <v>45808</v>
      </c>
      <c r="B17" t="s">
        <v>340</v>
      </c>
      <c r="C17" s="1239">
        <v>1231515.1100000001</v>
      </c>
      <c r="D17" s="1239">
        <v>0</v>
      </c>
      <c r="E17" s="1239">
        <v>9058.5400000000009</v>
      </c>
      <c r="F17" s="1239">
        <v>0</v>
      </c>
      <c r="G17" s="1239">
        <v>0</v>
      </c>
      <c r="H17" s="1239">
        <v>0</v>
      </c>
      <c r="I17" s="1239">
        <v>0</v>
      </c>
      <c r="J17" s="1239">
        <v>0</v>
      </c>
      <c r="K17" s="1239">
        <v>723701.24</v>
      </c>
      <c r="L17" s="1239">
        <v>0</v>
      </c>
      <c r="M17" s="1239">
        <v>1227113.95</v>
      </c>
      <c r="N17" s="1239">
        <v>0</v>
      </c>
      <c r="O17" s="1239">
        <v>719043.86</v>
      </c>
      <c r="P17" s="1239">
        <v>1846.72</v>
      </c>
      <c r="Q17" s="1239">
        <v>375.72</v>
      </c>
      <c r="R17" s="1239">
        <v>0</v>
      </c>
      <c r="S17" s="1239">
        <v>0</v>
      </c>
      <c r="T17" s="1239">
        <v>0</v>
      </c>
      <c r="U17" s="1239">
        <v>0</v>
      </c>
      <c r="V17" s="1239">
        <v>1846.72</v>
      </c>
      <c r="W17" s="1239">
        <v>375.72</v>
      </c>
      <c r="X17" s="1239">
        <v>0</v>
      </c>
      <c r="Y17" s="1239">
        <v>0</v>
      </c>
      <c r="Z17" s="1239">
        <v>0</v>
      </c>
      <c r="AA17" s="1239">
        <v>0</v>
      </c>
      <c r="AB17" s="1239">
        <v>0</v>
      </c>
      <c r="AC17" s="1239">
        <v>0</v>
      </c>
      <c r="AD17" s="1239">
        <v>0</v>
      </c>
      <c r="AE17" s="1239">
        <v>0</v>
      </c>
      <c r="AF17" s="1239">
        <v>0</v>
      </c>
      <c r="AG17" s="1239">
        <v>0</v>
      </c>
      <c r="AH17" s="1239">
        <v>0</v>
      </c>
      <c r="AI17" s="1239">
        <v>0</v>
      </c>
      <c r="AJ17" s="1239">
        <v>0</v>
      </c>
      <c r="AK17" s="1239">
        <v>0</v>
      </c>
      <c r="AL17" s="1239">
        <v>0</v>
      </c>
      <c r="AM17" s="1239">
        <v>0</v>
      </c>
      <c r="AN17" s="1239">
        <v>0</v>
      </c>
      <c r="AO17" s="1239">
        <v>0</v>
      </c>
      <c r="AP17" s="1239">
        <v>0</v>
      </c>
      <c r="AQ17" s="1239">
        <v>0</v>
      </c>
      <c r="AR17" s="1239">
        <v>0</v>
      </c>
      <c r="AS17" s="1239">
        <v>0</v>
      </c>
      <c r="AT17" s="1239">
        <v>9058.5400000000009</v>
      </c>
      <c r="AU17" s="1239">
        <v>1846.72</v>
      </c>
      <c r="AV17" s="1239">
        <v>0</v>
      </c>
      <c r="AW17" s="1239">
        <v>10905.26</v>
      </c>
      <c r="AX17" s="1239">
        <v>2777.64</v>
      </c>
      <c r="AY17" s="1239">
        <v>375.72</v>
      </c>
      <c r="AZ17" s="1239">
        <v>0</v>
      </c>
      <c r="BA17" s="1239">
        <v>0</v>
      </c>
      <c r="BB17" s="1239">
        <v>0</v>
      </c>
      <c r="BC17" s="1239">
        <v>0</v>
      </c>
      <c r="BD17" s="1239">
        <v>0</v>
      </c>
      <c r="BE17" s="1239">
        <v>0</v>
      </c>
      <c r="BF17" s="1239">
        <v>3153.36</v>
      </c>
      <c r="BG17" s="1239">
        <v>0</v>
      </c>
      <c r="BH17" s="1239">
        <v>0</v>
      </c>
      <c r="BI17" s="1239">
        <v>0</v>
      </c>
      <c r="BJ17" s="1239">
        <v>14058.62</v>
      </c>
      <c r="BK17" s="1239">
        <v>14058.62</v>
      </c>
      <c r="BL17" s="1239">
        <v>2433.9</v>
      </c>
      <c r="BM17" s="1239">
        <v>2433.9</v>
      </c>
      <c r="BN17" s="1239">
        <v>1398.92</v>
      </c>
      <c r="BO17" s="1239">
        <v>0</v>
      </c>
      <c r="BP17" s="1238">
        <v>45596</v>
      </c>
      <c r="BQ17" s="1241">
        <v>0</v>
      </c>
      <c r="BR17" s="1239">
        <v>0</v>
      </c>
      <c r="BS17" s="1239">
        <v>0</v>
      </c>
      <c r="BT17" s="1241">
        <v>2</v>
      </c>
      <c r="BU17" s="1239">
        <v>262375.61</v>
      </c>
      <c r="BV17" s="1239">
        <v>232.45</v>
      </c>
      <c r="BW17" s="1241">
        <v>10</v>
      </c>
      <c r="BX17" s="1239">
        <v>1276580.07</v>
      </c>
      <c r="BY17" s="1239">
        <v>1196.04</v>
      </c>
      <c r="BZ17" s="1239">
        <v>1538955.6800000002</v>
      </c>
      <c r="CA17" s="1239">
        <v>1428.49</v>
      </c>
      <c r="CB17" s="1239">
        <v>0</v>
      </c>
      <c r="CC17" s="1241">
        <v>12</v>
      </c>
      <c r="CD17" s="1239">
        <v>0</v>
      </c>
      <c r="CE17" s="1239">
        <v>0</v>
      </c>
      <c r="CF17" s="1239">
        <v>0</v>
      </c>
      <c r="CG17" s="1239">
        <v>0</v>
      </c>
      <c r="CH17" s="1241">
        <v>0</v>
      </c>
      <c r="CI17" s="1239">
        <v>0</v>
      </c>
      <c r="CJ17" s="1239">
        <v>0</v>
      </c>
      <c r="CK17" s="1239">
        <v>0</v>
      </c>
      <c r="CL17" s="1239">
        <v>0</v>
      </c>
      <c r="CM17" s="1241">
        <v>0</v>
      </c>
      <c r="CN17" s="1238">
        <v>45596</v>
      </c>
      <c r="CO17" s="1239">
        <v>8120798931.6599998</v>
      </c>
      <c r="CP17" s="1241">
        <v>56839</v>
      </c>
      <c r="CQ17" s="1239">
        <v>0</v>
      </c>
      <c r="CR17" s="1241">
        <v>0</v>
      </c>
      <c r="CS17" s="1239">
        <v>0</v>
      </c>
      <c r="CT17" s="1241">
        <v>0</v>
      </c>
      <c r="CU17" s="1239">
        <v>0</v>
      </c>
      <c r="CV17" s="1241">
        <v>0</v>
      </c>
      <c r="CW17" s="1239">
        <v>0</v>
      </c>
      <c r="CX17" s="1241">
        <v>0</v>
      </c>
      <c r="CY17" s="1239">
        <v>0</v>
      </c>
      <c r="CZ17" s="1241">
        <v>0</v>
      </c>
      <c r="DA17" s="1239">
        <v>0</v>
      </c>
      <c r="DB17" s="1241">
        <v>0</v>
      </c>
      <c r="DC17" s="1239">
        <v>0</v>
      </c>
      <c r="DD17" s="1241">
        <v>0</v>
      </c>
      <c r="DE17" s="1239">
        <v>0</v>
      </c>
      <c r="DF17" s="1241">
        <v>0</v>
      </c>
      <c r="DG17" s="1239">
        <v>0</v>
      </c>
      <c r="DH17" s="1241">
        <v>0</v>
      </c>
      <c r="DI17" s="1239">
        <v>0</v>
      </c>
      <c r="DJ17" s="1241">
        <v>0</v>
      </c>
      <c r="DK17" s="1239">
        <v>0</v>
      </c>
      <c r="DL17" s="1241">
        <v>0</v>
      </c>
      <c r="DM17" s="1239">
        <v>0</v>
      </c>
      <c r="DN17" s="1241">
        <v>0</v>
      </c>
      <c r="DO17" s="1239">
        <v>65384.86</v>
      </c>
      <c r="DP17" s="1241">
        <v>1</v>
      </c>
      <c r="DQ17" s="1239">
        <v>0</v>
      </c>
      <c r="DR17" s="1241">
        <v>1</v>
      </c>
      <c r="DS17" s="1651">
        <v>1.4827809999999999E-2</v>
      </c>
      <c r="DT17" s="1238">
        <v>45991</v>
      </c>
      <c r="DU17" s="1328" t="s">
        <v>802</v>
      </c>
      <c r="DV17" t="s">
        <v>457</v>
      </c>
      <c r="DW17" s="1239">
        <v>351708474.08999997</v>
      </c>
      <c r="DX17" s="1241">
        <v>692</v>
      </c>
      <c r="DY17" s="1239">
        <v>428641818.37</v>
      </c>
    </row>
    <row r="18" spans="1:129">
      <c r="A18" s="1238">
        <v>45777</v>
      </c>
      <c r="B18" t="s">
        <v>711</v>
      </c>
      <c r="C18" s="1239">
        <v>7762584280.3299999</v>
      </c>
      <c r="D18" s="1239">
        <v>0</v>
      </c>
      <c r="E18" s="1239">
        <v>41510862.210000001</v>
      </c>
      <c r="F18" s="1239">
        <v>14842897.939999999</v>
      </c>
      <c r="G18" s="1239">
        <v>0</v>
      </c>
      <c r="H18" s="1239">
        <v>0</v>
      </c>
      <c r="I18" s="1239">
        <v>0</v>
      </c>
      <c r="J18" s="1239">
        <v>0</v>
      </c>
      <c r="K18" s="1239">
        <v>1236920.96</v>
      </c>
      <c r="L18" s="1239">
        <v>0</v>
      </c>
      <c r="M18" s="1239">
        <v>4119120.61</v>
      </c>
      <c r="N18" s="1239">
        <v>0</v>
      </c>
      <c r="O18" s="1239">
        <v>7700874478.6099997</v>
      </c>
      <c r="P18" s="1239">
        <v>163151.37</v>
      </c>
      <c r="Q18" s="1239">
        <v>48664.54</v>
      </c>
      <c r="R18" s="1239">
        <v>0</v>
      </c>
      <c r="S18" s="1239">
        <v>203012.38</v>
      </c>
      <c r="T18" s="1239">
        <v>37302.400000000001</v>
      </c>
      <c r="U18" s="1239">
        <v>0</v>
      </c>
      <c r="V18" s="1239">
        <v>63727.519999999997</v>
      </c>
      <c r="W18" s="1239">
        <v>27098.03</v>
      </c>
      <c r="X18" s="1239">
        <v>0</v>
      </c>
      <c r="Y18" s="1239">
        <v>0</v>
      </c>
      <c r="Z18" s="1239">
        <v>0</v>
      </c>
      <c r="AA18" s="1239">
        <v>0</v>
      </c>
      <c r="AB18" s="1239">
        <v>0</v>
      </c>
      <c r="AC18" s="1239">
        <v>0</v>
      </c>
      <c r="AD18" s="1239">
        <v>0</v>
      </c>
      <c r="AE18" s="1239">
        <v>1345.02</v>
      </c>
      <c r="AF18" s="1239">
        <v>251.1</v>
      </c>
      <c r="AG18" s="1239">
        <v>0</v>
      </c>
      <c r="AH18" s="1239">
        <v>0</v>
      </c>
      <c r="AI18" s="1239">
        <v>0</v>
      </c>
      <c r="AJ18" s="1239">
        <v>0</v>
      </c>
      <c r="AK18" s="1239">
        <v>0</v>
      </c>
      <c r="AL18" s="1239">
        <v>0</v>
      </c>
      <c r="AM18" s="1239">
        <v>0</v>
      </c>
      <c r="AN18" s="1239">
        <v>0</v>
      </c>
      <c r="AO18" s="1239">
        <v>0</v>
      </c>
      <c r="AP18" s="1239">
        <v>0</v>
      </c>
      <c r="AQ18" s="1239">
        <v>301091.21000000002</v>
      </c>
      <c r="AR18" s="1239">
        <v>58617.81</v>
      </c>
      <c r="AS18" s="1239">
        <v>0</v>
      </c>
      <c r="AT18" s="1239">
        <v>41307849.829999998</v>
      </c>
      <c r="AU18" s="1239">
        <v>63727.519999999997</v>
      </c>
      <c r="AV18" s="1239">
        <v>14842897.939999999</v>
      </c>
      <c r="AW18" s="1239">
        <v>56214475.289999999</v>
      </c>
      <c r="AX18" s="1239">
        <v>9577619.2100000009</v>
      </c>
      <c r="AY18" s="1239">
        <v>27098.03</v>
      </c>
      <c r="AZ18" s="1239">
        <v>0</v>
      </c>
      <c r="BA18" s="1239">
        <v>0</v>
      </c>
      <c r="BB18" s="1239">
        <v>0</v>
      </c>
      <c r="BC18" s="1239">
        <v>63036.82</v>
      </c>
      <c r="BD18" s="1239">
        <v>0</v>
      </c>
      <c r="BE18" s="1239">
        <v>0</v>
      </c>
      <c r="BF18" s="1239">
        <v>9667754.0600000005</v>
      </c>
      <c r="BG18" s="1239">
        <v>0</v>
      </c>
      <c r="BH18" s="1239">
        <v>0</v>
      </c>
      <c r="BI18" s="1239">
        <v>0</v>
      </c>
      <c r="BJ18" s="1239">
        <v>65882229.350000001</v>
      </c>
      <c r="BK18" s="1239">
        <v>65882229.350000001</v>
      </c>
      <c r="BL18" s="1239">
        <v>7532055.3600000003</v>
      </c>
      <c r="BM18" s="1239">
        <v>7532055.3600000003</v>
      </c>
      <c r="BN18" s="1239">
        <v>2899.61</v>
      </c>
      <c r="BO18" s="1239">
        <v>0</v>
      </c>
      <c r="BP18" s="1238">
        <v>45565</v>
      </c>
      <c r="BQ18" s="1241">
        <v>0</v>
      </c>
      <c r="BR18" s="1239">
        <v>0</v>
      </c>
      <c r="BS18" s="1239">
        <v>0</v>
      </c>
      <c r="BT18" s="1241">
        <v>0</v>
      </c>
      <c r="BU18" s="1239">
        <v>0</v>
      </c>
      <c r="BV18" s="1239">
        <v>0</v>
      </c>
      <c r="BW18" s="1241">
        <v>0</v>
      </c>
      <c r="BX18" s="1239">
        <v>0</v>
      </c>
      <c r="BY18" s="1239">
        <v>0</v>
      </c>
      <c r="BZ18" s="1239">
        <v>0</v>
      </c>
      <c r="CA18" s="1239">
        <v>0</v>
      </c>
      <c r="CB18" s="1239">
        <v>0</v>
      </c>
      <c r="CC18" s="1241">
        <v>0</v>
      </c>
      <c r="CD18" s="1239">
        <v>0</v>
      </c>
      <c r="CE18" s="1239">
        <v>0</v>
      </c>
      <c r="CF18" s="1239">
        <v>0</v>
      </c>
      <c r="CG18" s="1239">
        <v>0</v>
      </c>
      <c r="CH18" s="1241">
        <v>0</v>
      </c>
      <c r="CI18" s="1239">
        <v>0</v>
      </c>
      <c r="CJ18" s="1239">
        <v>0</v>
      </c>
      <c r="CK18" s="1239">
        <v>0</v>
      </c>
      <c r="CL18" s="1239">
        <v>0</v>
      </c>
      <c r="CM18" s="1241">
        <v>0</v>
      </c>
      <c r="CN18" s="1238">
        <v>45565</v>
      </c>
      <c r="CO18" s="1239">
        <v>8182368484.4700003</v>
      </c>
      <c r="CP18" s="1241">
        <v>56971</v>
      </c>
      <c r="CQ18" s="1239">
        <v>0</v>
      </c>
      <c r="CR18" s="1241">
        <v>0</v>
      </c>
      <c r="CS18" s="1239">
        <v>0</v>
      </c>
      <c r="CT18" s="1241">
        <v>0</v>
      </c>
      <c r="CU18" s="1239">
        <v>0</v>
      </c>
      <c r="CV18" s="1241">
        <v>0</v>
      </c>
      <c r="CW18" s="1239">
        <v>0</v>
      </c>
      <c r="CX18" s="1241">
        <v>0</v>
      </c>
      <c r="CY18" s="1239">
        <v>0</v>
      </c>
      <c r="CZ18" s="1241">
        <v>0</v>
      </c>
      <c r="DA18" s="1239">
        <v>0</v>
      </c>
      <c r="DB18" s="1241">
        <v>0</v>
      </c>
      <c r="DC18" s="1239">
        <v>0</v>
      </c>
      <c r="DD18" s="1241">
        <v>0</v>
      </c>
      <c r="DE18" s="1239">
        <v>0</v>
      </c>
      <c r="DF18" s="1241">
        <v>0</v>
      </c>
      <c r="DG18" s="1239">
        <v>0</v>
      </c>
      <c r="DH18" s="1241">
        <v>0</v>
      </c>
      <c r="DI18" s="1239">
        <v>0</v>
      </c>
      <c r="DJ18" s="1241">
        <v>0</v>
      </c>
      <c r="DK18" s="1239">
        <v>0</v>
      </c>
      <c r="DL18" s="1241">
        <v>0</v>
      </c>
      <c r="DM18" s="1239">
        <v>0</v>
      </c>
      <c r="DN18" s="1241">
        <v>0</v>
      </c>
      <c r="DO18" s="1239">
        <v>0</v>
      </c>
      <c r="DP18" s="1241">
        <v>0</v>
      </c>
      <c r="DQ18" s="1239">
        <v>0</v>
      </c>
      <c r="DR18" s="1241">
        <v>0</v>
      </c>
      <c r="DS18" s="1651">
        <v>1.4832E-2</v>
      </c>
      <c r="DT18" s="1238">
        <v>45991</v>
      </c>
      <c r="DU18" s="1328" t="s">
        <v>803</v>
      </c>
      <c r="DV18" t="s">
        <v>458</v>
      </c>
      <c r="DW18" s="1239">
        <v>261810004.36000001</v>
      </c>
      <c r="DX18" s="1241">
        <v>477</v>
      </c>
      <c r="DY18" s="1239">
        <v>319910352.75</v>
      </c>
    </row>
    <row r="19" spans="1:129">
      <c r="A19" s="1238">
        <v>45777</v>
      </c>
      <c r="B19" t="s">
        <v>340</v>
      </c>
      <c r="C19" s="1239">
        <v>279860.34999999998</v>
      </c>
      <c r="D19" s="1239">
        <v>0</v>
      </c>
      <c r="E19" s="1239">
        <v>5405.85</v>
      </c>
      <c r="F19" s="1239">
        <v>0</v>
      </c>
      <c r="G19" s="1239">
        <v>0</v>
      </c>
      <c r="H19" s="1239">
        <v>0</v>
      </c>
      <c r="I19" s="1239">
        <v>0</v>
      </c>
      <c r="J19" s="1239">
        <v>0</v>
      </c>
      <c r="K19" s="1239">
        <v>1236920.96</v>
      </c>
      <c r="L19" s="1239">
        <v>0</v>
      </c>
      <c r="M19" s="1239">
        <v>279860.34999999998</v>
      </c>
      <c r="N19" s="1239">
        <v>0</v>
      </c>
      <c r="O19" s="1239">
        <v>1231515.1100000001</v>
      </c>
      <c r="P19" s="1239">
        <v>1664.98</v>
      </c>
      <c r="Q19" s="1239">
        <v>438.03</v>
      </c>
      <c r="R19" s="1239">
        <v>0</v>
      </c>
      <c r="S19" s="1239">
        <v>1057.32</v>
      </c>
      <c r="T19" s="1239">
        <v>307.64999999999998</v>
      </c>
      <c r="U19" s="1239">
        <v>0</v>
      </c>
      <c r="V19" s="1239">
        <v>0</v>
      </c>
      <c r="W19" s="1239">
        <v>0</v>
      </c>
      <c r="X19" s="1239">
        <v>0</v>
      </c>
      <c r="Y19" s="1239">
        <v>0</v>
      </c>
      <c r="Z19" s="1239">
        <v>0</v>
      </c>
      <c r="AA19" s="1239">
        <v>0</v>
      </c>
      <c r="AB19" s="1239">
        <v>0</v>
      </c>
      <c r="AC19" s="1239">
        <v>0</v>
      </c>
      <c r="AD19" s="1239">
        <v>0</v>
      </c>
      <c r="AE19" s="1239">
        <v>1345.02</v>
      </c>
      <c r="AF19" s="1239">
        <v>251.1</v>
      </c>
      <c r="AG19" s="1239">
        <v>0</v>
      </c>
      <c r="AH19" s="1239">
        <v>0</v>
      </c>
      <c r="AI19" s="1239">
        <v>0</v>
      </c>
      <c r="AJ19" s="1239">
        <v>0</v>
      </c>
      <c r="AK19" s="1239">
        <v>2220.6</v>
      </c>
      <c r="AL19" s="1239">
        <v>621.05999999999995</v>
      </c>
      <c r="AM19" s="1239">
        <v>0</v>
      </c>
      <c r="AN19" s="1239">
        <v>0</v>
      </c>
      <c r="AO19" s="1239">
        <v>0</v>
      </c>
      <c r="AP19" s="1239">
        <v>0</v>
      </c>
      <c r="AQ19" s="1239">
        <v>1846.72</v>
      </c>
      <c r="AR19" s="1239">
        <v>375.72</v>
      </c>
      <c r="AS19" s="1239">
        <v>0</v>
      </c>
      <c r="AT19" s="1239">
        <v>4348.53</v>
      </c>
      <c r="AU19" s="1239">
        <v>0</v>
      </c>
      <c r="AV19" s="1239">
        <v>0</v>
      </c>
      <c r="AW19" s="1239">
        <v>4348.53</v>
      </c>
      <c r="AX19" s="1239">
        <v>1458.97</v>
      </c>
      <c r="AY19" s="1239">
        <v>0</v>
      </c>
      <c r="AZ19" s="1239">
        <v>0</v>
      </c>
      <c r="BA19" s="1239">
        <v>0</v>
      </c>
      <c r="BB19" s="1239">
        <v>0</v>
      </c>
      <c r="BC19" s="1239">
        <v>0</v>
      </c>
      <c r="BD19" s="1239">
        <v>0</v>
      </c>
      <c r="BE19" s="1239">
        <v>0</v>
      </c>
      <c r="BF19" s="1239">
        <v>1458.97</v>
      </c>
      <c r="BG19" s="1239">
        <v>0</v>
      </c>
      <c r="BH19" s="1239">
        <v>0</v>
      </c>
      <c r="BI19" s="1239">
        <v>0</v>
      </c>
      <c r="BJ19" s="1239">
        <v>5807.5</v>
      </c>
      <c r="BK19" s="1239">
        <v>5807.5</v>
      </c>
      <c r="BL19" s="1239">
        <v>1545.96</v>
      </c>
      <c r="BM19" s="1239">
        <v>1545.96</v>
      </c>
      <c r="BN19" s="1239">
        <v>140.32</v>
      </c>
      <c r="BO19" s="1239">
        <v>0</v>
      </c>
      <c r="DT19" s="1238">
        <v>45991</v>
      </c>
      <c r="DU19" s="1328" t="s">
        <v>804</v>
      </c>
      <c r="DV19" t="s">
        <v>459</v>
      </c>
      <c r="DW19" s="1239">
        <v>211769037.00999999</v>
      </c>
      <c r="DX19" s="1241">
        <v>356</v>
      </c>
      <c r="DY19" s="1239">
        <v>256495931.08000001</v>
      </c>
    </row>
    <row r="20" spans="1:129">
      <c r="A20" s="1238">
        <v>45747</v>
      </c>
      <c r="B20" t="s">
        <v>711</v>
      </c>
      <c r="C20" s="1239">
        <v>7821840687.46</v>
      </c>
      <c r="D20" s="1239">
        <v>0</v>
      </c>
      <c r="E20" s="1239">
        <v>41439704.270000003</v>
      </c>
      <c r="F20" s="1239">
        <v>15107591.52</v>
      </c>
      <c r="G20" s="1239">
        <v>0</v>
      </c>
      <c r="H20" s="1239">
        <v>0</v>
      </c>
      <c r="I20" s="1239">
        <v>0</v>
      </c>
      <c r="J20" s="1239">
        <v>0</v>
      </c>
      <c r="K20" s="1239">
        <v>394532.89</v>
      </c>
      <c r="L20" s="1239">
        <v>0</v>
      </c>
      <c r="M20" s="1239">
        <v>1994383.54</v>
      </c>
      <c r="N20" s="1239">
        <v>320194.90999999997</v>
      </c>
      <c r="O20" s="1239">
        <v>7762584280.3299999</v>
      </c>
      <c r="P20" s="1239">
        <v>236010.43</v>
      </c>
      <c r="Q20" s="1239">
        <v>48694.12</v>
      </c>
      <c r="R20" s="1239">
        <v>0</v>
      </c>
      <c r="S20" s="1239">
        <v>38751.35</v>
      </c>
      <c r="T20" s="1239">
        <v>26348.73</v>
      </c>
      <c r="U20" s="1239">
        <v>0</v>
      </c>
      <c r="V20" s="1239">
        <v>110479.05</v>
      </c>
      <c r="W20" s="1239">
        <v>26077.64</v>
      </c>
      <c r="X20" s="1239">
        <v>0</v>
      </c>
      <c r="Y20" s="1239">
        <v>0</v>
      </c>
      <c r="Z20" s="1239">
        <v>0</v>
      </c>
      <c r="AA20" s="1239">
        <v>0</v>
      </c>
      <c r="AB20" s="1239">
        <v>0</v>
      </c>
      <c r="AC20" s="1239">
        <v>0</v>
      </c>
      <c r="AD20" s="1239">
        <v>0</v>
      </c>
      <c r="AE20" s="1239">
        <v>1131.3599999999999</v>
      </c>
      <c r="AF20" s="1239">
        <v>300.67</v>
      </c>
      <c r="AG20" s="1239">
        <v>0</v>
      </c>
      <c r="AH20" s="1239">
        <v>0</v>
      </c>
      <c r="AI20" s="1239">
        <v>0</v>
      </c>
      <c r="AJ20" s="1239">
        <v>0</v>
      </c>
      <c r="AK20" s="1239">
        <v>0</v>
      </c>
      <c r="AL20" s="1239">
        <v>0</v>
      </c>
      <c r="AM20" s="1239">
        <v>0</v>
      </c>
      <c r="AN20" s="1239">
        <v>0</v>
      </c>
      <c r="AO20" s="1239">
        <v>0</v>
      </c>
      <c r="AP20" s="1239">
        <v>0</v>
      </c>
      <c r="AQ20" s="1239">
        <v>163151.37</v>
      </c>
      <c r="AR20" s="1239">
        <v>48664.54</v>
      </c>
      <c r="AS20" s="1239">
        <v>0</v>
      </c>
      <c r="AT20" s="1239">
        <v>41400952.920000002</v>
      </c>
      <c r="AU20" s="1239">
        <v>110479.05</v>
      </c>
      <c r="AV20" s="1239">
        <v>15107591.52</v>
      </c>
      <c r="AW20" s="1239">
        <v>56619023.490000002</v>
      </c>
      <c r="AX20" s="1239">
        <v>9615918.6699999999</v>
      </c>
      <c r="AY20" s="1239">
        <v>26077.64</v>
      </c>
      <c r="AZ20" s="1239">
        <v>0</v>
      </c>
      <c r="BA20" s="1239">
        <v>0</v>
      </c>
      <c r="BB20" s="1239">
        <v>0</v>
      </c>
      <c r="BC20" s="1239">
        <v>76072.649999999994</v>
      </c>
      <c r="BD20" s="1239">
        <v>0</v>
      </c>
      <c r="BE20" s="1239">
        <v>0</v>
      </c>
      <c r="BF20" s="1239">
        <v>9718068.9600000009</v>
      </c>
      <c r="BG20" s="1239">
        <v>0</v>
      </c>
      <c r="BH20" s="1239">
        <v>0</v>
      </c>
      <c r="BI20" s="1239">
        <v>0</v>
      </c>
      <c r="BJ20" s="1239">
        <v>66337092.450000003</v>
      </c>
      <c r="BK20" s="1239">
        <v>66337092.450000003</v>
      </c>
      <c r="BL20" s="1239">
        <v>7640469.7000000002</v>
      </c>
      <c r="BM20" s="1239">
        <v>7640469.7000000002</v>
      </c>
      <c r="BN20" s="1239">
        <v>1968.11</v>
      </c>
      <c r="BO20" s="1239">
        <v>170.77</v>
      </c>
      <c r="DT20" s="1238">
        <v>45991</v>
      </c>
      <c r="DU20" s="1328" t="s">
        <v>805</v>
      </c>
      <c r="DV20" t="s">
        <v>460</v>
      </c>
      <c r="DW20" s="1239">
        <v>178978937.41999999</v>
      </c>
      <c r="DX20" s="1241">
        <v>287</v>
      </c>
      <c r="DY20" s="1239">
        <v>220849889.91</v>
      </c>
    </row>
    <row r="21" spans="1:129">
      <c r="A21" s="1238">
        <v>45747</v>
      </c>
      <c r="B21" t="s">
        <v>340</v>
      </c>
      <c r="C21" s="1239">
        <v>207269.66</v>
      </c>
      <c r="D21" s="1239">
        <v>0</v>
      </c>
      <c r="E21" s="1239">
        <v>115232.36</v>
      </c>
      <c r="F21" s="1239">
        <v>0</v>
      </c>
      <c r="G21" s="1239">
        <v>0</v>
      </c>
      <c r="H21" s="1239">
        <v>0</v>
      </c>
      <c r="I21" s="1239">
        <v>0</v>
      </c>
      <c r="J21" s="1239">
        <v>0</v>
      </c>
      <c r="K21" s="1239">
        <v>394532.89</v>
      </c>
      <c r="L21" s="1239">
        <v>0</v>
      </c>
      <c r="M21" s="1239">
        <v>206709.84</v>
      </c>
      <c r="N21" s="1239">
        <v>0</v>
      </c>
      <c r="O21" s="1239">
        <v>279860.34999999998</v>
      </c>
      <c r="P21" s="1239">
        <v>0</v>
      </c>
      <c r="Q21" s="1239">
        <v>0</v>
      </c>
      <c r="R21" s="1239">
        <v>0</v>
      </c>
      <c r="S21" s="1239">
        <v>533.62</v>
      </c>
      <c r="T21" s="1239">
        <v>137.36000000000001</v>
      </c>
      <c r="U21" s="1239">
        <v>0</v>
      </c>
      <c r="V21" s="1239">
        <v>0</v>
      </c>
      <c r="W21" s="1239">
        <v>0</v>
      </c>
      <c r="X21" s="1239">
        <v>0</v>
      </c>
      <c r="Y21" s="1239">
        <v>0</v>
      </c>
      <c r="Z21" s="1239">
        <v>0</v>
      </c>
      <c r="AA21" s="1239">
        <v>0</v>
      </c>
      <c r="AB21" s="1239">
        <v>0</v>
      </c>
      <c r="AC21" s="1239">
        <v>0</v>
      </c>
      <c r="AD21" s="1239">
        <v>0</v>
      </c>
      <c r="AE21" s="1239">
        <v>1131.3599999999999</v>
      </c>
      <c r="AF21" s="1239">
        <v>300.67</v>
      </c>
      <c r="AG21" s="1239">
        <v>0</v>
      </c>
      <c r="AH21" s="1239">
        <v>0</v>
      </c>
      <c r="AI21" s="1239">
        <v>0</v>
      </c>
      <c r="AJ21" s="1239">
        <v>0</v>
      </c>
      <c r="AK21" s="1239">
        <v>0</v>
      </c>
      <c r="AL21" s="1239">
        <v>0</v>
      </c>
      <c r="AM21" s="1239">
        <v>0</v>
      </c>
      <c r="AN21" s="1239">
        <v>0</v>
      </c>
      <c r="AO21" s="1239">
        <v>0</v>
      </c>
      <c r="AP21" s="1239">
        <v>0</v>
      </c>
      <c r="AQ21" s="1239">
        <v>1664.98</v>
      </c>
      <c r="AR21" s="1239">
        <v>438.03</v>
      </c>
      <c r="AS21" s="1239">
        <v>0</v>
      </c>
      <c r="AT21" s="1239">
        <v>114698.74</v>
      </c>
      <c r="AU21" s="1239">
        <v>0</v>
      </c>
      <c r="AV21" s="1239">
        <v>0</v>
      </c>
      <c r="AW21" s="1239">
        <v>114698.74</v>
      </c>
      <c r="AX21" s="1239">
        <v>883.23</v>
      </c>
      <c r="AY21" s="1239">
        <v>0</v>
      </c>
      <c r="AZ21" s="1239">
        <v>0</v>
      </c>
      <c r="BA21" s="1239">
        <v>0</v>
      </c>
      <c r="BB21" s="1239">
        <v>0</v>
      </c>
      <c r="BC21" s="1239">
        <v>0</v>
      </c>
      <c r="BD21" s="1239">
        <v>0</v>
      </c>
      <c r="BE21" s="1239">
        <v>0</v>
      </c>
      <c r="BF21" s="1239">
        <v>883.23</v>
      </c>
      <c r="BG21" s="1239">
        <v>0</v>
      </c>
      <c r="BH21" s="1239">
        <v>0</v>
      </c>
      <c r="BI21" s="1239">
        <v>0</v>
      </c>
      <c r="BJ21" s="1239">
        <v>115581.97</v>
      </c>
      <c r="BK21" s="1239">
        <v>115581.97</v>
      </c>
      <c r="BL21" s="1239">
        <v>507.36</v>
      </c>
      <c r="BM21" s="1239">
        <v>507.36</v>
      </c>
      <c r="BN21" s="1239">
        <v>359.76</v>
      </c>
      <c r="BO21" s="1239">
        <v>0</v>
      </c>
      <c r="DT21" s="1238">
        <v>45991</v>
      </c>
      <c r="DU21" s="1328" t="s">
        <v>806</v>
      </c>
      <c r="DV21" t="s">
        <v>461</v>
      </c>
      <c r="DW21" s="1239">
        <v>154703683.84</v>
      </c>
      <c r="DX21" s="1241">
        <v>235</v>
      </c>
      <c r="DY21" s="1239">
        <v>192233199.65000001</v>
      </c>
    </row>
    <row r="22" spans="1:129">
      <c r="A22" s="1238">
        <v>45716</v>
      </c>
      <c r="B22" t="s">
        <v>711</v>
      </c>
      <c r="C22" s="1239">
        <v>7882097726.96</v>
      </c>
      <c r="D22" s="1239">
        <v>0</v>
      </c>
      <c r="E22" s="1239">
        <v>41925555.68</v>
      </c>
      <c r="F22" s="1239">
        <v>13656654.539999999</v>
      </c>
      <c r="G22" s="1239">
        <v>0</v>
      </c>
      <c r="H22" s="1239">
        <v>0</v>
      </c>
      <c r="I22" s="1239">
        <v>0</v>
      </c>
      <c r="J22" s="1239">
        <v>0</v>
      </c>
      <c r="K22" s="1239">
        <v>208258.58</v>
      </c>
      <c r="L22" s="1239">
        <v>0</v>
      </c>
      <c r="M22" s="1239">
        <v>4466570.7</v>
      </c>
      <c r="N22" s="1239">
        <v>0</v>
      </c>
      <c r="O22" s="1239">
        <v>7821840687.46</v>
      </c>
      <c r="P22" s="1239">
        <v>206735.54</v>
      </c>
      <c r="Q22" s="1239">
        <v>41688.910000000003</v>
      </c>
      <c r="R22" s="1239">
        <v>0</v>
      </c>
      <c r="S22" s="1239">
        <v>128060.42</v>
      </c>
      <c r="T22" s="1239">
        <v>27565.85</v>
      </c>
      <c r="U22" s="1239">
        <v>0</v>
      </c>
      <c r="V22" s="1239">
        <v>98785.53</v>
      </c>
      <c r="W22" s="1239">
        <v>20560.64</v>
      </c>
      <c r="X22" s="1239">
        <v>0</v>
      </c>
      <c r="Y22" s="1239">
        <v>0</v>
      </c>
      <c r="Z22" s="1239">
        <v>0</v>
      </c>
      <c r="AA22" s="1239">
        <v>0</v>
      </c>
      <c r="AB22" s="1239">
        <v>0</v>
      </c>
      <c r="AC22" s="1239">
        <v>0</v>
      </c>
      <c r="AD22" s="1239">
        <v>0</v>
      </c>
      <c r="AE22" s="1239">
        <v>0</v>
      </c>
      <c r="AF22" s="1239">
        <v>0</v>
      </c>
      <c r="AG22" s="1239">
        <v>0</v>
      </c>
      <c r="AH22" s="1239">
        <v>0</v>
      </c>
      <c r="AI22" s="1239">
        <v>0</v>
      </c>
      <c r="AJ22" s="1239">
        <v>0</v>
      </c>
      <c r="AK22" s="1239">
        <v>0</v>
      </c>
      <c r="AL22" s="1239">
        <v>0</v>
      </c>
      <c r="AM22" s="1239">
        <v>0</v>
      </c>
      <c r="AN22" s="1239">
        <v>0</v>
      </c>
      <c r="AO22" s="1239">
        <v>0</v>
      </c>
      <c r="AP22" s="1239">
        <v>0</v>
      </c>
      <c r="AQ22" s="1239">
        <v>236010.43</v>
      </c>
      <c r="AR22" s="1239">
        <v>48694.12</v>
      </c>
      <c r="AS22" s="1239">
        <v>0</v>
      </c>
      <c r="AT22" s="1239">
        <v>41797495.259999998</v>
      </c>
      <c r="AU22" s="1239">
        <v>98785.53</v>
      </c>
      <c r="AV22" s="1239">
        <v>13656654.539999999</v>
      </c>
      <c r="AW22" s="1239">
        <v>55552935.329999998</v>
      </c>
      <c r="AX22" s="1239">
        <v>9736215.1199999992</v>
      </c>
      <c r="AY22" s="1239">
        <v>20560.64</v>
      </c>
      <c r="AZ22" s="1239">
        <v>0</v>
      </c>
      <c r="BA22" s="1239">
        <v>0</v>
      </c>
      <c r="BB22" s="1239">
        <v>0</v>
      </c>
      <c r="BC22" s="1239">
        <v>55144.93</v>
      </c>
      <c r="BD22" s="1239">
        <v>0</v>
      </c>
      <c r="BE22" s="1239">
        <v>0</v>
      </c>
      <c r="BF22" s="1239">
        <v>9811920.6899999995</v>
      </c>
      <c r="BG22" s="1239">
        <v>0</v>
      </c>
      <c r="BH22" s="1239">
        <v>0</v>
      </c>
      <c r="BI22" s="1239">
        <v>0</v>
      </c>
      <c r="BJ22" s="1239">
        <v>65364856.020000003</v>
      </c>
      <c r="BK22" s="1239">
        <v>65364856.020000003</v>
      </c>
      <c r="BL22" s="1239">
        <v>7458308.79</v>
      </c>
      <c r="BM22" s="1239">
        <v>7458308.79</v>
      </c>
      <c r="BN22" s="1239">
        <v>3668.83</v>
      </c>
      <c r="BO22" s="1239">
        <v>0</v>
      </c>
      <c r="DT22" s="1238">
        <v>45991</v>
      </c>
      <c r="DU22" s="1328" t="s">
        <v>807</v>
      </c>
      <c r="DV22" t="s">
        <v>462</v>
      </c>
      <c r="DW22" s="1239">
        <v>115032312.92</v>
      </c>
      <c r="DX22" s="1241">
        <v>162</v>
      </c>
      <c r="DY22" s="1239">
        <v>141290701.62</v>
      </c>
    </row>
    <row r="23" spans="1:129">
      <c r="A23" s="1238">
        <v>45716</v>
      </c>
      <c r="B23" t="s">
        <v>340</v>
      </c>
      <c r="C23" s="1239">
        <v>411276.35</v>
      </c>
      <c r="D23" s="1239">
        <v>0</v>
      </c>
      <c r="E23" s="1239">
        <v>2900.75</v>
      </c>
      <c r="F23" s="1239">
        <v>0</v>
      </c>
      <c r="G23" s="1239">
        <v>0</v>
      </c>
      <c r="H23" s="1239">
        <v>0</v>
      </c>
      <c r="I23" s="1239">
        <v>0</v>
      </c>
      <c r="J23" s="1239">
        <v>0</v>
      </c>
      <c r="K23" s="1239">
        <v>208258.58</v>
      </c>
      <c r="L23" s="1239">
        <v>0</v>
      </c>
      <c r="M23" s="1239">
        <v>409364.52</v>
      </c>
      <c r="N23" s="1239">
        <v>0</v>
      </c>
      <c r="O23" s="1239">
        <v>207269.66</v>
      </c>
      <c r="P23" s="1239">
        <v>0</v>
      </c>
      <c r="Q23" s="1239">
        <v>0</v>
      </c>
      <c r="R23" s="1239">
        <v>0</v>
      </c>
      <c r="S23" s="1239">
        <v>0</v>
      </c>
      <c r="T23" s="1239">
        <v>0</v>
      </c>
      <c r="U23" s="1239">
        <v>0</v>
      </c>
      <c r="V23" s="1239">
        <v>0</v>
      </c>
      <c r="W23" s="1239">
        <v>0</v>
      </c>
      <c r="X23" s="1239">
        <v>0</v>
      </c>
      <c r="Y23" s="1239">
        <v>0</v>
      </c>
      <c r="Z23" s="1239">
        <v>0</v>
      </c>
      <c r="AA23" s="1239">
        <v>0</v>
      </c>
      <c r="AB23" s="1239">
        <v>0</v>
      </c>
      <c r="AC23" s="1239">
        <v>0</v>
      </c>
      <c r="AD23" s="1239">
        <v>0</v>
      </c>
      <c r="AE23" s="1239">
        <v>0</v>
      </c>
      <c r="AF23" s="1239">
        <v>0</v>
      </c>
      <c r="AG23" s="1239">
        <v>0</v>
      </c>
      <c r="AH23" s="1239">
        <v>0</v>
      </c>
      <c r="AI23" s="1239">
        <v>0</v>
      </c>
      <c r="AJ23" s="1239">
        <v>0</v>
      </c>
      <c r="AK23" s="1239">
        <v>0</v>
      </c>
      <c r="AL23" s="1239">
        <v>0</v>
      </c>
      <c r="AM23" s="1239">
        <v>0</v>
      </c>
      <c r="AN23" s="1239">
        <v>0</v>
      </c>
      <c r="AO23" s="1239">
        <v>0</v>
      </c>
      <c r="AP23" s="1239">
        <v>0</v>
      </c>
      <c r="AQ23" s="1239">
        <v>0</v>
      </c>
      <c r="AR23" s="1239">
        <v>0</v>
      </c>
      <c r="AS23" s="1239">
        <v>0</v>
      </c>
      <c r="AT23" s="1239">
        <v>2900.75</v>
      </c>
      <c r="AU23" s="1239">
        <v>0</v>
      </c>
      <c r="AV23" s="1239">
        <v>0</v>
      </c>
      <c r="AW23" s="1239">
        <v>2900.75</v>
      </c>
      <c r="AX23" s="1239">
        <v>689.6</v>
      </c>
      <c r="AY23" s="1239">
        <v>0</v>
      </c>
      <c r="AZ23" s="1239">
        <v>0</v>
      </c>
      <c r="BA23" s="1239">
        <v>0</v>
      </c>
      <c r="BB23" s="1239">
        <v>0</v>
      </c>
      <c r="BC23" s="1239">
        <v>0</v>
      </c>
      <c r="BD23" s="1239">
        <v>0</v>
      </c>
      <c r="BE23" s="1239">
        <v>0</v>
      </c>
      <c r="BF23" s="1239">
        <v>689.6</v>
      </c>
      <c r="BG23" s="1239">
        <v>0</v>
      </c>
      <c r="BH23" s="1239">
        <v>0</v>
      </c>
      <c r="BI23" s="1239">
        <v>0</v>
      </c>
      <c r="BJ23" s="1239">
        <v>3590.35</v>
      </c>
      <c r="BK23" s="1239">
        <v>3590.35</v>
      </c>
      <c r="BL23" s="1239">
        <v>522.92999999999995</v>
      </c>
      <c r="BM23" s="1239">
        <v>522.92999999999995</v>
      </c>
      <c r="BN23" s="1239">
        <v>168.14</v>
      </c>
      <c r="BO23" s="1239">
        <v>0</v>
      </c>
      <c r="DT23" s="1238">
        <v>45991</v>
      </c>
      <c r="DU23" s="1328" t="s">
        <v>808</v>
      </c>
      <c r="DV23" t="s">
        <v>463</v>
      </c>
      <c r="DW23" s="1239">
        <v>100340743.45</v>
      </c>
      <c r="DX23" s="1241">
        <v>134</v>
      </c>
      <c r="DY23" s="1239">
        <v>122967167.25</v>
      </c>
    </row>
    <row r="24" spans="1:129">
      <c r="A24" s="1238">
        <v>45688</v>
      </c>
      <c r="B24" t="s">
        <v>711</v>
      </c>
      <c r="C24" s="1239">
        <v>7942231678.1999998</v>
      </c>
      <c r="D24" s="1239">
        <v>0</v>
      </c>
      <c r="E24" s="1239">
        <v>42177775.649999999</v>
      </c>
      <c r="F24" s="1239">
        <v>13800626.789999999</v>
      </c>
      <c r="G24" s="1239">
        <v>0</v>
      </c>
      <c r="H24" s="1239">
        <v>0</v>
      </c>
      <c r="I24" s="1239">
        <v>0</v>
      </c>
      <c r="J24" s="1239">
        <v>0</v>
      </c>
      <c r="K24" s="1239">
        <v>411919.03</v>
      </c>
      <c r="L24" s="1239">
        <v>0</v>
      </c>
      <c r="M24" s="1239">
        <v>3743629.77</v>
      </c>
      <c r="N24" s="1239">
        <v>0</v>
      </c>
      <c r="O24" s="1239">
        <v>7882097726.96</v>
      </c>
      <c r="P24" s="1239">
        <v>172771.65</v>
      </c>
      <c r="Q24" s="1239">
        <v>38241.730000000003</v>
      </c>
      <c r="R24" s="1239">
        <v>0</v>
      </c>
      <c r="S24" s="1239">
        <v>106679.76</v>
      </c>
      <c r="T24" s="1239">
        <v>21253.25</v>
      </c>
      <c r="U24" s="1239">
        <v>0</v>
      </c>
      <c r="V24" s="1239">
        <v>71746.8</v>
      </c>
      <c r="W24" s="1239">
        <v>17792.560000000001</v>
      </c>
      <c r="X24" s="1239">
        <v>0</v>
      </c>
      <c r="Y24" s="1239">
        <v>0</v>
      </c>
      <c r="Z24" s="1239">
        <v>0</v>
      </c>
      <c r="AA24" s="1239">
        <v>0</v>
      </c>
      <c r="AB24" s="1239">
        <v>0</v>
      </c>
      <c r="AC24" s="1239">
        <v>0</v>
      </c>
      <c r="AD24" s="1239">
        <v>0</v>
      </c>
      <c r="AE24" s="1239">
        <v>969.07</v>
      </c>
      <c r="AF24" s="1239">
        <v>13.51</v>
      </c>
      <c r="AG24" s="1239">
        <v>0</v>
      </c>
      <c r="AH24" s="1239">
        <v>0</v>
      </c>
      <c r="AI24" s="1239">
        <v>0</v>
      </c>
      <c r="AJ24" s="1239">
        <v>0</v>
      </c>
      <c r="AK24" s="1239">
        <v>0</v>
      </c>
      <c r="AL24" s="1239">
        <v>0</v>
      </c>
      <c r="AM24" s="1239">
        <v>0</v>
      </c>
      <c r="AN24" s="1239">
        <v>0</v>
      </c>
      <c r="AO24" s="1239">
        <v>0</v>
      </c>
      <c r="AP24" s="1239">
        <v>0</v>
      </c>
      <c r="AQ24" s="1239">
        <v>206735.54</v>
      </c>
      <c r="AR24" s="1239">
        <v>41688.910000000003</v>
      </c>
      <c r="AS24" s="1239">
        <v>0</v>
      </c>
      <c r="AT24" s="1239">
        <v>42071095.890000001</v>
      </c>
      <c r="AU24" s="1239">
        <v>71746.8</v>
      </c>
      <c r="AV24" s="1239">
        <v>13800626.789999999</v>
      </c>
      <c r="AW24" s="1239">
        <v>55943469.479999997</v>
      </c>
      <c r="AX24" s="1239">
        <v>9811566.0999999996</v>
      </c>
      <c r="AY24" s="1239">
        <v>17792.560000000001</v>
      </c>
      <c r="AZ24" s="1239">
        <v>0</v>
      </c>
      <c r="BA24" s="1239">
        <v>0</v>
      </c>
      <c r="BB24" s="1239">
        <v>0</v>
      </c>
      <c r="BC24" s="1239">
        <v>75181.8</v>
      </c>
      <c r="BD24" s="1239">
        <v>0</v>
      </c>
      <c r="BE24" s="1239">
        <v>0</v>
      </c>
      <c r="BF24" s="1239">
        <v>9904540.4600000009</v>
      </c>
      <c r="BG24" s="1239">
        <v>0</v>
      </c>
      <c r="BH24" s="1239">
        <v>0</v>
      </c>
      <c r="BI24" s="1239">
        <v>0</v>
      </c>
      <c r="BJ24" s="1239">
        <v>65848009.939999998</v>
      </c>
      <c r="BK24" s="1239">
        <v>65848009.939999998</v>
      </c>
      <c r="BL24" s="1239">
        <v>7755240.1500000004</v>
      </c>
      <c r="BM24" s="1239">
        <v>7755240.1500000004</v>
      </c>
      <c r="BN24" s="1239">
        <v>3806.61</v>
      </c>
      <c r="BO24" s="1239">
        <v>0</v>
      </c>
      <c r="DT24" s="1238">
        <v>45991</v>
      </c>
      <c r="DU24" s="1328" t="s">
        <v>809</v>
      </c>
      <c r="DV24" t="s">
        <v>464</v>
      </c>
      <c r="DW24" s="1239">
        <v>78416936.239999995</v>
      </c>
      <c r="DX24" s="1241">
        <v>101</v>
      </c>
      <c r="DY24" s="1239">
        <v>98116801.579999998</v>
      </c>
    </row>
    <row r="25" spans="1:129">
      <c r="A25" s="1238">
        <v>45688</v>
      </c>
      <c r="B25" t="s">
        <v>340</v>
      </c>
      <c r="C25" s="1239">
        <v>238668.41</v>
      </c>
      <c r="D25" s="1239">
        <v>0</v>
      </c>
      <c r="E25" s="1239">
        <v>642.67999999999995</v>
      </c>
      <c r="F25" s="1239">
        <v>0</v>
      </c>
      <c r="G25" s="1239">
        <v>0</v>
      </c>
      <c r="H25" s="1239">
        <v>0</v>
      </c>
      <c r="I25" s="1239">
        <v>0</v>
      </c>
      <c r="J25" s="1239">
        <v>0</v>
      </c>
      <c r="K25" s="1239">
        <v>411919.03</v>
      </c>
      <c r="L25" s="1239">
        <v>0</v>
      </c>
      <c r="M25" s="1239">
        <v>238668.41</v>
      </c>
      <c r="N25" s="1239">
        <v>0</v>
      </c>
      <c r="O25" s="1239">
        <v>411276.35</v>
      </c>
      <c r="P25" s="1239">
        <v>0</v>
      </c>
      <c r="Q25" s="1239">
        <v>0</v>
      </c>
      <c r="R25" s="1239">
        <v>0</v>
      </c>
      <c r="S25" s="1239">
        <v>0</v>
      </c>
      <c r="T25" s="1239">
        <v>0</v>
      </c>
      <c r="U25" s="1239">
        <v>0</v>
      </c>
      <c r="V25" s="1239">
        <v>969.07</v>
      </c>
      <c r="W25" s="1239">
        <v>13.51</v>
      </c>
      <c r="X25" s="1239">
        <v>0</v>
      </c>
      <c r="Y25" s="1239">
        <v>0</v>
      </c>
      <c r="Z25" s="1239">
        <v>0</v>
      </c>
      <c r="AA25" s="1239">
        <v>0</v>
      </c>
      <c r="AB25" s="1239">
        <v>0</v>
      </c>
      <c r="AC25" s="1239">
        <v>0</v>
      </c>
      <c r="AD25" s="1239">
        <v>0</v>
      </c>
      <c r="AE25" s="1239">
        <v>969.07</v>
      </c>
      <c r="AF25" s="1239">
        <v>13.51</v>
      </c>
      <c r="AG25" s="1239">
        <v>0</v>
      </c>
      <c r="AH25" s="1239">
        <v>0</v>
      </c>
      <c r="AI25" s="1239">
        <v>0</v>
      </c>
      <c r="AJ25" s="1239">
        <v>0</v>
      </c>
      <c r="AK25" s="1239">
        <v>0</v>
      </c>
      <c r="AL25" s="1239">
        <v>0</v>
      </c>
      <c r="AM25" s="1239">
        <v>0</v>
      </c>
      <c r="AN25" s="1239">
        <v>0</v>
      </c>
      <c r="AO25" s="1239">
        <v>0</v>
      </c>
      <c r="AP25" s="1239">
        <v>0</v>
      </c>
      <c r="AQ25" s="1239">
        <v>0</v>
      </c>
      <c r="AR25" s="1239">
        <v>0</v>
      </c>
      <c r="AS25" s="1239">
        <v>0</v>
      </c>
      <c r="AT25" s="1239">
        <v>642.67999999999995</v>
      </c>
      <c r="AU25" s="1239">
        <v>969.07</v>
      </c>
      <c r="AV25" s="1239">
        <v>0</v>
      </c>
      <c r="AW25" s="1239">
        <v>1611.75</v>
      </c>
      <c r="AX25" s="1239">
        <v>12.58</v>
      </c>
      <c r="AY25" s="1239">
        <v>13.51</v>
      </c>
      <c r="AZ25" s="1239">
        <v>0</v>
      </c>
      <c r="BA25" s="1239">
        <v>0</v>
      </c>
      <c r="BB25" s="1239">
        <v>0</v>
      </c>
      <c r="BC25" s="1239">
        <v>0</v>
      </c>
      <c r="BD25" s="1239">
        <v>0</v>
      </c>
      <c r="BE25" s="1239">
        <v>0</v>
      </c>
      <c r="BF25" s="1239">
        <v>26.09</v>
      </c>
      <c r="BG25" s="1239">
        <v>0</v>
      </c>
      <c r="BH25" s="1239">
        <v>0</v>
      </c>
      <c r="BI25" s="1239">
        <v>0</v>
      </c>
      <c r="BJ25" s="1239">
        <v>1637.84</v>
      </c>
      <c r="BK25" s="1239">
        <v>1637.84</v>
      </c>
      <c r="BL25" s="1239">
        <v>284.77999999999997</v>
      </c>
      <c r="BM25" s="1239">
        <v>284.77999999999997</v>
      </c>
      <c r="BN25" s="1239">
        <v>90.25</v>
      </c>
      <c r="BO25" s="1239">
        <v>0</v>
      </c>
      <c r="DT25" s="1238">
        <v>45991</v>
      </c>
      <c r="DU25" s="1328" t="s">
        <v>810</v>
      </c>
      <c r="DV25" t="s">
        <v>465</v>
      </c>
      <c r="DW25" s="1239">
        <v>88613789.209999993</v>
      </c>
      <c r="DX25" s="1241">
        <v>110</v>
      </c>
      <c r="DY25" s="1239">
        <v>111536735.29000001</v>
      </c>
    </row>
    <row r="26" spans="1:129">
      <c r="A26" s="1238">
        <v>45657</v>
      </c>
      <c r="B26" t="s">
        <v>711</v>
      </c>
      <c r="C26" s="1239">
        <v>8062678431.4300003</v>
      </c>
      <c r="D26" s="1239">
        <v>0</v>
      </c>
      <c r="E26" s="1239">
        <v>41765874.259999998</v>
      </c>
      <c r="F26" s="1239">
        <v>14770590.32</v>
      </c>
      <c r="G26" s="1239">
        <v>0</v>
      </c>
      <c r="H26" s="1239">
        <v>0</v>
      </c>
      <c r="I26" s="1239">
        <v>0</v>
      </c>
      <c r="J26" s="1239">
        <v>0</v>
      </c>
      <c r="K26" s="1239">
        <v>282412.90999999997</v>
      </c>
      <c r="L26" s="1239">
        <v>0</v>
      </c>
      <c r="M26" s="1239">
        <v>3390909.64</v>
      </c>
      <c r="N26" s="1239">
        <v>60236966.100000001</v>
      </c>
      <c r="O26" s="1239">
        <v>7942231678.1999998</v>
      </c>
      <c r="P26" s="1239">
        <v>129108.29</v>
      </c>
      <c r="Q26" s="1239">
        <v>24117.33</v>
      </c>
      <c r="R26" s="1239">
        <v>0</v>
      </c>
      <c r="S26" s="1239">
        <v>122480.08</v>
      </c>
      <c r="T26" s="1239">
        <v>29989.43</v>
      </c>
      <c r="U26" s="1239">
        <v>0</v>
      </c>
      <c r="V26" s="1239">
        <v>77115.009999999995</v>
      </c>
      <c r="W26" s="1239">
        <v>15738.69</v>
      </c>
      <c r="X26" s="1239">
        <v>0</v>
      </c>
      <c r="Y26" s="1239">
        <v>0</v>
      </c>
      <c r="Z26" s="1239">
        <v>0</v>
      </c>
      <c r="AA26" s="1239">
        <v>0</v>
      </c>
      <c r="AB26" s="1239">
        <v>0</v>
      </c>
      <c r="AC26" s="1239">
        <v>0</v>
      </c>
      <c r="AD26" s="1239">
        <v>0</v>
      </c>
      <c r="AE26" s="1239">
        <v>0</v>
      </c>
      <c r="AF26" s="1239">
        <v>0</v>
      </c>
      <c r="AG26" s="1239">
        <v>0</v>
      </c>
      <c r="AH26" s="1239">
        <v>0</v>
      </c>
      <c r="AI26" s="1239">
        <v>0</v>
      </c>
      <c r="AJ26" s="1239">
        <v>0</v>
      </c>
      <c r="AK26" s="1239">
        <v>0</v>
      </c>
      <c r="AL26" s="1239">
        <v>0</v>
      </c>
      <c r="AM26" s="1239">
        <v>0</v>
      </c>
      <c r="AN26" s="1239">
        <v>1701.71</v>
      </c>
      <c r="AO26" s="1239">
        <v>126.34</v>
      </c>
      <c r="AP26" s="1239">
        <v>0</v>
      </c>
      <c r="AQ26" s="1239">
        <v>172771.65</v>
      </c>
      <c r="AR26" s="1239">
        <v>38241.730000000003</v>
      </c>
      <c r="AS26" s="1239">
        <v>0</v>
      </c>
      <c r="AT26" s="1239">
        <v>41643394.18</v>
      </c>
      <c r="AU26" s="1239">
        <v>77115.009999999995</v>
      </c>
      <c r="AV26" s="1239">
        <v>14770590.32</v>
      </c>
      <c r="AW26" s="1239">
        <v>56491099.509999998</v>
      </c>
      <c r="AX26" s="1239">
        <v>9926226.8000000007</v>
      </c>
      <c r="AY26" s="1239">
        <v>15738.69</v>
      </c>
      <c r="AZ26" s="1239">
        <v>0</v>
      </c>
      <c r="BA26" s="1239">
        <v>0</v>
      </c>
      <c r="BB26" s="1239">
        <v>0</v>
      </c>
      <c r="BC26" s="1239">
        <v>68938.8</v>
      </c>
      <c r="BD26" s="1239">
        <v>0</v>
      </c>
      <c r="BE26" s="1239">
        <v>0</v>
      </c>
      <c r="BF26" s="1239">
        <v>10010904.289999999</v>
      </c>
      <c r="BG26" s="1239">
        <v>0</v>
      </c>
      <c r="BH26" s="1239">
        <v>0</v>
      </c>
      <c r="BI26" s="1239">
        <v>0</v>
      </c>
      <c r="BJ26" s="1239">
        <v>66502003.799999997</v>
      </c>
      <c r="BK26" s="1239">
        <v>66502003.799999997</v>
      </c>
      <c r="BL26" s="1239">
        <v>7868933.2199999997</v>
      </c>
      <c r="BM26" s="1239">
        <v>7868933.2199999997</v>
      </c>
      <c r="BN26" s="1239">
        <v>3294.4299999999994</v>
      </c>
      <c r="BO26" s="1239">
        <v>55421.15999999996</v>
      </c>
      <c r="DT26" s="1238">
        <v>45991</v>
      </c>
      <c r="DU26" s="1328" t="s">
        <v>811</v>
      </c>
      <c r="DV26" t="s">
        <v>466</v>
      </c>
      <c r="DW26" s="1239">
        <v>52620986.060000002</v>
      </c>
      <c r="DX26" s="1241">
        <v>60</v>
      </c>
      <c r="DY26" s="1239">
        <v>64283811.439999998</v>
      </c>
    </row>
    <row r="27" spans="1:129">
      <c r="A27" s="1238">
        <v>45657</v>
      </c>
      <c r="B27" t="s">
        <v>340</v>
      </c>
      <c r="C27" s="1239">
        <v>256996.09</v>
      </c>
      <c r="D27" s="1239">
        <v>0</v>
      </c>
      <c r="E27" s="1239">
        <v>45908.84</v>
      </c>
      <c r="F27" s="1239">
        <v>0</v>
      </c>
      <c r="G27" s="1239">
        <v>0</v>
      </c>
      <c r="H27" s="1239">
        <v>0</v>
      </c>
      <c r="I27" s="1239">
        <v>0</v>
      </c>
      <c r="J27" s="1239">
        <v>0</v>
      </c>
      <c r="K27" s="1239">
        <v>282412.90999999997</v>
      </c>
      <c r="L27" s="1239">
        <v>0</v>
      </c>
      <c r="M27" s="1239">
        <v>254831.75</v>
      </c>
      <c r="N27" s="1239">
        <v>0</v>
      </c>
      <c r="O27" s="1239">
        <v>238668.41</v>
      </c>
      <c r="P27" s="1239">
        <v>3909.79</v>
      </c>
      <c r="Q27" s="1239">
        <v>230.22</v>
      </c>
      <c r="R27" s="1239">
        <v>0</v>
      </c>
      <c r="S27" s="1239">
        <v>0</v>
      </c>
      <c r="T27" s="1239">
        <v>0</v>
      </c>
      <c r="U27" s="1239">
        <v>0</v>
      </c>
      <c r="V27" s="1239">
        <v>3909.79</v>
      </c>
      <c r="W27" s="1239">
        <v>230.22</v>
      </c>
      <c r="X27" s="1239">
        <v>0</v>
      </c>
      <c r="Y27" s="1239">
        <v>0</v>
      </c>
      <c r="Z27" s="1239">
        <v>0</v>
      </c>
      <c r="AA27" s="1239">
        <v>0</v>
      </c>
      <c r="AB27" s="1239">
        <v>0</v>
      </c>
      <c r="AC27" s="1239">
        <v>0</v>
      </c>
      <c r="AD27" s="1239">
        <v>0</v>
      </c>
      <c r="AE27" s="1239">
        <v>0</v>
      </c>
      <c r="AF27" s="1239">
        <v>0</v>
      </c>
      <c r="AG27" s="1239">
        <v>0</v>
      </c>
      <c r="AH27" s="1239">
        <v>0</v>
      </c>
      <c r="AI27" s="1239">
        <v>0</v>
      </c>
      <c r="AJ27" s="1239">
        <v>0</v>
      </c>
      <c r="AK27" s="1239">
        <v>0</v>
      </c>
      <c r="AL27" s="1239">
        <v>0</v>
      </c>
      <c r="AM27" s="1239">
        <v>0</v>
      </c>
      <c r="AN27" s="1239">
        <v>0</v>
      </c>
      <c r="AO27" s="1239">
        <v>0</v>
      </c>
      <c r="AP27" s="1239">
        <v>0</v>
      </c>
      <c r="AQ27" s="1239">
        <v>0</v>
      </c>
      <c r="AR27" s="1239">
        <v>0</v>
      </c>
      <c r="AS27" s="1239">
        <v>0</v>
      </c>
      <c r="AT27" s="1239">
        <v>45908.84</v>
      </c>
      <c r="AU27" s="1239">
        <v>3909.79</v>
      </c>
      <c r="AV27" s="1239">
        <v>0</v>
      </c>
      <c r="AW27" s="1239">
        <v>49818.63</v>
      </c>
      <c r="AX27" s="1239">
        <v>866</v>
      </c>
      <c r="AY27" s="1239">
        <v>230.22</v>
      </c>
      <c r="AZ27" s="1239">
        <v>0</v>
      </c>
      <c r="BA27" s="1239">
        <v>0</v>
      </c>
      <c r="BB27" s="1239">
        <v>0</v>
      </c>
      <c r="BC27" s="1239">
        <v>0</v>
      </c>
      <c r="BD27" s="1239">
        <v>0</v>
      </c>
      <c r="BE27" s="1239">
        <v>0</v>
      </c>
      <c r="BF27" s="1239">
        <v>1096.22</v>
      </c>
      <c r="BG27" s="1239">
        <v>0</v>
      </c>
      <c r="BH27" s="1239">
        <v>0</v>
      </c>
      <c r="BI27" s="1239">
        <v>0</v>
      </c>
      <c r="BJ27" s="1239">
        <v>50914.85</v>
      </c>
      <c r="BK27" s="1239">
        <v>50914.85</v>
      </c>
      <c r="BL27" s="1239">
        <v>555.51</v>
      </c>
      <c r="BM27" s="1239">
        <v>555.51</v>
      </c>
      <c r="BN27" s="1239">
        <v>459.87</v>
      </c>
      <c r="BO27" s="1239">
        <v>0</v>
      </c>
      <c r="DT27" s="1238">
        <v>45991</v>
      </c>
      <c r="DU27" s="1328" t="s">
        <v>812</v>
      </c>
      <c r="DV27" t="s">
        <v>467</v>
      </c>
      <c r="DW27" s="1239">
        <v>57224292.590000004</v>
      </c>
      <c r="DX27" s="1241">
        <v>67</v>
      </c>
      <c r="DY27" s="1239">
        <v>74746557.75</v>
      </c>
    </row>
    <row r="28" spans="1:129">
      <c r="A28" s="1238">
        <v>45626</v>
      </c>
      <c r="B28" t="s">
        <v>711</v>
      </c>
      <c r="C28" s="1239">
        <v>8120798931.6599998</v>
      </c>
      <c r="D28" s="1239">
        <v>0</v>
      </c>
      <c r="E28" s="1239">
        <v>41993813.539999999</v>
      </c>
      <c r="F28" s="1239">
        <v>12780562.119999999</v>
      </c>
      <c r="G28" s="1239">
        <v>0</v>
      </c>
      <c r="H28" s="1239">
        <v>0</v>
      </c>
      <c r="I28" s="1239">
        <v>0</v>
      </c>
      <c r="J28" s="1239">
        <v>0</v>
      </c>
      <c r="K28" s="1239">
        <v>259157.33</v>
      </c>
      <c r="L28" s="1239">
        <v>0</v>
      </c>
      <c r="M28" s="1239">
        <v>3086967.24</v>
      </c>
      <c r="N28" s="1239">
        <v>0</v>
      </c>
      <c r="O28" s="1239">
        <v>8062678431.4300003</v>
      </c>
      <c r="P28" s="1239">
        <v>0</v>
      </c>
      <c r="Q28" s="1239">
        <v>0</v>
      </c>
      <c r="R28" s="1239">
        <v>0</v>
      </c>
      <c r="S28" s="1239">
        <v>129108.29</v>
      </c>
      <c r="T28" s="1239">
        <v>24117.33</v>
      </c>
      <c r="U28" s="1239">
        <v>0</v>
      </c>
      <c r="V28" s="1239">
        <v>0</v>
      </c>
      <c r="W28" s="1239">
        <v>0</v>
      </c>
      <c r="X28" s="1239">
        <v>0</v>
      </c>
      <c r="Y28" s="1239">
        <v>0</v>
      </c>
      <c r="Z28" s="1239">
        <v>0</v>
      </c>
      <c r="AA28" s="1239">
        <v>0</v>
      </c>
      <c r="AB28" s="1239">
        <v>0</v>
      </c>
      <c r="AC28" s="1239">
        <v>0</v>
      </c>
      <c r="AD28" s="1239">
        <v>0</v>
      </c>
      <c r="AE28" s="1239">
        <v>0</v>
      </c>
      <c r="AF28" s="1239">
        <v>0</v>
      </c>
      <c r="AG28" s="1239">
        <v>0</v>
      </c>
      <c r="AH28" s="1239">
        <v>0</v>
      </c>
      <c r="AI28" s="1239">
        <v>0</v>
      </c>
      <c r="AJ28" s="1239">
        <v>0</v>
      </c>
      <c r="AK28" s="1239">
        <v>0</v>
      </c>
      <c r="AL28" s="1239">
        <v>0</v>
      </c>
      <c r="AM28" s="1239">
        <v>0</v>
      </c>
      <c r="AN28" s="1239">
        <v>0</v>
      </c>
      <c r="AO28" s="1239">
        <v>0</v>
      </c>
      <c r="AP28" s="1239">
        <v>0</v>
      </c>
      <c r="AQ28" s="1239">
        <v>129108.29</v>
      </c>
      <c r="AR28" s="1239">
        <v>24117.33</v>
      </c>
      <c r="AS28" s="1239">
        <v>0</v>
      </c>
      <c r="AT28" s="1239">
        <v>41864705.25</v>
      </c>
      <c r="AU28" s="1239">
        <v>0</v>
      </c>
      <c r="AV28" s="1239">
        <v>12780562.119999999</v>
      </c>
      <c r="AW28" s="1239">
        <v>54645267.369999997</v>
      </c>
      <c r="AX28" s="1239">
        <v>10017515.09</v>
      </c>
      <c r="AY28" s="1239">
        <v>0</v>
      </c>
      <c r="AZ28" s="1239">
        <v>0</v>
      </c>
      <c r="BA28" s="1239">
        <v>0</v>
      </c>
      <c r="BB28" s="1239">
        <v>0</v>
      </c>
      <c r="BC28" s="1239">
        <v>56405.84</v>
      </c>
      <c r="BD28" s="1239">
        <v>0</v>
      </c>
      <c r="BE28" s="1239">
        <v>0</v>
      </c>
      <c r="BF28" s="1239">
        <v>10073920.93</v>
      </c>
      <c r="BG28" s="1239">
        <v>0</v>
      </c>
      <c r="BH28" s="1239">
        <v>0</v>
      </c>
      <c r="BI28" s="1239">
        <v>0</v>
      </c>
      <c r="BJ28" s="1239">
        <v>64719188.299999997</v>
      </c>
      <c r="BK28" s="1239">
        <v>64719188.299999997</v>
      </c>
      <c r="BL28" s="1239">
        <v>7863322.6900000004</v>
      </c>
      <c r="BM28" s="1239">
        <v>7863322.6900000004</v>
      </c>
      <c r="BN28" s="1239">
        <v>2373.19</v>
      </c>
      <c r="BO28" s="1239">
        <v>0</v>
      </c>
      <c r="DT28" s="1238">
        <v>45991</v>
      </c>
      <c r="DU28" s="1328" t="s">
        <v>813</v>
      </c>
      <c r="DV28" t="s">
        <v>468</v>
      </c>
      <c r="DW28" s="1239">
        <v>44004178.159999996</v>
      </c>
      <c r="DX28" s="1241">
        <v>46</v>
      </c>
      <c r="DY28" s="1239">
        <v>53802893.189999998</v>
      </c>
    </row>
    <row r="29" spans="1:129">
      <c r="A29" s="1238">
        <v>45626</v>
      </c>
      <c r="B29" t="s">
        <v>340</v>
      </c>
      <c r="C29" s="1239">
        <v>64473.05</v>
      </c>
      <c r="D29" s="1239">
        <v>0</v>
      </c>
      <c r="E29" s="1239">
        <v>2865.87</v>
      </c>
      <c r="F29" s="1239">
        <v>0</v>
      </c>
      <c r="G29" s="1239">
        <v>0</v>
      </c>
      <c r="H29" s="1239">
        <v>0</v>
      </c>
      <c r="I29" s="1239">
        <v>0</v>
      </c>
      <c r="J29" s="1239">
        <v>0</v>
      </c>
      <c r="K29" s="1239">
        <v>259157.33</v>
      </c>
      <c r="L29" s="1239">
        <v>0</v>
      </c>
      <c r="M29" s="1239">
        <v>63768.42</v>
      </c>
      <c r="N29" s="1239">
        <v>0</v>
      </c>
      <c r="O29" s="1239">
        <v>256996.09</v>
      </c>
      <c r="P29" s="1239">
        <v>0</v>
      </c>
      <c r="Q29" s="1239">
        <v>0</v>
      </c>
      <c r="R29" s="1239">
        <v>0</v>
      </c>
      <c r="S29" s="1239">
        <v>3909.79</v>
      </c>
      <c r="T29" s="1239">
        <v>230.22</v>
      </c>
      <c r="U29" s="1239">
        <v>0</v>
      </c>
      <c r="V29" s="1239">
        <v>0</v>
      </c>
      <c r="W29" s="1239">
        <v>0</v>
      </c>
      <c r="X29" s="1239">
        <v>0</v>
      </c>
      <c r="Y29" s="1239">
        <v>0</v>
      </c>
      <c r="Z29" s="1239">
        <v>0</v>
      </c>
      <c r="AA29" s="1239">
        <v>0</v>
      </c>
      <c r="AB29" s="1239">
        <v>0</v>
      </c>
      <c r="AC29" s="1239">
        <v>0</v>
      </c>
      <c r="AD29" s="1239">
        <v>0</v>
      </c>
      <c r="AE29" s="1239">
        <v>0</v>
      </c>
      <c r="AF29" s="1239">
        <v>0</v>
      </c>
      <c r="AG29" s="1239">
        <v>0</v>
      </c>
      <c r="AH29" s="1239">
        <v>0</v>
      </c>
      <c r="AI29" s="1239">
        <v>0</v>
      </c>
      <c r="AJ29" s="1239">
        <v>0</v>
      </c>
      <c r="AK29" s="1239">
        <v>0</v>
      </c>
      <c r="AL29" s="1239">
        <v>0</v>
      </c>
      <c r="AM29" s="1239">
        <v>0</v>
      </c>
      <c r="AN29" s="1239">
        <v>0</v>
      </c>
      <c r="AO29" s="1239">
        <v>0</v>
      </c>
      <c r="AP29" s="1239">
        <v>0</v>
      </c>
      <c r="AQ29" s="1239">
        <v>3909.79</v>
      </c>
      <c r="AR29" s="1239">
        <v>230.22</v>
      </c>
      <c r="AS29" s="1239">
        <v>0</v>
      </c>
      <c r="AT29" s="1239">
        <v>-1043.92</v>
      </c>
      <c r="AU29" s="1239">
        <v>0</v>
      </c>
      <c r="AV29" s="1239">
        <v>0</v>
      </c>
      <c r="AW29" s="1239">
        <v>-1043.92</v>
      </c>
      <c r="AX29" s="1239">
        <v>485.35</v>
      </c>
      <c r="AY29" s="1239">
        <v>0</v>
      </c>
      <c r="AZ29" s="1239">
        <v>0</v>
      </c>
      <c r="BA29" s="1239">
        <v>0</v>
      </c>
      <c r="BB29" s="1239">
        <v>0</v>
      </c>
      <c r="BC29" s="1239">
        <v>0</v>
      </c>
      <c r="BD29" s="1239">
        <v>0</v>
      </c>
      <c r="BE29" s="1239">
        <v>0</v>
      </c>
      <c r="BF29" s="1239">
        <v>485.35</v>
      </c>
      <c r="BG29" s="1239">
        <v>0</v>
      </c>
      <c r="BH29" s="1239">
        <v>0</v>
      </c>
      <c r="BI29" s="1239">
        <v>0</v>
      </c>
      <c r="BJ29" s="1239">
        <v>-558.57000000000005</v>
      </c>
      <c r="BK29" s="1239">
        <v>-558.57000000000005</v>
      </c>
      <c r="BL29" s="1239">
        <v>568.62</v>
      </c>
      <c r="BM29" s="1239">
        <v>568.62</v>
      </c>
      <c r="BN29" s="1239">
        <v>101.85</v>
      </c>
      <c r="BO29" s="1239">
        <v>0</v>
      </c>
      <c r="DT29" s="1238">
        <v>45991</v>
      </c>
      <c r="DU29" s="1328" t="s">
        <v>814</v>
      </c>
      <c r="DV29" t="s">
        <v>469</v>
      </c>
      <c r="DW29" s="1239">
        <v>49991703.32</v>
      </c>
      <c r="DX29" s="1241">
        <v>56</v>
      </c>
      <c r="DY29" s="1239">
        <v>67850436.489999995</v>
      </c>
    </row>
    <row r="30" spans="1:129">
      <c r="A30" s="1238">
        <v>45596</v>
      </c>
      <c r="B30" t="s">
        <v>711</v>
      </c>
      <c r="C30" s="1239">
        <v>8182368484.4700003</v>
      </c>
      <c r="D30" s="1239">
        <v>0</v>
      </c>
      <c r="E30" s="1239">
        <v>42217161.75</v>
      </c>
      <c r="F30" s="1239">
        <v>12577297.26</v>
      </c>
      <c r="G30" s="1239">
        <v>0</v>
      </c>
      <c r="H30" s="1239">
        <v>0</v>
      </c>
      <c r="I30" s="1239">
        <v>0</v>
      </c>
      <c r="J30" s="1239">
        <v>0</v>
      </c>
      <c r="K30" s="1239">
        <v>65384.86</v>
      </c>
      <c r="L30" s="1239">
        <v>0</v>
      </c>
      <c r="M30" s="1239">
        <v>1682935.28</v>
      </c>
      <c r="N30" s="1239">
        <v>5026773.66</v>
      </c>
      <c r="O30" s="1239">
        <v>8120798931.6599998</v>
      </c>
      <c r="P30" s="1239">
        <v>0</v>
      </c>
      <c r="Q30" s="1239">
        <v>0</v>
      </c>
      <c r="R30" s="1239">
        <v>0</v>
      </c>
      <c r="S30" s="1239">
        <v>0</v>
      </c>
      <c r="T30" s="1239">
        <v>0</v>
      </c>
      <c r="U30" s="1239">
        <v>0</v>
      </c>
      <c r="V30" s="1239">
        <v>0</v>
      </c>
      <c r="W30" s="1239">
        <v>0</v>
      </c>
      <c r="X30" s="1239">
        <v>0</v>
      </c>
      <c r="Y30" s="1239">
        <v>0</v>
      </c>
      <c r="Z30" s="1239">
        <v>0</v>
      </c>
      <c r="AA30" s="1239">
        <v>0</v>
      </c>
      <c r="AB30" s="1239">
        <v>0</v>
      </c>
      <c r="AC30" s="1239">
        <v>0</v>
      </c>
      <c r="AD30" s="1239">
        <v>0</v>
      </c>
      <c r="AE30" s="1239">
        <v>0</v>
      </c>
      <c r="AF30" s="1239">
        <v>0</v>
      </c>
      <c r="AG30" s="1239">
        <v>0</v>
      </c>
      <c r="AH30" s="1239">
        <v>0</v>
      </c>
      <c r="AI30" s="1239">
        <v>0</v>
      </c>
      <c r="AJ30" s="1239">
        <v>0</v>
      </c>
      <c r="AK30" s="1239">
        <v>0</v>
      </c>
      <c r="AL30" s="1239">
        <v>0</v>
      </c>
      <c r="AM30" s="1239">
        <v>0</v>
      </c>
      <c r="AN30" s="1239">
        <v>0</v>
      </c>
      <c r="AO30" s="1239">
        <v>0</v>
      </c>
      <c r="AP30" s="1239">
        <v>0</v>
      </c>
      <c r="AQ30" s="1239">
        <v>0</v>
      </c>
      <c r="AR30" s="1239">
        <v>0</v>
      </c>
      <c r="AS30" s="1239">
        <v>0</v>
      </c>
      <c r="AT30" s="1239">
        <v>42217161.75</v>
      </c>
      <c r="AU30" s="1239">
        <v>0</v>
      </c>
      <c r="AV30" s="1239">
        <v>12577297.26</v>
      </c>
      <c r="AW30" s="1239">
        <v>54794459.009999998</v>
      </c>
      <c r="AX30" s="1239">
        <v>2544753.75</v>
      </c>
      <c r="AY30" s="1239">
        <v>0</v>
      </c>
      <c r="AZ30" s="1239">
        <v>0</v>
      </c>
      <c r="BA30" s="1239">
        <v>0</v>
      </c>
      <c r="BB30" s="1239">
        <v>0</v>
      </c>
      <c r="BC30" s="1239">
        <v>52923.47</v>
      </c>
      <c r="BD30" s="1239">
        <v>0</v>
      </c>
      <c r="BE30" s="1239">
        <v>0</v>
      </c>
      <c r="BF30" s="1239">
        <v>2597677.2200000002</v>
      </c>
      <c r="BG30" s="1239">
        <v>0</v>
      </c>
      <c r="BH30" s="1239">
        <v>0</v>
      </c>
      <c r="BI30" s="1239">
        <v>0</v>
      </c>
      <c r="BJ30" s="1239">
        <v>57392136.229999997</v>
      </c>
      <c r="BK30" s="1239">
        <v>57392136.229999997</v>
      </c>
      <c r="BL30" s="1239">
        <v>8000386.2400000002</v>
      </c>
      <c r="BM30" s="1239">
        <v>8000386.2400000002</v>
      </c>
      <c r="BN30" s="1239">
        <v>1527.8999999999999</v>
      </c>
      <c r="BO30" s="1239">
        <v>4927.7599999999993</v>
      </c>
      <c r="DT30" s="1238">
        <v>45991</v>
      </c>
      <c r="DU30" s="1328" t="s">
        <v>815</v>
      </c>
      <c r="DV30" t="s">
        <v>470</v>
      </c>
      <c r="DW30" s="1239">
        <v>38392802.609999999</v>
      </c>
      <c r="DX30" s="1241">
        <v>39</v>
      </c>
      <c r="DY30" s="1239">
        <v>49507707.43</v>
      </c>
    </row>
    <row r="31" spans="1:129">
      <c r="A31" s="1238">
        <v>45596</v>
      </c>
      <c r="B31" t="s">
        <v>340</v>
      </c>
      <c r="C31" s="1239">
        <v>0</v>
      </c>
      <c r="D31" s="1239">
        <v>0</v>
      </c>
      <c r="E31" s="1239">
        <v>911.81</v>
      </c>
      <c r="F31" s="1239">
        <v>0</v>
      </c>
      <c r="G31" s="1239">
        <v>0</v>
      </c>
      <c r="H31" s="1239">
        <v>0</v>
      </c>
      <c r="I31" s="1239">
        <v>0</v>
      </c>
      <c r="J31" s="1239">
        <v>0</v>
      </c>
      <c r="K31" s="1239">
        <v>65384.86</v>
      </c>
      <c r="L31" s="1239">
        <v>0</v>
      </c>
      <c r="M31" s="1239">
        <v>0</v>
      </c>
      <c r="N31" s="1239">
        <v>0</v>
      </c>
      <c r="O31" s="1239">
        <v>64473.05</v>
      </c>
      <c r="P31" s="1239">
        <v>0</v>
      </c>
      <c r="Q31" s="1239">
        <v>0</v>
      </c>
      <c r="R31" s="1239">
        <v>0</v>
      </c>
      <c r="S31" s="1239">
        <v>0</v>
      </c>
      <c r="T31" s="1239">
        <v>0</v>
      </c>
      <c r="U31" s="1239">
        <v>0</v>
      </c>
      <c r="V31" s="1239">
        <v>0</v>
      </c>
      <c r="W31" s="1239">
        <v>0</v>
      </c>
      <c r="X31" s="1239">
        <v>0</v>
      </c>
      <c r="Y31" s="1239">
        <v>0</v>
      </c>
      <c r="Z31" s="1239">
        <v>0</v>
      </c>
      <c r="AA31" s="1239">
        <v>0</v>
      </c>
      <c r="AB31" s="1239">
        <v>0</v>
      </c>
      <c r="AC31" s="1239">
        <v>0</v>
      </c>
      <c r="AD31" s="1239">
        <v>0</v>
      </c>
      <c r="AE31" s="1239">
        <v>0</v>
      </c>
      <c r="AF31" s="1239">
        <v>0</v>
      </c>
      <c r="AG31" s="1239">
        <v>0</v>
      </c>
      <c r="AH31" s="1239">
        <v>0</v>
      </c>
      <c r="AI31" s="1239">
        <v>0</v>
      </c>
      <c r="AJ31" s="1239">
        <v>0</v>
      </c>
      <c r="AK31" s="1239">
        <v>0</v>
      </c>
      <c r="AL31" s="1239">
        <v>0</v>
      </c>
      <c r="AM31" s="1239">
        <v>0</v>
      </c>
      <c r="AN31" s="1239">
        <v>0</v>
      </c>
      <c r="AO31" s="1239">
        <v>0</v>
      </c>
      <c r="AP31" s="1239">
        <v>0</v>
      </c>
      <c r="AQ31" s="1239">
        <v>0</v>
      </c>
      <c r="AR31" s="1239">
        <v>0</v>
      </c>
      <c r="AS31" s="1239">
        <v>0</v>
      </c>
      <c r="AT31" s="1239">
        <v>911.81</v>
      </c>
      <c r="AU31" s="1239">
        <v>0</v>
      </c>
      <c r="AV31" s="1239">
        <v>0</v>
      </c>
      <c r="AW31" s="1239">
        <v>911.81</v>
      </c>
      <c r="AX31" s="1239">
        <v>31.79</v>
      </c>
      <c r="AY31" s="1239">
        <v>0</v>
      </c>
      <c r="AZ31" s="1239">
        <v>0</v>
      </c>
      <c r="BA31" s="1239">
        <v>0</v>
      </c>
      <c r="BB31" s="1239">
        <v>0</v>
      </c>
      <c r="BC31" s="1239">
        <v>0</v>
      </c>
      <c r="BD31" s="1239">
        <v>0</v>
      </c>
      <c r="BE31" s="1239">
        <v>0</v>
      </c>
      <c r="BF31" s="1239">
        <v>0</v>
      </c>
      <c r="BG31" s="1239">
        <v>0</v>
      </c>
      <c r="BH31" s="1239">
        <v>0</v>
      </c>
      <c r="BI31" s="1239">
        <v>0</v>
      </c>
      <c r="BJ31" s="1239">
        <v>943.6</v>
      </c>
      <c r="BK31" s="1239">
        <v>943.6</v>
      </c>
      <c r="BL31" s="1239">
        <v>0</v>
      </c>
      <c r="BM31" s="1239">
        <v>0</v>
      </c>
      <c r="BN31" s="1239">
        <v>0</v>
      </c>
      <c r="BO31" s="1239">
        <v>0</v>
      </c>
      <c r="DT31" s="1238">
        <v>45991</v>
      </c>
      <c r="DU31" s="1328" t="s">
        <v>816</v>
      </c>
      <c r="DV31" t="s">
        <v>471</v>
      </c>
      <c r="DW31" s="1239">
        <v>53495360.43</v>
      </c>
      <c r="DX31" s="1241">
        <v>49</v>
      </c>
      <c r="DY31" s="1239">
        <v>64448357.460000001</v>
      </c>
    </row>
    <row r="32" spans="1:129">
      <c r="A32" s="1238">
        <v>45565</v>
      </c>
      <c r="B32" t="s">
        <v>711</v>
      </c>
      <c r="C32" s="1239">
        <v>0</v>
      </c>
      <c r="D32" s="1239">
        <v>8182368484.4700003</v>
      </c>
      <c r="E32" s="1239">
        <v>0</v>
      </c>
      <c r="F32" s="1239">
        <v>0</v>
      </c>
      <c r="G32" s="1239">
        <v>0</v>
      </c>
      <c r="H32" s="1239">
        <v>0</v>
      </c>
      <c r="I32" s="1239">
        <v>0</v>
      </c>
      <c r="J32" s="1239">
        <v>0</v>
      </c>
      <c r="K32" s="1239">
        <v>0</v>
      </c>
      <c r="L32" s="1239">
        <v>0</v>
      </c>
      <c r="M32" s="1239">
        <v>0</v>
      </c>
      <c r="N32" s="1239">
        <v>0</v>
      </c>
      <c r="O32" s="1239">
        <v>8182368484.4700003</v>
      </c>
      <c r="P32" s="1239">
        <v>0</v>
      </c>
      <c r="Q32" s="1239">
        <v>0</v>
      </c>
      <c r="R32" s="1239">
        <v>0</v>
      </c>
      <c r="S32" s="1239">
        <v>0</v>
      </c>
      <c r="T32" s="1239">
        <v>0</v>
      </c>
      <c r="U32" s="1239">
        <v>0</v>
      </c>
      <c r="V32" s="1239">
        <v>0</v>
      </c>
      <c r="W32" s="1239">
        <v>0</v>
      </c>
      <c r="X32" s="1239">
        <v>0</v>
      </c>
      <c r="Y32" s="1239">
        <v>0</v>
      </c>
      <c r="Z32" s="1239">
        <v>0</v>
      </c>
      <c r="AA32" s="1239">
        <v>0</v>
      </c>
      <c r="AB32" s="1239">
        <v>0</v>
      </c>
      <c r="AC32" s="1239">
        <v>0</v>
      </c>
      <c r="AD32" s="1239">
        <v>0</v>
      </c>
      <c r="AE32" s="1239">
        <v>0</v>
      </c>
      <c r="AF32" s="1239">
        <v>0</v>
      </c>
      <c r="AG32" s="1239">
        <v>0</v>
      </c>
      <c r="AH32" s="1239">
        <v>0</v>
      </c>
      <c r="AI32" s="1239">
        <v>0</v>
      </c>
      <c r="AJ32" s="1239">
        <v>0</v>
      </c>
      <c r="AK32" s="1239">
        <v>0</v>
      </c>
      <c r="AL32" s="1239">
        <v>0</v>
      </c>
      <c r="AM32" s="1239">
        <v>0</v>
      </c>
      <c r="AN32" s="1239">
        <v>0</v>
      </c>
      <c r="AO32" s="1239">
        <v>0</v>
      </c>
      <c r="AP32" s="1239">
        <v>0</v>
      </c>
      <c r="AQ32" s="1239">
        <v>0</v>
      </c>
      <c r="AR32" s="1239">
        <v>0</v>
      </c>
      <c r="AS32" s="1239">
        <v>0</v>
      </c>
      <c r="AT32" s="1239">
        <v>0</v>
      </c>
      <c r="AU32" s="1239">
        <v>0</v>
      </c>
      <c r="AV32" s="1239">
        <v>0</v>
      </c>
      <c r="AW32" s="1239">
        <v>0</v>
      </c>
      <c r="AX32" s="1239">
        <v>0</v>
      </c>
      <c r="AY32" s="1239">
        <v>0</v>
      </c>
      <c r="AZ32" s="1239">
        <v>0</v>
      </c>
      <c r="BA32" s="1239">
        <v>0</v>
      </c>
      <c r="BB32" s="1239">
        <v>0</v>
      </c>
      <c r="BC32" s="1239">
        <v>0</v>
      </c>
      <c r="BD32" s="1239">
        <v>0</v>
      </c>
      <c r="BE32" s="1239">
        <v>0</v>
      </c>
      <c r="BF32" s="1239">
        <v>0</v>
      </c>
      <c r="BG32" s="1239">
        <v>0</v>
      </c>
      <c r="BH32" s="1239">
        <v>0</v>
      </c>
      <c r="BI32" s="1239">
        <v>0</v>
      </c>
      <c r="BJ32" s="1239">
        <v>0</v>
      </c>
      <c r="BK32" s="1239">
        <v>0</v>
      </c>
      <c r="BL32" s="1239">
        <v>8022567.3799999999</v>
      </c>
      <c r="BM32" s="1239">
        <v>8022567.3799999999</v>
      </c>
      <c r="BN32" s="1239">
        <v>0</v>
      </c>
      <c r="BO32" s="1239">
        <v>0</v>
      </c>
      <c r="DT32" s="1238">
        <v>45991</v>
      </c>
      <c r="DU32" s="1328" t="s">
        <v>817</v>
      </c>
      <c r="DV32" t="s">
        <v>472</v>
      </c>
      <c r="DW32" s="1239">
        <v>31908776.800000001</v>
      </c>
      <c r="DX32" s="1241">
        <v>30</v>
      </c>
      <c r="DY32" s="1239">
        <v>41213010.939999998</v>
      </c>
    </row>
    <row r="33" spans="1:129">
      <c r="A33" s="1238">
        <v>45565</v>
      </c>
      <c r="B33" t="s">
        <v>340</v>
      </c>
      <c r="C33" s="1239">
        <v>0</v>
      </c>
      <c r="D33" s="1239">
        <v>0</v>
      </c>
      <c r="E33" s="1239">
        <v>0</v>
      </c>
      <c r="F33" s="1239">
        <v>0</v>
      </c>
      <c r="G33" s="1239">
        <v>0</v>
      </c>
      <c r="H33" s="1239">
        <v>0</v>
      </c>
      <c r="I33" s="1239">
        <v>0</v>
      </c>
      <c r="J33" s="1239">
        <v>0</v>
      </c>
      <c r="K33" s="1239">
        <v>0</v>
      </c>
      <c r="L33" s="1239">
        <v>0</v>
      </c>
      <c r="M33" s="1239">
        <v>0</v>
      </c>
      <c r="N33" s="1239">
        <v>0</v>
      </c>
      <c r="O33" s="1239">
        <v>0</v>
      </c>
      <c r="P33" s="1239">
        <v>0</v>
      </c>
      <c r="Q33" s="1239">
        <v>0</v>
      </c>
      <c r="R33" s="1239">
        <v>0</v>
      </c>
      <c r="S33" s="1239">
        <v>0</v>
      </c>
      <c r="T33" s="1239">
        <v>0</v>
      </c>
      <c r="U33" s="1239">
        <v>0</v>
      </c>
      <c r="V33" s="1239">
        <v>0</v>
      </c>
      <c r="W33" s="1239">
        <v>0</v>
      </c>
      <c r="X33" s="1239">
        <v>0</v>
      </c>
      <c r="Y33" s="1239">
        <v>0</v>
      </c>
      <c r="Z33" s="1239">
        <v>0</v>
      </c>
      <c r="AA33" s="1239">
        <v>0</v>
      </c>
      <c r="AB33" s="1239">
        <v>0</v>
      </c>
      <c r="AC33" s="1239">
        <v>0</v>
      </c>
      <c r="AD33" s="1239">
        <v>0</v>
      </c>
      <c r="AE33" s="1239">
        <v>0</v>
      </c>
      <c r="AF33" s="1239">
        <v>0</v>
      </c>
      <c r="AG33" s="1239">
        <v>0</v>
      </c>
      <c r="AH33" s="1239">
        <v>0</v>
      </c>
      <c r="AI33" s="1239">
        <v>0</v>
      </c>
      <c r="AJ33" s="1239">
        <v>0</v>
      </c>
      <c r="AK33" s="1239">
        <v>0</v>
      </c>
      <c r="AL33" s="1239">
        <v>0</v>
      </c>
      <c r="AM33" s="1239">
        <v>0</v>
      </c>
      <c r="AN33" s="1239">
        <v>0</v>
      </c>
      <c r="AO33" s="1239">
        <v>0</v>
      </c>
      <c r="AP33" s="1239">
        <v>0</v>
      </c>
      <c r="AQ33" s="1239">
        <v>0</v>
      </c>
      <c r="AR33" s="1239">
        <v>0</v>
      </c>
      <c r="AS33" s="1239">
        <v>0</v>
      </c>
      <c r="AT33" s="1239">
        <v>0</v>
      </c>
      <c r="AU33" s="1239">
        <v>0</v>
      </c>
      <c r="AV33" s="1239">
        <v>0</v>
      </c>
      <c r="AW33" s="1239">
        <v>0</v>
      </c>
      <c r="AX33" s="1239">
        <v>0</v>
      </c>
      <c r="AY33" s="1239">
        <v>0</v>
      </c>
      <c r="AZ33" s="1239">
        <v>0</v>
      </c>
      <c r="BA33" s="1239">
        <v>0</v>
      </c>
      <c r="BB33" s="1239">
        <v>0</v>
      </c>
      <c r="BC33" s="1239">
        <v>0</v>
      </c>
      <c r="BD33" s="1239">
        <v>0</v>
      </c>
      <c r="BE33" s="1239">
        <v>0</v>
      </c>
      <c r="BF33" s="1239">
        <v>0</v>
      </c>
      <c r="BG33" s="1239">
        <v>0</v>
      </c>
      <c r="BH33" s="1239">
        <v>0</v>
      </c>
      <c r="BI33" s="1239">
        <v>0</v>
      </c>
      <c r="BJ33" s="1239">
        <v>0</v>
      </c>
      <c r="BK33" s="1239">
        <v>0</v>
      </c>
      <c r="BL33" s="1239">
        <v>0</v>
      </c>
      <c r="BM33" s="1239">
        <v>0</v>
      </c>
      <c r="BN33" s="1239">
        <v>0</v>
      </c>
      <c r="BO33" s="1239">
        <v>0</v>
      </c>
      <c r="DT33" s="1238">
        <v>45991</v>
      </c>
      <c r="DU33" s="1328" t="s">
        <v>818</v>
      </c>
      <c r="DV33" t="s">
        <v>473</v>
      </c>
      <c r="DW33" s="1239">
        <v>24419135.210000001</v>
      </c>
      <c r="DX33" s="1241">
        <v>21</v>
      </c>
      <c r="DY33" s="1239">
        <v>29769442.82</v>
      </c>
    </row>
    <row r="34" spans="1:129">
      <c r="DT34" s="1238">
        <v>45991</v>
      </c>
      <c r="DU34" s="1328" t="s">
        <v>819</v>
      </c>
      <c r="DV34" t="s">
        <v>474</v>
      </c>
      <c r="DW34" s="1239">
        <v>24219143.899999999</v>
      </c>
      <c r="DX34" s="1241">
        <v>21</v>
      </c>
      <c r="DY34" s="1239">
        <v>30888712.059999999</v>
      </c>
    </row>
    <row r="35" spans="1:129">
      <c r="DT35" s="1238">
        <v>45991</v>
      </c>
      <c r="DU35" s="1328" t="s">
        <v>820</v>
      </c>
      <c r="DV35" t="s">
        <v>475</v>
      </c>
      <c r="DW35" s="1239">
        <v>316115883.32999998</v>
      </c>
      <c r="DX35" s="1241">
        <v>213</v>
      </c>
      <c r="DY35" s="1239">
        <v>403120524.06999999</v>
      </c>
    </row>
    <row r="36" spans="1:129">
      <c r="DT36" s="1238">
        <v>45991</v>
      </c>
      <c r="DU36" s="1328" t="s">
        <v>2068</v>
      </c>
      <c r="DV36" t="s">
        <v>2069</v>
      </c>
      <c r="DW36" s="1239">
        <v>10270.41</v>
      </c>
      <c r="DX36" s="1241">
        <v>0</v>
      </c>
      <c r="DY36" s="1239">
        <v>0</v>
      </c>
    </row>
    <row r="37" spans="1:129">
      <c r="DT37" s="1238">
        <v>45991</v>
      </c>
      <c r="DU37" s="1328" t="s">
        <v>2070</v>
      </c>
      <c r="DV37" t="s">
        <v>2071</v>
      </c>
      <c r="DW37" s="1239">
        <v>202326.76</v>
      </c>
      <c r="DX37" s="1241">
        <v>0</v>
      </c>
      <c r="DY37" s="1239">
        <v>0</v>
      </c>
    </row>
    <row r="38" spans="1:129">
      <c r="DT38" s="1238">
        <v>45991</v>
      </c>
      <c r="DU38" s="1328" t="s">
        <v>2072</v>
      </c>
      <c r="DV38" t="s">
        <v>432</v>
      </c>
      <c r="DW38" s="1239">
        <v>3400000</v>
      </c>
      <c r="DX38" s="1241">
        <v>0</v>
      </c>
      <c r="DY38" s="1239">
        <v>0</v>
      </c>
    </row>
    <row r="39" spans="1:129">
      <c r="DT39" s="1238">
        <v>45991</v>
      </c>
      <c r="DU39" s="1328" t="s">
        <v>821</v>
      </c>
      <c r="DV39" t="s">
        <v>445</v>
      </c>
      <c r="DW39" s="1239">
        <v>414868977.66000003</v>
      </c>
      <c r="DX39" s="1241">
        <v>13773</v>
      </c>
      <c r="DY39" s="1239">
        <v>1188218708.6099999</v>
      </c>
    </row>
    <row r="40" spans="1:129">
      <c r="DT40" s="1238">
        <v>45991</v>
      </c>
      <c r="DU40" s="1328" t="s">
        <v>822</v>
      </c>
      <c r="DV40" t="s">
        <v>446</v>
      </c>
      <c r="DW40" s="1239">
        <v>1470429785.9000001</v>
      </c>
      <c r="DX40" s="1241">
        <v>19527</v>
      </c>
      <c r="DY40" s="1239">
        <v>2406394576.98</v>
      </c>
    </row>
    <row r="41" spans="1:129">
      <c r="DT41" s="1238">
        <v>45991</v>
      </c>
      <c r="DU41" s="1328" t="s">
        <v>823</v>
      </c>
      <c r="DV41" t="s">
        <v>447</v>
      </c>
      <c r="DW41" s="1239">
        <v>2321062078.5900002</v>
      </c>
      <c r="DX41" s="1241">
        <v>18778</v>
      </c>
      <c r="DY41" s="1239">
        <v>2962502408.9099998</v>
      </c>
    </row>
    <row r="42" spans="1:129">
      <c r="DT42" s="1238">
        <v>45991</v>
      </c>
      <c r="DU42" s="1328" t="s">
        <v>824</v>
      </c>
      <c r="DV42" t="s">
        <v>448</v>
      </c>
      <c r="DW42" s="1239">
        <v>1381902809.4100001</v>
      </c>
      <c r="DX42" s="1241">
        <v>7976</v>
      </c>
      <c r="DY42" s="1239">
        <v>1764153056.7</v>
      </c>
    </row>
    <row r="43" spans="1:129">
      <c r="DT43" s="1238">
        <v>45991</v>
      </c>
      <c r="DU43" s="1328" t="s">
        <v>825</v>
      </c>
      <c r="DV43" t="s">
        <v>449</v>
      </c>
      <c r="DW43" s="1239">
        <v>1156543564.0999999</v>
      </c>
      <c r="DX43" s="1241">
        <v>5187</v>
      </c>
      <c r="DY43" s="1239">
        <v>1414885944.5799999</v>
      </c>
    </row>
    <row r="44" spans="1:129">
      <c r="DT44" s="1238">
        <v>45991</v>
      </c>
      <c r="DU44" s="1328" t="s">
        <v>826</v>
      </c>
      <c r="DV44" t="s">
        <v>450</v>
      </c>
      <c r="DW44" s="1239">
        <v>834401181.98000002</v>
      </c>
      <c r="DX44" s="1241">
        <v>3064</v>
      </c>
      <c r="DY44" s="1239">
        <v>998899166.63</v>
      </c>
    </row>
    <row r="45" spans="1:129">
      <c r="DT45" s="1238">
        <v>45991</v>
      </c>
      <c r="DU45" s="1328" t="s">
        <v>827</v>
      </c>
      <c r="DV45" t="s">
        <v>451</v>
      </c>
      <c r="DW45" s="1239">
        <v>542069114.22000003</v>
      </c>
      <c r="DX45" s="1241">
        <v>1680</v>
      </c>
      <c r="DY45" s="1239">
        <v>653002511.38</v>
      </c>
    </row>
    <row r="46" spans="1:129">
      <c r="DT46" s="1238">
        <v>45991</v>
      </c>
      <c r="DU46" s="1328" t="s">
        <v>828</v>
      </c>
      <c r="DV46" t="s">
        <v>452</v>
      </c>
      <c r="DW46" s="1239">
        <v>375412869.11000001</v>
      </c>
      <c r="DX46" s="1241">
        <v>1009</v>
      </c>
      <c r="DY46" s="1239">
        <v>448422969.95999998</v>
      </c>
    </row>
    <row r="47" spans="1:129">
      <c r="DT47" s="1238">
        <v>45991</v>
      </c>
      <c r="DU47" s="1328" t="s">
        <v>829</v>
      </c>
      <c r="DV47" t="s">
        <v>453</v>
      </c>
      <c r="DW47" s="1239">
        <v>261643694.02000001</v>
      </c>
      <c r="DX47" s="1241">
        <v>616</v>
      </c>
      <c r="DY47" s="1239">
        <v>316738846.98000002</v>
      </c>
    </row>
    <row r="48" spans="1:129">
      <c r="DT48" s="1238">
        <v>45991</v>
      </c>
      <c r="DU48" s="1328" t="s">
        <v>830</v>
      </c>
      <c r="DV48" t="s">
        <v>454</v>
      </c>
      <c r="DW48" s="1239">
        <v>366826620</v>
      </c>
      <c r="DX48" s="1241">
        <v>768</v>
      </c>
      <c r="DY48" s="1239">
        <v>443626877.72000003</v>
      </c>
    </row>
    <row r="49" spans="124:129">
      <c r="DT49" s="1238">
        <v>45991</v>
      </c>
      <c r="DU49" s="1328" t="s">
        <v>831</v>
      </c>
      <c r="DV49" t="s">
        <v>455</v>
      </c>
      <c r="DW49" s="1239">
        <v>391902043.14999998</v>
      </c>
      <c r="DX49" s="1241">
        <v>748</v>
      </c>
      <c r="DY49" s="1239">
        <v>460192440.79000002</v>
      </c>
    </row>
    <row r="50" spans="124:129">
      <c r="DT50" s="1238">
        <v>45991</v>
      </c>
      <c r="DU50" s="1328" t="s">
        <v>832</v>
      </c>
      <c r="DV50" t="s">
        <v>456</v>
      </c>
      <c r="DW50" s="1239">
        <v>306072563.13</v>
      </c>
      <c r="DX50" s="1241">
        <v>532</v>
      </c>
      <c r="DY50" s="1239">
        <v>359733559.07999998</v>
      </c>
    </row>
    <row r="51" spans="124:129">
      <c r="DT51" s="1238">
        <v>45991</v>
      </c>
      <c r="DU51" s="1328" t="s">
        <v>833</v>
      </c>
      <c r="DV51" t="s">
        <v>457</v>
      </c>
      <c r="DW51" s="1239">
        <v>259822879.05000001</v>
      </c>
      <c r="DX51" s="1241">
        <v>416</v>
      </c>
      <c r="DY51" s="1239">
        <v>300975077.58999997</v>
      </c>
    </row>
    <row r="52" spans="124:129">
      <c r="DT52" s="1238">
        <v>45991</v>
      </c>
      <c r="DU52" s="1328" t="s">
        <v>834</v>
      </c>
      <c r="DV52" t="s">
        <v>458</v>
      </c>
      <c r="DW52" s="1239">
        <v>200165781.66</v>
      </c>
      <c r="DX52" s="1241">
        <v>298</v>
      </c>
      <c r="DY52" s="1239">
        <v>235533288.47</v>
      </c>
    </row>
    <row r="53" spans="124:129">
      <c r="DT53" s="1238">
        <v>45991</v>
      </c>
      <c r="DU53" s="1328" t="s">
        <v>835</v>
      </c>
      <c r="DV53" t="s">
        <v>459</v>
      </c>
      <c r="DW53" s="1239">
        <v>143268781.06</v>
      </c>
      <c r="DX53" s="1241">
        <v>198</v>
      </c>
      <c r="DY53" s="1239">
        <v>162879847.05000001</v>
      </c>
    </row>
    <row r="54" spans="124:129">
      <c r="DT54" s="1238">
        <v>45991</v>
      </c>
      <c r="DU54" s="1328" t="s">
        <v>836</v>
      </c>
      <c r="DV54" t="s">
        <v>460</v>
      </c>
      <c r="DW54" s="1239">
        <v>124038412.15000001</v>
      </c>
      <c r="DX54" s="1241">
        <v>160</v>
      </c>
      <c r="DY54" s="1239">
        <v>142230615.47</v>
      </c>
    </row>
    <row r="55" spans="124:129">
      <c r="DT55" s="1238">
        <v>45991</v>
      </c>
      <c r="DU55" s="1328" t="s">
        <v>837</v>
      </c>
      <c r="DV55" t="s">
        <v>461</v>
      </c>
      <c r="DW55" s="1239">
        <v>87283701.75</v>
      </c>
      <c r="DX55" s="1241">
        <v>106</v>
      </c>
      <c r="DY55" s="1239">
        <v>99227729.859999999</v>
      </c>
    </row>
    <row r="56" spans="124:129">
      <c r="DT56" s="1238">
        <v>45991</v>
      </c>
      <c r="DU56" s="1328" t="s">
        <v>838</v>
      </c>
      <c r="DV56" t="s">
        <v>462</v>
      </c>
      <c r="DW56" s="1239">
        <v>97882412.099999994</v>
      </c>
      <c r="DX56" s="1241">
        <v>112</v>
      </c>
      <c r="DY56" s="1239">
        <v>116915338.37</v>
      </c>
    </row>
    <row r="57" spans="124:129">
      <c r="DT57" s="1238">
        <v>45991</v>
      </c>
      <c r="DU57" s="1328" t="s">
        <v>839</v>
      </c>
      <c r="DV57" t="s">
        <v>463</v>
      </c>
      <c r="DW57" s="1239">
        <v>70908940.200000003</v>
      </c>
      <c r="DX57" s="1241">
        <v>77</v>
      </c>
      <c r="DY57" s="1239">
        <v>83569669.040000007</v>
      </c>
    </row>
    <row r="58" spans="124:129">
      <c r="DT58" s="1238">
        <v>45991</v>
      </c>
      <c r="DU58" s="1328" t="s">
        <v>840</v>
      </c>
      <c r="DV58" t="s">
        <v>464</v>
      </c>
      <c r="DW58" s="1239">
        <v>75114271.219999999</v>
      </c>
      <c r="DX58" s="1241">
        <v>77</v>
      </c>
      <c r="DY58" s="1239">
        <v>84975107.400000006</v>
      </c>
    </row>
    <row r="59" spans="124:129">
      <c r="DT59" s="1238">
        <v>45991</v>
      </c>
      <c r="DU59" s="1328" t="s">
        <v>841</v>
      </c>
      <c r="DV59" t="s">
        <v>465</v>
      </c>
      <c r="DW59" s="1239">
        <v>48041990.159999996</v>
      </c>
      <c r="DX59" s="1241">
        <v>47</v>
      </c>
      <c r="DY59" s="1239">
        <v>59452768.060000002</v>
      </c>
    </row>
    <row r="60" spans="124:129">
      <c r="DT60" s="1238">
        <v>45991</v>
      </c>
      <c r="DU60" s="1328" t="s">
        <v>842</v>
      </c>
      <c r="DV60" t="s">
        <v>466</v>
      </c>
      <c r="DW60" s="1239">
        <v>40746662.619999997</v>
      </c>
      <c r="DX60" s="1241">
        <v>38</v>
      </c>
      <c r="DY60" s="1239">
        <v>47017947.780000001</v>
      </c>
    </row>
    <row r="61" spans="124:129">
      <c r="DT61" s="1238">
        <v>45991</v>
      </c>
      <c r="DU61" s="1328" t="s">
        <v>843</v>
      </c>
      <c r="DV61" t="s">
        <v>467</v>
      </c>
      <c r="DW61" s="1239">
        <v>43827508.630000003</v>
      </c>
      <c r="DX61" s="1241">
        <v>39</v>
      </c>
      <c r="DY61" s="1239">
        <v>51688226.289999999</v>
      </c>
    </row>
    <row r="62" spans="124:129">
      <c r="DT62" s="1238">
        <v>45991</v>
      </c>
      <c r="DU62" s="1328" t="s">
        <v>844</v>
      </c>
      <c r="DV62" t="s">
        <v>468</v>
      </c>
      <c r="DW62" s="1239">
        <v>36349478.939999998</v>
      </c>
      <c r="DX62" s="1241">
        <v>31</v>
      </c>
      <c r="DY62" s="1239">
        <v>41763953.950000003</v>
      </c>
    </row>
    <row r="63" spans="124:129">
      <c r="DT63" s="1238">
        <v>45991</v>
      </c>
      <c r="DU63" s="1328" t="s">
        <v>845</v>
      </c>
      <c r="DV63" t="s">
        <v>469</v>
      </c>
      <c r="DW63" s="1239">
        <v>25637949.539999999</v>
      </c>
      <c r="DX63" s="1241">
        <v>21</v>
      </c>
      <c r="DY63" s="1239">
        <v>29456491.670000002</v>
      </c>
    </row>
    <row r="64" spans="124:129">
      <c r="DT64" s="1238">
        <v>45991</v>
      </c>
      <c r="DU64" s="1328" t="s">
        <v>846</v>
      </c>
      <c r="DV64" t="s">
        <v>470</v>
      </c>
      <c r="DW64" s="1239">
        <v>41978888.880000003</v>
      </c>
      <c r="DX64" s="1241">
        <v>33</v>
      </c>
      <c r="DY64" s="1239">
        <v>50331107</v>
      </c>
    </row>
    <row r="65" spans="124:129">
      <c r="DT65" s="1238">
        <v>45991</v>
      </c>
      <c r="DU65" s="1328" t="s">
        <v>847</v>
      </c>
      <c r="DV65" t="s">
        <v>471</v>
      </c>
      <c r="DW65" s="1239">
        <v>39651258.049999997</v>
      </c>
      <c r="DX65" s="1241">
        <v>30</v>
      </c>
      <c r="DY65" s="1239">
        <v>48516213.299999997</v>
      </c>
    </row>
    <row r="66" spans="124:129">
      <c r="DT66" s="1238">
        <v>45991</v>
      </c>
      <c r="DU66" s="1328" t="s">
        <v>848</v>
      </c>
      <c r="DV66" t="s">
        <v>472</v>
      </c>
      <c r="DW66" s="1239">
        <v>30347584.41</v>
      </c>
      <c r="DX66" s="1241">
        <v>22</v>
      </c>
      <c r="DY66" s="1239">
        <v>35831926.079999998</v>
      </c>
    </row>
    <row r="67" spans="124:129">
      <c r="DT67" s="1238">
        <v>45991</v>
      </c>
      <c r="DU67" s="1328" t="s">
        <v>849</v>
      </c>
      <c r="DV67" t="s">
        <v>473</v>
      </c>
      <c r="DW67" s="1239">
        <v>27063480.809999999</v>
      </c>
      <c r="DX67" s="1241">
        <v>19</v>
      </c>
      <c r="DY67" s="1239">
        <v>32040461.420000002</v>
      </c>
    </row>
    <row r="68" spans="124:129">
      <c r="DT68" s="1238">
        <v>45991</v>
      </c>
      <c r="DU68" s="1328" t="s">
        <v>850</v>
      </c>
      <c r="DV68" t="s">
        <v>474</v>
      </c>
      <c r="DW68" s="1239">
        <v>29548079.989999998</v>
      </c>
      <c r="DX68" s="1241">
        <v>20</v>
      </c>
      <c r="DY68" s="1239">
        <v>34318351.670000002</v>
      </c>
    </row>
    <row r="69" spans="124:129">
      <c r="DT69" s="1238">
        <v>45991</v>
      </c>
      <c r="DU69" s="1328" t="s">
        <v>851</v>
      </c>
      <c r="DV69" t="s">
        <v>475</v>
      </c>
      <c r="DW69" s="1239">
        <v>165726658.22</v>
      </c>
      <c r="DX69" s="1241">
        <v>96</v>
      </c>
      <c r="DY69" s="1239">
        <v>201770451.62</v>
      </c>
    </row>
    <row r="70" spans="124:129">
      <c r="DT70" s="1238">
        <v>45991</v>
      </c>
      <c r="DU70" s="1328" t="s">
        <v>2073</v>
      </c>
      <c r="DV70" t="s">
        <v>2069</v>
      </c>
      <c r="DW70" s="1239">
        <v>140.84</v>
      </c>
      <c r="DX70" s="1241">
        <v>0</v>
      </c>
      <c r="DY70" s="1239">
        <v>0</v>
      </c>
    </row>
    <row r="71" spans="124:129">
      <c r="DT71" s="1238">
        <v>45991</v>
      </c>
      <c r="DU71" s="1328" t="s">
        <v>2074</v>
      </c>
      <c r="DV71" t="s">
        <v>2071</v>
      </c>
      <c r="DW71" s="1239">
        <v>151144.35999999999</v>
      </c>
      <c r="DX71" s="1241">
        <v>0</v>
      </c>
      <c r="DY71" s="1239">
        <v>0</v>
      </c>
    </row>
    <row r="72" spans="124:129">
      <c r="DT72" s="1238">
        <v>45991</v>
      </c>
      <c r="DU72" s="1328" t="s">
        <v>2075</v>
      </c>
      <c r="DV72" t="s">
        <v>432</v>
      </c>
      <c r="DW72" s="1239">
        <v>2387568.08</v>
      </c>
      <c r="DX72" s="1241">
        <v>0</v>
      </c>
      <c r="DY72" s="1239">
        <v>0</v>
      </c>
    </row>
    <row r="73" spans="124:129">
      <c r="DT73" s="1238">
        <v>45991</v>
      </c>
      <c r="DU73" s="1328" t="s">
        <v>852</v>
      </c>
      <c r="DV73" t="s">
        <v>480</v>
      </c>
      <c r="DW73" s="1239">
        <v>1394693.57</v>
      </c>
      <c r="DX73" s="1241">
        <v>26</v>
      </c>
      <c r="DY73" s="1239">
        <v>2139462.25</v>
      </c>
    </row>
    <row r="74" spans="124:129">
      <c r="DT74" s="1238">
        <v>45991</v>
      </c>
      <c r="DU74" s="1328" t="s">
        <v>853</v>
      </c>
      <c r="DV74" t="s">
        <v>481</v>
      </c>
      <c r="DW74" s="1239">
        <v>12431369.199999999</v>
      </c>
      <c r="DX74" s="1241">
        <v>223</v>
      </c>
      <c r="DY74" s="1239">
        <v>21432329.870000001</v>
      </c>
    </row>
    <row r="75" spans="124:129">
      <c r="DT75" s="1238">
        <v>45991</v>
      </c>
      <c r="DU75" s="1328" t="s">
        <v>854</v>
      </c>
      <c r="DV75" t="s">
        <v>482</v>
      </c>
      <c r="DW75" s="1239">
        <v>49735073.369999997</v>
      </c>
      <c r="DX75" s="1241">
        <v>633</v>
      </c>
      <c r="DY75" s="1239">
        <v>75957607.280000001</v>
      </c>
    </row>
    <row r="76" spans="124:129">
      <c r="DT76" s="1238">
        <v>45991</v>
      </c>
      <c r="DU76" s="1328" t="s">
        <v>855</v>
      </c>
      <c r="DV76" t="s">
        <v>483</v>
      </c>
      <c r="DW76" s="1239">
        <v>126798484.41</v>
      </c>
      <c r="DX76" s="1241">
        <v>1240</v>
      </c>
      <c r="DY76" s="1239">
        <v>186160483.33000001</v>
      </c>
    </row>
    <row r="77" spans="124:129">
      <c r="DT77" s="1238">
        <v>45991</v>
      </c>
      <c r="DU77" s="1328" t="s">
        <v>856</v>
      </c>
      <c r="DV77" t="s">
        <v>484</v>
      </c>
      <c r="DW77" s="1239">
        <v>200597204.08000001</v>
      </c>
      <c r="DX77" s="1241">
        <v>1775</v>
      </c>
      <c r="DY77" s="1239">
        <v>294057217.45999998</v>
      </c>
    </row>
    <row r="78" spans="124:129">
      <c r="DT78" s="1238">
        <v>45991</v>
      </c>
      <c r="DU78" s="1328" t="s">
        <v>857</v>
      </c>
      <c r="DV78" t="s">
        <v>485</v>
      </c>
      <c r="DW78" s="1239">
        <v>367933127.47000003</v>
      </c>
      <c r="DX78" s="1241">
        <v>2850</v>
      </c>
      <c r="DY78" s="1239">
        <v>520362060.08999997</v>
      </c>
    </row>
    <row r="79" spans="124:129">
      <c r="DT79" s="1238">
        <v>45991</v>
      </c>
      <c r="DU79" s="1328" t="s">
        <v>858</v>
      </c>
      <c r="DV79" t="s">
        <v>486</v>
      </c>
      <c r="DW79" s="1239">
        <v>563113338.72000003</v>
      </c>
      <c r="DX79" s="1241">
        <v>3867</v>
      </c>
      <c r="DY79" s="1239">
        <v>777598623.23000002</v>
      </c>
    </row>
    <row r="80" spans="124:129">
      <c r="DT80" s="1238">
        <v>45991</v>
      </c>
      <c r="DU80" s="1328" t="s">
        <v>859</v>
      </c>
      <c r="DV80" t="s">
        <v>487</v>
      </c>
      <c r="DW80" s="1239">
        <v>848186217.65999997</v>
      </c>
      <c r="DX80" s="1241">
        <v>5198</v>
      </c>
      <c r="DY80" s="1239">
        <v>1134583582.96</v>
      </c>
    </row>
    <row r="81" spans="124:129">
      <c r="DT81" s="1238">
        <v>45991</v>
      </c>
      <c r="DU81" s="1328" t="s">
        <v>860</v>
      </c>
      <c r="DV81" t="s">
        <v>488</v>
      </c>
      <c r="DW81" s="1239">
        <v>1352213772.8299999</v>
      </c>
      <c r="DX81" s="1241">
        <v>7789</v>
      </c>
      <c r="DY81" s="1239">
        <v>1795751638.6900001</v>
      </c>
    </row>
    <row r="82" spans="124:129">
      <c r="DT82" s="1238">
        <v>45991</v>
      </c>
      <c r="DU82" s="1328" t="s">
        <v>861</v>
      </c>
      <c r="DV82" t="s">
        <v>489</v>
      </c>
      <c r="DW82" s="1239">
        <v>2560660679.71</v>
      </c>
      <c r="DX82" s="1241">
        <v>14130</v>
      </c>
      <c r="DY82" s="1239">
        <v>3248886303.7399998</v>
      </c>
    </row>
    <row r="83" spans="124:129">
      <c r="DT83" s="1238">
        <v>45991</v>
      </c>
      <c r="DU83" s="1328" t="s">
        <v>862</v>
      </c>
      <c r="DV83" t="s">
        <v>490</v>
      </c>
      <c r="DW83" s="1239">
        <v>4445709976.8400002</v>
      </c>
      <c r="DX83" s="1241">
        <v>30037</v>
      </c>
      <c r="DY83" s="1239">
        <v>5958736908.4799995</v>
      </c>
    </row>
    <row r="84" spans="124:129">
      <c r="DT84" s="1238">
        <v>45991</v>
      </c>
      <c r="DU84" s="1328" t="s">
        <v>863</v>
      </c>
      <c r="DV84" t="s">
        <v>1198</v>
      </c>
      <c r="DW84" s="1239">
        <v>881766082.85000002</v>
      </c>
      <c r="DX84" s="1241">
        <v>7730</v>
      </c>
      <c r="DY84" s="1239">
        <v>1259599423.03</v>
      </c>
    </row>
    <row r="85" spans="124:129">
      <c r="DT85" s="1238">
        <v>45991</v>
      </c>
      <c r="DU85" s="1328" t="s">
        <v>2076</v>
      </c>
      <c r="DV85" t="s">
        <v>2069</v>
      </c>
      <c r="DW85" s="1239">
        <v>3.2</v>
      </c>
      <c r="DX85" s="1241">
        <v>0</v>
      </c>
      <c r="DY85" s="1239">
        <v>0</v>
      </c>
    </row>
    <row r="86" spans="124:129">
      <c r="DT86" s="1238">
        <v>45991</v>
      </c>
      <c r="DU86" s="1328" t="s">
        <v>2077</v>
      </c>
      <c r="DV86" t="s">
        <v>2071</v>
      </c>
      <c r="DW86" s="1239">
        <v>92.37</v>
      </c>
      <c r="DX86" s="1241">
        <v>0</v>
      </c>
      <c r="DY86" s="1239">
        <v>0</v>
      </c>
    </row>
    <row r="87" spans="124:129">
      <c r="DT87" s="1238">
        <v>45991</v>
      </c>
      <c r="DU87" s="1328" t="s">
        <v>2078</v>
      </c>
      <c r="DV87" t="s">
        <v>432</v>
      </c>
      <c r="DW87" s="1239">
        <v>120</v>
      </c>
      <c r="DX87" s="1241">
        <v>0</v>
      </c>
      <c r="DY87" s="1239">
        <v>0</v>
      </c>
    </row>
    <row r="88" spans="124:129">
      <c r="DT88" s="1238">
        <v>45991</v>
      </c>
      <c r="DU88" s="1328" t="s">
        <v>864</v>
      </c>
      <c r="DV88" t="s">
        <v>480</v>
      </c>
      <c r="DW88" s="1239">
        <v>43222587.340000004</v>
      </c>
      <c r="DX88" s="1241">
        <v>1873</v>
      </c>
      <c r="DY88" s="1239">
        <v>262835517.96000001</v>
      </c>
    </row>
    <row r="89" spans="124:129">
      <c r="DT89" s="1238">
        <v>45991</v>
      </c>
      <c r="DU89" s="1328" t="s">
        <v>865</v>
      </c>
      <c r="DV89" t="s">
        <v>481</v>
      </c>
      <c r="DW89" s="1239">
        <v>164749972.62</v>
      </c>
      <c r="DX89" s="1241">
        <v>3265</v>
      </c>
      <c r="DY89" s="1239">
        <v>480667538.75999999</v>
      </c>
    </row>
    <row r="90" spans="124:129">
      <c r="DT90" s="1238">
        <v>45991</v>
      </c>
      <c r="DU90" s="1328" t="s">
        <v>866</v>
      </c>
      <c r="DV90" t="s">
        <v>482</v>
      </c>
      <c r="DW90" s="1239">
        <v>353331909.31</v>
      </c>
      <c r="DX90" s="1241">
        <v>4640</v>
      </c>
      <c r="DY90" s="1239">
        <v>748536831.77999997</v>
      </c>
    </row>
    <row r="91" spans="124:129">
      <c r="DT91" s="1238">
        <v>45991</v>
      </c>
      <c r="DU91" s="1328" t="s">
        <v>867</v>
      </c>
      <c r="DV91" t="s">
        <v>483</v>
      </c>
      <c r="DW91" s="1239">
        <v>639366980.86000001</v>
      </c>
      <c r="DX91" s="1241">
        <v>6009</v>
      </c>
      <c r="DY91" s="1239">
        <v>1113390161.79</v>
      </c>
    </row>
    <row r="92" spans="124:129">
      <c r="DT92" s="1238">
        <v>45991</v>
      </c>
      <c r="DU92" s="1328" t="s">
        <v>868</v>
      </c>
      <c r="DV92" t="s">
        <v>484</v>
      </c>
      <c r="DW92" s="1239">
        <v>973173131.44000006</v>
      </c>
      <c r="DX92" s="1241">
        <v>7344</v>
      </c>
      <c r="DY92" s="1239">
        <v>1483261997</v>
      </c>
    </row>
    <row r="93" spans="124:129">
      <c r="DT93" s="1238">
        <v>45991</v>
      </c>
      <c r="DU93" s="1328" t="s">
        <v>869</v>
      </c>
      <c r="DV93" t="s">
        <v>485</v>
      </c>
      <c r="DW93" s="1239">
        <v>1258475132.77</v>
      </c>
      <c r="DX93" s="1241">
        <v>8562</v>
      </c>
      <c r="DY93" s="1239">
        <v>1768221442.21</v>
      </c>
    </row>
    <row r="94" spans="124:129">
      <c r="DT94" s="1238">
        <v>45991</v>
      </c>
      <c r="DU94" s="1328" t="s">
        <v>870</v>
      </c>
      <c r="DV94" t="s">
        <v>486</v>
      </c>
      <c r="DW94" s="1239">
        <v>1564209675.3800001</v>
      </c>
      <c r="DX94" s="1241">
        <v>9312</v>
      </c>
      <c r="DY94" s="1239">
        <v>2062641611.4400001</v>
      </c>
    </row>
    <row r="95" spans="124:129">
      <c r="DT95" s="1238">
        <v>45991</v>
      </c>
      <c r="DU95" s="1328" t="s">
        <v>871</v>
      </c>
      <c r="DV95" t="s">
        <v>487</v>
      </c>
      <c r="DW95" s="1239">
        <v>1837422717.4300001</v>
      </c>
      <c r="DX95" s="1241">
        <v>10372</v>
      </c>
      <c r="DY95" s="1239">
        <v>2277628869.0300002</v>
      </c>
    </row>
    <row r="96" spans="124:129">
      <c r="DT96" s="1238">
        <v>45991</v>
      </c>
      <c r="DU96" s="1328" t="s">
        <v>872</v>
      </c>
      <c r="DV96" t="s">
        <v>488</v>
      </c>
      <c r="DW96" s="1239">
        <v>2069267942.9400001</v>
      </c>
      <c r="DX96" s="1241">
        <v>10989</v>
      </c>
      <c r="DY96" s="1239">
        <v>2401739488.6500001</v>
      </c>
    </row>
    <row r="97" spans="124:129">
      <c r="DT97" s="1238">
        <v>45991</v>
      </c>
      <c r="DU97" s="1328" t="s">
        <v>873</v>
      </c>
      <c r="DV97" t="s">
        <v>489</v>
      </c>
      <c r="DW97" s="1239">
        <v>1941247151.95</v>
      </c>
      <c r="DX97" s="1241">
        <v>9996</v>
      </c>
      <c r="DY97" s="1239">
        <v>2090695029.74</v>
      </c>
    </row>
    <row r="98" spans="124:129">
      <c r="DT98" s="1238">
        <v>45991</v>
      </c>
      <c r="DU98" s="1328" t="s">
        <v>874</v>
      </c>
      <c r="DV98" t="s">
        <v>490</v>
      </c>
      <c r="DW98" s="1239">
        <v>566072818.66999996</v>
      </c>
      <c r="DX98" s="1241">
        <v>3136</v>
      </c>
      <c r="DY98" s="1239">
        <v>585647152.04999995</v>
      </c>
    </row>
    <row r="99" spans="124:129">
      <c r="DT99" s="1238">
        <v>45991</v>
      </c>
      <c r="DU99" s="1328" t="s">
        <v>875</v>
      </c>
      <c r="DV99" t="s">
        <v>1198</v>
      </c>
      <c r="DW99" s="1239">
        <v>0</v>
      </c>
      <c r="DX99" s="1241">
        <v>0</v>
      </c>
      <c r="DY99" s="1239">
        <v>0</v>
      </c>
    </row>
    <row r="100" spans="124:129">
      <c r="DT100" s="1238">
        <v>45991</v>
      </c>
      <c r="DU100" s="1328" t="s">
        <v>2079</v>
      </c>
      <c r="DV100" t="s">
        <v>2069</v>
      </c>
      <c r="DW100" s="1239">
        <v>0.06</v>
      </c>
      <c r="DX100" s="1241">
        <v>0</v>
      </c>
      <c r="DY100" s="1239">
        <v>0</v>
      </c>
    </row>
    <row r="101" spans="124:129">
      <c r="DT101" s="1238">
        <v>45991</v>
      </c>
      <c r="DU101" s="1328" t="s">
        <v>2080</v>
      </c>
      <c r="DV101" t="s">
        <v>2071</v>
      </c>
      <c r="DW101" s="1239">
        <v>70.73</v>
      </c>
      <c r="DX101" s="1241">
        <v>0</v>
      </c>
      <c r="DY101" s="1239">
        <v>0</v>
      </c>
    </row>
    <row r="102" spans="124:129">
      <c r="DT102" s="1238">
        <v>45991</v>
      </c>
      <c r="DU102" s="1328" t="s">
        <v>2081</v>
      </c>
      <c r="DV102" t="s">
        <v>432</v>
      </c>
      <c r="DW102" s="1239">
        <v>119.76</v>
      </c>
      <c r="DX102" s="1241">
        <v>0</v>
      </c>
      <c r="DY102" s="1239">
        <v>0</v>
      </c>
    </row>
    <row r="103" spans="124:129">
      <c r="DT103" s="1238">
        <v>45991</v>
      </c>
      <c r="DU103" s="1328" t="s">
        <v>876</v>
      </c>
      <c r="DV103" t="s">
        <v>492</v>
      </c>
      <c r="DW103" s="1239">
        <v>925525.86</v>
      </c>
      <c r="DX103" s="1241">
        <v>10</v>
      </c>
      <c r="DY103" s="1239">
        <v>1136752</v>
      </c>
    </row>
    <row r="104" spans="124:129">
      <c r="DT104" s="1238">
        <v>45991</v>
      </c>
      <c r="DU104" s="1328" t="s">
        <v>877</v>
      </c>
      <c r="DV104" t="s">
        <v>493</v>
      </c>
      <c r="DW104" s="1239">
        <v>1771505.81</v>
      </c>
      <c r="DX104" s="1241">
        <v>46</v>
      </c>
      <c r="DY104" s="1239">
        <v>4032590.56</v>
      </c>
    </row>
    <row r="105" spans="124:129">
      <c r="DT105" s="1238">
        <v>45991</v>
      </c>
      <c r="DU105" s="1328" t="s">
        <v>878</v>
      </c>
      <c r="DV105" t="s">
        <v>494</v>
      </c>
      <c r="DW105" s="1239">
        <v>3183231.2</v>
      </c>
      <c r="DX105" s="1241">
        <v>90</v>
      </c>
      <c r="DY105" s="1239">
        <v>8148889.6500000004</v>
      </c>
    </row>
    <row r="106" spans="124:129">
      <c r="DT106" s="1238">
        <v>45991</v>
      </c>
      <c r="DU106" s="1328" t="s">
        <v>879</v>
      </c>
      <c r="DV106" t="s">
        <v>495</v>
      </c>
      <c r="DW106" s="1239">
        <v>14010318.74</v>
      </c>
      <c r="DX106" s="1241">
        <v>323</v>
      </c>
      <c r="DY106" s="1239">
        <v>30292011.809999999</v>
      </c>
    </row>
    <row r="107" spans="124:129">
      <c r="DT107" s="1238">
        <v>45991</v>
      </c>
      <c r="DU107" s="1328" t="s">
        <v>880</v>
      </c>
      <c r="DV107" t="s">
        <v>496</v>
      </c>
      <c r="DW107" s="1239">
        <v>12198847.33</v>
      </c>
      <c r="DX107" s="1241">
        <v>259</v>
      </c>
      <c r="DY107" s="1239">
        <v>31508287.43</v>
      </c>
    </row>
    <row r="108" spans="124:129">
      <c r="DT108" s="1238">
        <v>45991</v>
      </c>
      <c r="DU108" s="1328" t="s">
        <v>881</v>
      </c>
      <c r="DV108" t="s">
        <v>497</v>
      </c>
      <c r="DW108" s="1239">
        <v>17569555.289999999</v>
      </c>
      <c r="DX108" s="1241">
        <v>402</v>
      </c>
      <c r="DY108" s="1239">
        <v>48148724.789999999</v>
      </c>
    </row>
    <row r="109" spans="124:129">
      <c r="DT109" s="1238">
        <v>45991</v>
      </c>
      <c r="DU109" s="1328" t="s">
        <v>882</v>
      </c>
      <c r="DV109" t="s">
        <v>498</v>
      </c>
      <c r="DW109" s="1239">
        <v>161147120.34999999</v>
      </c>
      <c r="DX109" s="1241">
        <v>2552</v>
      </c>
      <c r="DY109" s="1239">
        <v>327189597.56</v>
      </c>
    </row>
    <row r="110" spans="124:129">
      <c r="DT110" s="1238">
        <v>45991</v>
      </c>
      <c r="DU110" s="1328" t="s">
        <v>883</v>
      </c>
      <c r="DV110" t="s">
        <v>499</v>
      </c>
      <c r="DW110" s="1239">
        <v>39029881.509999998</v>
      </c>
      <c r="DX110" s="1241">
        <v>645</v>
      </c>
      <c r="DY110" s="1239">
        <v>94680667.989999995</v>
      </c>
    </row>
    <row r="111" spans="124:129">
      <c r="DT111" s="1238">
        <v>45991</v>
      </c>
      <c r="DU111" s="1328" t="s">
        <v>884</v>
      </c>
      <c r="DV111" t="s">
        <v>500</v>
      </c>
      <c r="DW111" s="1239">
        <v>179311206.03999999</v>
      </c>
      <c r="DX111" s="1241">
        <v>2463</v>
      </c>
      <c r="DY111" s="1239">
        <v>349242503.55000001</v>
      </c>
    </row>
    <row r="112" spans="124:129">
      <c r="DT112" s="1238">
        <v>45991</v>
      </c>
      <c r="DU112" s="1328" t="s">
        <v>885</v>
      </c>
      <c r="DV112" t="s">
        <v>501</v>
      </c>
      <c r="DW112" s="1239">
        <v>81752223.700000003</v>
      </c>
      <c r="DX112" s="1241">
        <v>986</v>
      </c>
      <c r="DY112" s="1239">
        <v>159246873.47</v>
      </c>
    </row>
    <row r="113" spans="124:129">
      <c r="DT113" s="1238">
        <v>45991</v>
      </c>
      <c r="DU113" s="1328" t="s">
        <v>886</v>
      </c>
      <c r="DV113" t="s">
        <v>502</v>
      </c>
      <c r="DW113" s="1239">
        <v>115230113.87</v>
      </c>
      <c r="DX113" s="1241">
        <v>1286</v>
      </c>
      <c r="DY113" s="1239">
        <v>214806784.69</v>
      </c>
    </row>
    <row r="114" spans="124:129">
      <c r="DT114" s="1238">
        <v>45991</v>
      </c>
      <c r="DU114" s="1328" t="s">
        <v>887</v>
      </c>
      <c r="DV114" t="s">
        <v>503</v>
      </c>
      <c r="DW114" s="1239">
        <v>877757343.84000003</v>
      </c>
      <c r="DX114" s="1241">
        <v>9204</v>
      </c>
      <c r="DY114" s="1239">
        <v>1484683431.1600001</v>
      </c>
    </row>
    <row r="115" spans="124:129">
      <c r="DT115" s="1238">
        <v>45991</v>
      </c>
      <c r="DU115" s="1328" t="s">
        <v>888</v>
      </c>
      <c r="DV115" t="s">
        <v>504</v>
      </c>
      <c r="DW115" s="1239">
        <v>162324596.56</v>
      </c>
      <c r="DX115" s="1241">
        <v>1470</v>
      </c>
      <c r="DY115" s="1239">
        <v>263286788.97999999</v>
      </c>
    </row>
    <row r="116" spans="124:129">
      <c r="DT116" s="1238">
        <v>45991</v>
      </c>
      <c r="DU116" s="1328" t="s">
        <v>889</v>
      </c>
      <c r="DV116" t="s">
        <v>505</v>
      </c>
      <c r="DW116" s="1239">
        <v>350361807.22000003</v>
      </c>
      <c r="DX116" s="1241">
        <v>2988</v>
      </c>
      <c r="DY116" s="1239">
        <v>542990731.41999996</v>
      </c>
    </row>
    <row r="117" spans="124:129">
      <c r="DT117" s="1238">
        <v>45991</v>
      </c>
      <c r="DU117" s="1328" t="s">
        <v>890</v>
      </c>
      <c r="DV117" t="s">
        <v>506</v>
      </c>
      <c r="DW117" s="1239">
        <v>248476036.97999999</v>
      </c>
      <c r="DX117" s="1241">
        <v>1758</v>
      </c>
      <c r="DY117" s="1239">
        <v>372928135.36000001</v>
      </c>
    </row>
    <row r="118" spans="124:129">
      <c r="DT118" s="1238">
        <v>45991</v>
      </c>
      <c r="DU118" s="1328" t="s">
        <v>891</v>
      </c>
      <c r="DV118" t="s">
        <v>507</v>
      </c>
      <c r="DW118" s="1239">
        <v>220855911.84</v>
      </c>
      <c r="DX118" s="1241">
        <v>1446</v>
      </c>
      <c r="DY118" s="1239">
        <v>320007383.27999997</v>
      </c>
    </row>
    <row r="119" spans="124:129">
      <c r="DT119" s="1238">
        <v>45991</v>
      </c>
      <c r="DU119" s="1328" t="s">
        <v>892</v>
      </c>
      <c r="DV119" t="s">
        <v>508</v>
      </c>
      <c r="DW119" s="1239">
        <v>2849424226.5700002</v>
      </c>
      <c r="DX119" s="1241">
        <v>19217</v>
      </c>
      <c r="DY119" s="1239">
        <v>3851856740.3499999</v>
      </c>
    </row>
    <row r="120" spans="124:129">
      <c r="DT120" s="1238">
        <v>45991</v>
      </c>
      <c r="DU120" s="1328" t="s">
        <v>893</v>
      </c>
      <c r="DV120" t="s">
        <v>509</v>
      </c>
      <c r="DW120" s="1239">
        <v>312621495.83999997</v>
      </c>
      <c r="DX120" s="1241">
        <v>1875</v>
      </c>
      <c r="DY120" s="1239">
        <v>418982637.19</v>
      </c>
    </row>
    <row r="121" spans="124:129">
      <c r="DT121" s="1238">
        <v>45991</v>
      </c>
      <c r="DU121" s="1328" t="s">
        <v>894</v>
      </c>
      <c r="DV121" t="s">
        <v>510</v>
      </c>
      <c r="DW121" s="1239">
        <v>491631155.00999999</v>
      </c>
      <c r="DX121" s="1241">
        <v>2715</v>
      </c>
      <c r="DY121" s="1239">
        <v>620999996.33000004</v>
      </c>
    </row>
    <row r="122" spans="124:129">
      <c r="DT122" s="1238">
        <v>45991</v>
      </c>
      <c r="DU122" s="1328" t="s">
        <v>895</v>
      </c>
      <c r="DV122" t="s">
        <v>511</v>
      </c>
      <c r="DW122" s="1239">
        <v>215803058.80000001</v>
      </c>
      <c r="DX122" s="1241">
        <v>1136</v>
      </c>
      <c r="DY122" s="1239">
        <v>259322463.69</v>
      </c>
    </row>
    <row r="123" spans="124:129">
      <c r="DT123" s="1238">
        <v>45991</v>
      </c>
      <c r="DU123" s="1328" t="s">
        <v>896</v>
      </c>
      <c r="DV123" t="s">
        <v>512</v>
      </c>
      <c r="DW123" s="1239">
        <v>165441587.56999999</v>
      </c>
      <c r="DX123" s="1241">
        <v>805</v>
      </c>
      <c r="DY123" s="1239">
        <v>199277837.15000001</v>
      </c>
    </row>
    <row r="124" spans="124:129">
      <c r="DT124" s="1238">
        <v>45991</v>
      </c>
      <c r="DU124" s="1328" t="s">
        <v>897</v>
      </c>
      <c r="DV124" t="s">
        <v>513</v>
      </c>
      <c r="DW124" s="1239">
        <v>4292740550.8099999</v>
      </c>
      <c r="DX124" s="1241">
        <v>20724</v>
      </c>
      <c r="DY124" s="1239">
        <v>4960673522.9099998</v>
      </c>
    </row>
    <row r="125" spans="124:129">
      <c r="DT125" s="1238">
        <v>45991</v>
      </c>
      <c r="DU125" s="1328" t="s">
        <v>898</v>
      </c>
      <c r="DV125" t="s">
        <v>514</v>
      </c>
      <c r="DW125" s="1239">
        <v>183533562.41</v>
      </c>
      <c r="DX125" s="1241">
        <v>970</v>
      </c>
      <c r="DY125" s="1239">
        <v>223514789.19</v>
      </c>
    </row>
    <row r="126" spans="124:129">
      <c r="DT126" s="1238">
        <v>45991</v>
      </c>
      <c r="DU126" s="1328" t="s">
        <v>899</v>
      </c>
      <c r="DV126" t="s">
        <v>515</v>
      </c>
      <c r="DW126" s="1239">
        <v>353712229.87</v>
      </c>
      <c r="DX126" s="1241">
        <v>1645</v>
      </c>
      <c r="DY126" s="1239">
        <v>410766765.51999998</v>
      </c>
    </row>
    <row r="127" spans="124:129">
      <c r="DT127" s="1238">
        <v>45991</v>
      </c>
      <c r="DU127" s="1328" t="s">
        <v>900</v>
      </c>
      <c r="DV127" t="s">
        <v>516</v>
      </c>
      <c r="DW127" s="1239">
        <v>30120786.629999999</v>
      </c>
      <c r="DX127" s="1241">
        <v>179</v>
      </c>
      <c r="DY127" s="1239">
        <v>34838345.299999997</v>
      </c>
    </row>
    <row r="128" spans="124:129">
      <c r="DT128" s="1238">
        <v>45991</v>
      </c>
      <c r="DU128" s="1328" t="s">
        <v>901</v>
      </c>
      <c r="DV128" t="s">
        <v>517</v>
      </c>
      <c r="DW128" s="1239">
        <v>3260791.82</v>
      </c>
      <c r="DX128" s="1241">
        <v>28</v>
      </c>
      <c r="DY128" s="1239">
        <v>4315648.33</v>
      </c>
    </row>
    <row r="129" spans="124:129">
      <c r="DT129" s="1238">
        <v>45991</v>
      </c>
      <c r="DU129" s="1328" t="s">
        <v>902</v>
      </c>
      <c r="DV129" t="s">
        <v>518</v>
      </c>
      <c r="DW129" s="1239">
        <v>26345349.239999998</v>
      </c>
      <c r="DX129" s="1241">
        <v>276</v>
      </c>
      <c r="DY129" s="1239">
        <v>38386740.75</v>
      </c>
    </row>
    <row r="130" spans="124:129">
      <c r="DT130" s="1238">
        <v>45991</v>
      </c>
      <c r="DU130" s="1328" t="s">
        <v>2082</v>
      </c>
      <c r="DV130" t="s">
        <v>2069</v>
      </c>
      <c r="DW130" s="1239">
        <v>0</v>
      </c>
      <c r="DX130" s="1241">
        <v>0</v>
      </c>
      <c r="DY130" s="1239">
        <v>0</v>
      </c>
    </row>
    <row r="131" spans="124:129">
      <c r="DT131" s="1238">
        <v>45991</v>
      </c>
      <c r="DU131" s="1328" t="s">
        <v>2083</v>
      </c>
      <c r="DV131" t="s">
        <v>2071</v>
      </c>
      <c r="DW131" s="1239">
        <v>21.5</v>
      </c>
      <c r="DX131" s="1241">
        <v>0</v>
      </c>
      <c r="DY131" s="1239">
        <v>0</v>
      </c>
    </row>
    <row r="132" spans="124:129">
      <c r="DT132" s="1238">
        <v>45991</v>
      </c>
      <c r="DU132" s="1328" t="s">
        <v>2084</v>
      </c>
      <c r="DV132" t="s">
        <v>432</v>
      </c>
      <c r="DW132" s="1239">
        <v>32.83</v>
      </c>
      <c r="DX132" s="1241">
        <v>0</v>
      </c>
      <c r="DY132" s="1239">
        <v>0</v>
      </c>
    </row>
    <row r="133" spans="124:129">
      <c r="DT133" s="1238">
        <v>45991</v>
      </c>
      <c r="DU133" s="1328" t="s">
        <v>903</v>
      </c>
      <c r="DV133" t="s">
        <v>520</v>
      </c>
      <c r="DW133" s="1239">
        <v>7340880.5</v>
      </c>
      <c r="DX133" s="1241">
        <v>850</v>
      </c>
      <c r="DY133" s="1239">
        <v>117243690.34</v>
      </c>
    </row>
    <row r="134" spans="124:129">
      <c r="DT134" s="1238">
        <v>45991</v>
      </c>
      <c r="DU134" s="1328" t="s">
        <v>904</v>
      </c>
      <c r="DV134" t="s">
        <v>521</v>
      </c>
      <c r="DW134" s="1239">
        <v>26838058.989999998</v>
      </c>
      <c r="DX134" s="1241">
        <v>1387</v>
      </c>
      <c r="DY134" s="1239">
        <v>176574351.78999999</v>
      </c>
    </row>
    <row r="135" spans="124:129">
      <c r="DT135" s="1238">
        <v>45991</v>
      </c>
      <c r="DU135" s="1328" t="s">
        <v>905</v>
      </c>
      <c r="DV135" t="s">
        <v>522</v>
      </c>
      <c r="DW135" s="1239">
        <v>49624377.659999996</v>
      </c>
      <c r="DX135" s="1241">
        <v>1632</v>
      </c>
      <c r="DY135" s="1239">
        <v>211087233</v>
      </c>
    </row>
    <row r="136" spans="124:129">
      <c r="DT136" s="1238">
        <v>45991</v>
      </c>
      <c r="DU136" s="1328" t="s">
        <v>906</v>
      </c>
      <c r="DV136" t="s">
        <v>523</v>
      </c>
      <c r="DW136" s="1239">
        <v>79440044.329999998</v>
      </c>
      <c r="DX136" s="1241">
        <v>1880</v>
      </c>
      <c r="DY136" s="1239">
        <v>253833955.66</v>
      </c>
    </row>
    <row r="137" spans="124:129">
      <c r="DT137" s="1238">
        <v>45991</v>
      </c>
      <c r="DU137" s="1328" t="s">
        <v>907</v>
      </c>
      <c r="DV137" t="s">
        <v>524</v>
      </c>
      <c r="DW137" s="1239">
        <v>120249838.06</v>
      </c>
      <c r="DX137" s="1241">
        <v>2312</v>
      </c>
      <c r="DY137" s="1239">
        <v>322044224.17000002</v>
      </c>
    </row>
    <row r="138" spans="124:129">
      <c r="DT138" s="1238">
        <v>45991</v>
      </c>
      <c r="DU138" s="1328" t="s">
        <v>908</v>
      </c>
      <c r="DV138" t="s">
        <v>493</v>
      </c>
      <c r="DW138" s="1239">
        <v>167193120.63</v>
      </c>
      <c r="DX138" s="1241">
        <v>2671</v>
      </c>
      <c r="DY138" s="1239">
        <v>381116517.58999997</v>
      </c>
    </row>
    <row r="139" spans="124:129">
      <c r="DT139" s="1238">
        <v>45991</v>
      </c>
      <c r="DU139" s="1328" t="s">
        <v>909</v>
      </c>
      <c r="DV139" t="s">
        <v>494</v>
      </c>
      <c r="DW139" s="1239">
        <v>203923256.37</v>
      </c>
      <c r="DX139" s="1241">
        <v>2879</v>
      </c>
      <c r="DY139" s="1239">
        <v>411650373.22000003</v>
      </c>
    </row>
    <row r="140" spans="124:129">
      <c r="DT140" s="1238">
        <v>45991</v>
      </c>
      <c r="DU140" s="1328" t="s">
        <v>910</v>
      </c>
      <c r="DV140" t="s">
        <v>495</v>
      </c>
      <c r="DW140" s="1239">
        <v>252973088.81</v>
      </c>
      <c r="DX140" s="1241">
        <v>2970</v>
      </c>
      <c r="DY140" s="1239">
        <v>463431593.49000001</v>
      </c>
    </row>
    <row r="141" spans="124:129">
      <c r="DT141" s="1238">
        <v>45991</v>
      </c>
      <c r="DU141" s="1328" t="s">
        <v>911</v>
      </c>
      <c r="DV141" t="s">
        <v>496</v>
      </c>
      <c r="DW141" s="1239">
        <v>313425674.89999998</v>
      </c>
      <c r="DX141" s="1241">
        <v>3339</v>
      </c>
      <c r="DY141" s="1239">
        <v>523440104.04000002</v>
      </c>
    </row>
    <row r="142" spans="124:129">
      <c r="DT142" s="1238">
        <v>45991</v>
      </c>
      <c r="DU142" s="1328" t="s">
        <v>912</v>
      </c>
      <c r="DV142" t="s">
        <v>497</v>
      </c>
      <c r="DW142" s="1239">
        <v>391862097.94</v>
      </c>
      <c r="DX142" s="1241">
        <v>3674</v>
      </c>
      <c r="DY142" s="1239">
        <v>625371543.87</v>
      </c>
    </row>
    <row r="143" spans="124:129">
      <c r="DT143" s="1238">
        <v>45991</v>
      </c>
      <c r="DU143" s="1328" t="s">
        <v>913</v>
      </c>
      <c r="DV143" t="s">
        <v>498</v>
      </c>
      <c r="DW143" s="1239">
        <v>405995058.66000003</v>
      </c>
      <c r="DX143" s="1241">
        <v>3522</v>
      </c>
      <c r="DY143" s="1239">
        <v>618005065.61000001</v>
      </c>
    </row>
    <row r="144" spans="124:129">
      <c r="DT144" s="1238">
        <v>45991</v>
      </c>
      <c r="DU144" s="1328" t="s">
        <v>914</v>
      </c>
      <c r="DV144" t="s">
        <v>499</v>
      </c>
      <c r="DW144" s="1239">
        <v>473057390.13999999</v>
      </c>
      <c r="DX144" s="1241">
        <v>3669</v>
      </c>
      <c r="DY144" s="1239">
        <v>699268624.96000004</v>
      </c>
    </row>
    <row r="145" spans="124:129">
      <c r="DT145" s="1238">
        <v>45991</v>
      </c>
      <c r="DU145" s="1328" t="s">
        <v>1199</v>
      </c>
      <c r="DV145" t="s">
        <v>500</v>
      </c>
      <c r="DW145" s="1239">
        <v>495474903.19999999</v>
      </c>
      <c r="DX145" s="1241">
        <v>3522</v>
      </c>
      <c r="DY145" s="1239">
        <v>695352403.30999994</v>
      </c>
    </row>
    <row r="146" spans="124:129">
      <c r="DT146" s="1238">
        <v>45991</v>
      </c>
      <c r="DU146" s="1328" t="s">
        <v>1200</v>
      </c>
      <c r="DV146" t="s">
        <v>501</v>
      </c>
      <c r="DW146" s="1239">
        <v>567750048.50999999</v>
      </c>
      <c r="DX146" s="1241">
        <v>3789</v>
      </c>
      <c r="DY146" s="1239">
        <v>760253516.73000002</v>
      </c>
    </row>
    <row r="147" spans="124:129">
      <c r="DT147" s="1238">
        <v>45991</v>
      </c>
      <c r="DU147" s="1328" t="s">
        <v>1201</v>
      </c>
      <c r="DV147" t="s">
        <v>502</v>
      </c>
      <c r="DW147" s="1239">
        <v>649540526.57000005</v>
      </c>
      <c r="DX147" s="1241">
        <v>3918</v>
      </c>
      <c r="DY147" s="1239">
        <v>840297415.23000002</v>
      </c>
    </row>
    <row r="148" spans="124:129">
      <c r="DT148" s="1238">
        <v>45991</v>
      </c>
      <c r="DU148" s="1328" t="s">
        <v>1202</v>
      </c>
      <c r="DV148" t="s">
        <v>503</v>
      </c>
      <c r="DW148" s="1239">
        <v>659330386.05999994</v>
      </c>
      <c r="DX148" s="1241">
        <v>3771</v>
      </c>
      <c r="DY148" s="1239">
        <v>825289487.08000004</v>
      </c>
    </row>
    <row r="149" spans="124:129">
      <c r="DT149" s="1238">
        <v>45991</v>
      </c>
      <c r="DU149" s="1328" t="s">
        <v>1203</v>
      </c>
      <c r="DV149" t="s">
        <v>504</v>
      </c>
      <c r="DW149" s="1239">
        <v>719556183.25999999</v>
      </c>
      <c r="DX149" s="1241">
        <v>3883</v>
      </c>
      <c r="DY149" s="1239">
        <v>868291612.60000002</v>
      </c>
    </row>
    <row r="150" spans="124:129">
      <c r="DT150" s="1238">
        <v>45991</v>
      </c>
      <c r="DU150" s="1328" t="s">
        <v>1204</v>
      </c>
      <c r="DV150" t="s">
        <v>505</v>
      </c>
      <c r="DW150" s="1239">
        <v>654328443.59000003</v>
      </c>
      <c r="DX150" s="1241">
        <v>3481</v>
      </c>
      <c r="DY150" s="1239">
        <v>767912454.92999995</v>
      </c>
    </row>
    <row r="151" spans="124:129">
      <c r="DT151" s="1238">
        <v>45991</v>
      </c>
      <c r="DU151" s="1328" t="s">
        <v>1205</v>
      </c>
      <c r="DV151" t="s">
        <v>506</v>
      </c>
      <c r="DW151" s="1239">
        <v>720492853.52999997</v>
      </c>
      <c r="DX151" s="1241">
        <v>3766</v>
      </c>
      <c r="DY151" s="1239">
        <v>837213851.10000002</v>
      </c>
    </row>
    <row r="152" spans="124:129">
      <c r="DT152" s="1238">
        <v>45991</v>
      </c>
      <c r="DU152" s="1328" t="s">
        <v>1206</v>
      </c>
      <c r="DV152" t="s">
        <v>507</v>
      </c>
      <c r="DW152" s="1239">
        <v>707399269.63</v>
      </c>
      <c r="DX152" s="1241">
        <v>3439</v>
      </c>
      <c r="DY152" s="1239">
        <v>802137231.69000006</v>
      </c>
    </row>
    <row r="153" spans="124:129">
      <c r="DT153" s="1238">
        <v>45991</v>
      </c>
      <c r="DU153" s="1328" t="s">
        <v>1207</v>
      </c>
      <c r="DV153" s="1330" t="s">
        <v>508</v>
      </c>
      <c r="DW153" s="1239">
        <v>691925984.88999999</v>
      </c>
      <c r="DX153" s="1241">
        <v>2951</v>
      </c>
      <c r="DY153" s="1239">
        <v>804760366.70000005</v>
      </c>
    </row>
    <row r="154" spans="124:129">
      <c r="DT154" s="1238">
        <v>45991</v>
      </c>
      <c r="DU154" s="1328" t="s">
        <v>1208</v>
      </c>
      <c r="DV154" s="1330" t="s">
        <v>509</v>
      </c>
      <c r="DW154" s="1239">
        <v>1084539713.8499999</v>
      </c>
      <c r="DX154" s="1241">
        <v>4109</v>
      </c>
      <c r="DY154" s="1239">
        <v>1212890210.51</v>
      </c>
    </row>
    <row r="155" spans="124:129">
      <c r="DT155" s="1238">
        <v>45991</v>
      </c>
      <c r="DU155" s="1328" t="s">
        <v>1209</v>
      </c>
      <c r="DV155" s="1330" t="s">
        <v>510</v>
      </c>
      <c r="DW155" s="1239">
        <v>658243362.14999998</v>
      </c>
      <c r="DX155" s="1241">
        <v>2793</v>
      </c>
      <c r="DY155" s="1239">
        <v>710724090.19000006</v>
      </c>
    </row>
    <row r="156" spans="124:129">
      <c r="DT156" s="1238">
        <v>45991</v>
      </c>
      <c r="DU156" s="1328" t="s">
        <v>1210</v>
      </c>
      <c r="DV156" s="1330" t="s">
        <v>511</v>
      </c>
      <c r="DW156" s="1239">
        <v>560138531.13999999</v>
      </c>
      <c r="DX156" s="1241">
        <v>2436</v>
      </c>
      <c r="DY156" s="1239">
        <v>583944124.82000005</v>
      </c>
    </row>
    <row r="157" spans="124:129">
      <c r="DT157" s="1238">
        <v>45991</v>
      </c>
      <c r="DU157" s="1328" t="s">
        <v>1211</v>
      </c>
      <c r="DV157" s="1330" t="s">
        <v>512</v>
      </c>
      <c r="DW157" s="1239">
        <v>748392057.22000003</v>
      </c>
      <c r="DX157" s="1241">
        <v>2850</v>
      </c>
      <c r="DY157" s="1239">
        <v>761597597.77999997</v>
      </c>
    </row>
    <row r="158" spans="124:129">
      <c r="DT158" s="1238">
        <v>45991</v>
      </c>
      <c r="DU158" s="1328" t="s">
        <v>1212</v>
      </c>
      <c r="DV158" s="1330" t="s">
        <v>1213</v>
      </c>
      <c r="DW158" s="1239">
        <v>1504870.12</v>
      </c>
      <c r="DX158" s="1241">
        <v>5</v>
      </c>
      <c r="DY158" s="1239">
        <v>1534000</v>
      </c>
    </row>
    <row r="159" spans="124:129">
      <c r="DT159" s="1238">
        <v>45991</v>
      </c>
      <c r="DU159" s="1328" t="s">
        <v>2085</v>
      </c>
      <c r="DV159" s="1330" t="s">
        <v>2069</v>
      </c>
      <c r="DW159" s="1239">
        <v>-0.42</v>
      </c>
      <c r="DX159" s="1241">
        <v>0</v>
      </c>
      <c r="DY159" s="1239">
        <v>0</v>
      </c>
    </row>
    <row r="160" spans="124:129">
      <c r="DT160" s="1238">
        <v>45991</v>
      </c>
      <c r="DU160" s="1328" t="s">
        <v>2086</v>
      </c>
      <c r="DV160" s="1330" t="s">
        <v>2071</v>
      </c>
      <c r="DW160" s="1239">
        <v>16.62</v>
      </c>
      <c r="DX160" s="1241">
        <v>0</v>
      </c>
      <c r="DY160" s="1239">
        <v>0</v>
      </c>
    </row>
    <row r="161" spans="124:129">
      <c r="DT161" s="1238">
        <v>45991</v>
      </c>
      <c r="DU161" s="1328" t="s">
        <v>2087</v>
      </c>
      <c r="DV161" s="1330" t="s">
        <v>432</v>
      </c>
      <c r="DW161" s="1239">
        <v>25.75</v>
      </c>
      <c r="DX161" s="1241">
        <v>0</v>
      </c>
      <c r="DY161" s="1239">
        <v>0</v>
      </c>
    </row>
    <row r="162" spans="124:129">
      <c r="DT162" s="1238">
        <v>45991</v>
      </c>
      <c r="DU162" s="1328" t="s">
        <v>915</v>
      </c>
      <c r="DV162" s="1330">
        <v>2010</v>
      </c>
      <c r="DW162" s="1239">
        <v>91965074.480000004</v>
      </c>
      <c r="DX162" s="1241">
        <v>1706</v>
      </c>
      <c r="DY162" s="1239">
        <v>234444986.78999999</v>
      </c>
    </row>
    <row r="163" spans="124:129">
      <c r="DT163" s="1238">
        <v>45991</v>
      </c>
      <c r="DU163" s="1328" t="s">
        <v>916</v>
      </c>
      <c r="DV163" s="1330">
        <v>2011</v>
      </c>
      <c r="DW163" s="1239">
        <v>80874876.840000004</v>
      </c>
      <c r="DX163" s="1241">
        <v>1526</v>
      </c>
      <c r="DY163" s="1239">
        <v>185288285.06999999</v>
      </c>
    </row>
    <row r="164" spans="124:129">
      <c r="DT164" s="1238">
        <v>45991</v>
      </c>
      <c r="DU164" s="1328" t="s">
        <v>1214</v>
      </c>
      <c r="DV164" s="1330">
        <v>2012</v>
      </c>
      <c r="DW164" s="1239">
        <v>95514247.909999996</v>
      </c>
      <c r="DX164" s="1241">
        <v>1791</v>
      </c>
      <c r="DY164" s="1239">
        <v>223196865.25</v>
      </c>
    </row>
    <row r="165" spans="124:129">
      <c r="DT165" s="1238">
        <v>45991</v>
      </c>
      <c r="DU165" s="1328" t="s">
        <v>1215</v>
      </c>
      <c r="DV165">
        <v>2013</v>
      </c>
      <c r="DW165" s="1239">
        <v>99569917.579999998</v>
      </c>
      <c r="DX165" s="1241">
        <v>1651</v>
      </c>
      <c r="DY165" s="1239">
        <v>248351249.69</v>
      </c>
    </row>
    <row r="166" spans="124:129">
      <c r="DT166" s="1238">
        <v>45991</v>
      </c>
      <c r="DU166" s="1328" t="s">
        <v>1216</v>
      </c>
      <c r="DV166">
        <v>2014</v>
      </c>
      <c r="DW166" s="1239">
        <v>139217732.06999999</v>
      </c>
      <c r="DX166" s="1241">
        <v>2107</v>
      </c>
      <c r="DY166" s="1239">
        <v>318285259.67000002</v>
      </c>
    </row>
    <row r="167" spans="124:129">
      <c r="DT167" s="1238">
        <v>45991</v>
      </c>
      <c r="DU167" s="1328" t="s">
        <v>1217</v>
      </c>
      <c r="DV167">
        <v>2015</v>
      </c>
      <c r="DW167" s="1239">
        <v>325990899.44</v>
      </c>
      <c r="DX167" s="1241">
        <v>4037</v>
      </c>
      <c r="DY167" s="1239">
        <v>671384453.29999995</v>
      </c>
    </row>
    <row r="168" spans="124:129">
      <c r="DT168" s="1238">
        <v>45991</v>
      </c>
      <c r="DU168" s="1328" t="s">
        <v>1218</v>
      </c>
      <c r="DV168">
        <v>2016</v>
      </c>
      <c r="DW168" s="1239">
        <v>351977220.29000002</v>
      </c>
      <c r="DX168" s="1241">
        <v>4108</v>
      </c>
      <c r="DY168" s="1239">
        <v>671954080.05999994</v>
      </c>
    </row>
    <row r="169" spans="124:129">
      <c r="DT169" s="1238">
        <v>45991</v>
      </c>
      <c r="DU169" s="1328" t="s">
        <v>1219</v>
      </c>
      <c r="DV169">
        <v>2017</v>
      </c>
      <c r="DW169" s="1239">
        <v>585359969.84000003</v>
      </c>
      <c r="DX169" s="1241">
        <v>5663</v>
      </c>
      <c r="DY169" s="1239">
        <v>1014999388.14</v>
      </c>
    </row>
    <row r="170" spans="124:129">
      <c r="DT170" s="1238">
        <v>45991</v>
      </c>
      <c r="DU170" s="1328" t="s">
        <v>1220</v>
      </c>
      <c r="DV170">
        <v>2018</v>
      </c>
      <c r="DW170" s="1239">
        <v>678955959.85000002</v>
      </c>
      <c r="DX170" s="1241">
        <v>5600</v>
      </c>
      <c r="DY170" s="1239">
        <v>1054611799.63</v>
      </c>
    </row>
    <row r="171" spans="124:129">
      <c r="DT171" s="1238">
        <v>45991</v>
      </c>
      <c r="DU171" s="1328" t="s">
        <v>1221</v>
      </c>
      <c r="DV171">
        <v>2019</v>
      </c>
      <c r="DW171" s="1239">
        <v>1182009566.4000001</v>
      </c>
      <c r="DX171" s="1241">
        <v>8102</v>
      </c>
      <c r="DY171" s="1239">
        <v>1666202484.9100001</v>
      </c>
    </row>
    <row r="172" spans="124:129">
      <c r="DT172" s="1238">
        <v>45991</v>
      </c>
      <c r="DU172" s="1328" t="s">
        <v>1222</v>
      </c>
      <c r="DV172">
        <v>2020</v>
      </c>
      <c r="DW172" s="1239">
        <v>1129799060.6900001</v>
      </c>
      <c r="DX172" s="1241">
        <v>6825</v>
      </c>
      <c r="DY172" s="1239">
        <v>1489871275.1199999</v>
      </c>
    </row>
    <row r="173" spans="124:129">
      <c r="DT173" s="1238">
        <v>45991</v>
      </c>
      <c r="DU173" s="1328" t="s">
        <v>1223</v>
      </c>
      <c r="DV173">
        <v>2021</v>
      </c>
      <c r="DW173" s="1239">
        <v>1974906695.9300001</v>
      </c>
      <c r="DX173" s="1241">
        <v>9852</v>
      </c>
      <c r="DY173" s="1239">
        <v>2396217303.4499998</v>
      </c>
    </row>
    <row r="174" spans="124:129">
      <c r="DT174" s="1238">
        <v>45991</v>
      </c>
      <c r="DU174" s="1328" t="s">
        <v>1224</v>
      </c>
      <c r="DV174">
        <v>2022</v>
      </c>
      <c r="DW174" s="1239">
        <v>2107386570.0599999</v>
      </c>
      <c r="DX174" s="1241">
        <v>9716</v>
      </c>
      <c r="DY174" s="1239">
        <v>2396726208.23</v>
      </c>
    </row>
    <row r="175" spans="124:129">
      <c r="DT175" s="1238">
        <v>45991</v>
      </c>
      <c r="DU175" s="1328" t="s">
        <v>1281</v>
      </c>
      <c r="DV175">
        <v>2023</v>
      </c>
      <c r="DW175" s="1239">
        <v>757390901.96000004</v>
      </c>
      <c r="DX175" s="1241">
        <v>4206</v>
      </c>
      <c r="DY175" s="1239">
        <v>833602370.98000002</v>
      </c>
    </row>
    <row r="176" spans="124:129">
      <c r="DT176" s="1238">
        <v>45991</v>
      </c>
      <c r="DU176" s="1328" t="s">
        <v>1282</v>
      </c>
      <c r="DV176">
        <v>2024</v>
      </c>
      <c r="DW176" s="1239">
        <v>810198612.04999995</v>
      </c>
      <c r="DX176" s="1241">
        <v>4366</v>
      </c>
      <c r="DY176" s="1239">
        <v>853024945.76999998</v>
      </c>
    </row>
    <row r="177" spans="124:129">
      <c r="DT177" s="1238">
        <v>45991</v>
      </c>
      <c r="DU177" s="1328" t="s">
        <v>2052</v>
      </c>
      <c r="DV177">
        <v>2025</v>
      </c>
      <c r="DW177" s="1239">
        <v>999422715.32000005</v>
      </c>
      <c r="DX177" s="1241">
        <v>4242</v>
      </c>
      <c r="DY177" s="1239">
        <v>1017104684.35</v>
      </c>
    </row>
    <row r="178" spans="124:129">
      <c r="DT178" s="1238">
        <v>45991</v>
      </c>
      <c r="DU178" s="1328" t="s">
        <v>917</v>
      </c>
      <c r="DV178" t="s">
        <v>148</v>
      </c>
      <c r="DW178" s="1239">
        <v>11410540020.709999</v>
      </c>
      <c r="DX178" s="1241">
        <v>75498</v>
      </c>
      <c r="DY178" s="1239">
        <v>15275265640.41</v>
      </c>
    </row>
    <row r="179" spans="124:129">
      <c r="DT179" s="1238">
        <v>45991</v>
      </c>
      <c r="DU179" s="1328" t="s">
        <v>918</v>
      </c>
      <c r="DV179" t="s">
        <v>1118</v>
      </c>
      <c r="DW179" s="1239">
        <v>2816476534.6399999</v>
      </c>
      <c r="DX179" s="1241">
        <v>19030</v>
      </c>
      <c r="DY179" s="1239">
        <v>3963076781.54</v>
      </c>
    </row>
    <row r="180" spans="124:129">
      <c r="DT180" s="1238">
        <v>45991</v>
      </c>
      <c r="DU180" s="1328" t="s">
        <v>919</v>
      </c>
      <c r="DV180" t="s">
        <v>1119</v>
      </c>
      <c r="DW180" s="1239">
        <v>3854385474.4899998</v>
      </c>
      <c r="DX180" s="1241">
        <v>24116</v>
      </c>
      <c r="DY180" s="1239">
        <v>5262538429.8999996</v>
      </c>
    </row>
    <row r="181" spans="124:129">
      <c r="DT181" s="1238">
        <v>45991</v>
      </c>
      <c r="DU181" s="1328" t="s">
        <v>920</v>
      </c>
      <c r="DV181" t="s">
        <v>1120</v>
      </c>
      <c r="DW181" s="1239">
        <v>1657345179.26</v>
      </c>
      <c r="DX181" s="1241">
        <v>12891</v>
      </c>
      <c r="DY181" s="1239">
        <v>2413115892.5300002</v>
      </c>
    </row>
    <row r="182" spans="124:129">
      <c r="DT182" s="1238">
        <v>45991</v>
      </c>
      <c r="DU182" s="1328" t="s">
        <v>921</v>
      </c>
      <c r="DV182" t="s">
        <v>1121</v>
      </c>
      <c r="DW182" s="1239">
        <v>658176716.50999999</v>
      </c>
      <c r="DX182" s="1241">
        <v>5524</v>
      </c>
      <c r="DY182" s="1239">
        <v>926256326.84000003</v>
      </c>
    </row>
    <row r="183" spans="124:129">
      <c r="DT183" s="1238">
        <v>45991</v>
      </c>
      <c r="DU183" s="1328" t="s">
        <v>922</v>
      </c>
      <c r="DV183" t="s">
        <v>1122</v>
      </c>
      <c r="DW183" s="1239">
        <v>865086929.58000004</v>
      </c>
      <c r="DX183" s="1241">
        <v>4923</v>
      </c>
      <c r="DY183" s="1239">
        <v>994642232.13999999</v>
      </c>
    </row>
    <row r="184" spans="124:129">
      <c r="DT184" s="1238">
        <v>45991</v>
      </c>
      <c r="DU184" s="1328" t="s">
        <v>923</v>
      </c>
      <c r="DV184" t="s">
        <v>1123</v>
      </c>
      <c r="DW184" s="1239">
        <v>769344393.45000005</v>
      </c>
      <c r="DX184" s="1241">
        <v>4219</v>
      </c>
      <c r="DY184" s="1239">
        <v>845005568.29999995</v>
      </c>
    </row>
    <row r="185" spans="124:129">
      <c r="DT185" s="1238">
        <v>45991</v>
      </c>
      <c r="DU185" s="1328" t="s">
        <v>924</v>
      </c>
      <c r="DV185" t="s">
        <v>1124</v>
      </c>
      <c r="DW185" s="1239">
        <v>549559702.62</v>
      </c>
      <c r="DX185" s="1241">
        <v>3033</v>
      </c>
      <c r="DY185" s="1239">
        <v>603787743.29999995</v>
      </c>
    </row>
    <row r="186" spans="124:129">
      <c r="DT186" s="1238">
        <v>45991</v>
      </c>
      <c r="DU186" s="1328" t="s">
        <v>925</v>
      </c>
      <c r="DV186" t="s">
        <v>1125</v>
      </c>
      <c r="DW186" s="1239">
        <v>188240281.90000001</v>
      </c>
      <c r="DX186" s="1241">
        <v>1360</v>
      </c>
      <c r="DY186" s="1239">
        <v>210038826.5</v>
      </c>
    </row>
    <row r="187" spans="124:129">
      <c r="DT187" s="1238">
        <v>45991</v>
      </c>
      <c r="DU187" s="1328" t="s">
        <v>926</v>
      </c>
      <c r="DV187" t="s">
        <v>1126</v>
      </c>
      <c r="DW187" s="1239">
        <v>51485459.25</v>
      </c>
      <c r="DX187" s="1241">
        <v>396</v>
      </c>
      <c r="DY187" s="1239">
        <v>56349483.210000001</v>
      </c>
    </row>
    <row r="188" spans="124:129">
      <c r="DT188" s="1238">
        <v>45991</v>
      </c>
      <c r="DU188" s="1328" t="s">
        <v>927</v>
      </c>
      <c r="DV188" t="s">
        <v>1127</v>
      </c>
      <c r="DW188" s="1239">
        <v>439349.01</v>
      </c>
      <c r="DX188" s="1241">
        <v>6</v>
      </c>
      <c r="DY188" s="1239">
        <v>454356.15</v>
      </c>
    </row>
    <row r="189" spans="124:129">
      <c r="DT189" s="1238">
        <v>45991</v>
      </c>
      <c r="DU189" s="1328" t="s">
        <v>2088</v>
      </c>
      <c r="DV189" t="s">
        <v>2069</v>
      </c>
      <c r="DW189" s="1239">
        <v>0</v>
      </c>
      <c r="DX189" s="1241">
        <v>0</v>
      </c>
      <c r="DY189" s="1239">
        <v>0</v>
      </c>
    </row>
    <row r="190" spans="124:129">
      <c r="DT190" s="1238">
        <v>45991</v>
      </c>
      <c r="DU190" s="1328" t="s">
        <v>2089</v>
      </c>
      <c r="DV190" t="s">
        <v>2071</v>
      </c>
      <c r="DW190" s="1239">
        <v>1.68</v>
      </c>
      <c r="DX190" s="1241">
        <v>0</v>
      </c>
      <c r="DY190" s="1239">
        <v>0</v>
      </c>
    </row>
    <row r="191" spans="124:129">
      <c r="DT191" s="1238">
        <v>45991</v>
      </c>
      <c r="DU191" s="1328" t="s">
        <v>2090</v>
      </c>
      <c r="DV191" t="s">
        <v>432</v>
      </c>
      <c r="DW191" s="1239">
        <v>5.0999999999999996</v>
      </c>
      <c r="DX191" s="1241">
        <v>0</v>
      </c>
      <c r="DY191" s="1239">
        <v>0</v>
      </c>
    </row>
    <row r="192" spans="124:129">
      <c r="DT192" s="1238">
        <v>45991</v>
      </c>
      <c r="DU192" s="1328" t="s">
        <v>928</v>
      </c>
      <c r="DV192" t="s">
        <v>1225</v>
      </c>
      <c r="DW192" s="1239">
        <v>57300824.579999998</v>
      </c>
      <c r="DX192" s="1241">
        <v>661</v>
      </c>
      <c r="DY192" s="1239">
        <v>88181721.019999996</v>
      </c>
    </row>
    <row r="193" spans="124:129">
      <c r="DT193" s="1238">
        <v>45991</v>
      </c>
      <c r="DU193" s="1328" t="s">
        <v>929</v>
      </c>
      <c r="DV193" t="s">
        <v>1226</v>
      </c>
      <c r="DW193" s="1239">
        <v>177088072.19999999</v>
      </c>
      <c r="DX193" s="1241">
        <v>1666</v>
      </c>
      <c r="DY193" s="1239">
        <v>261683022.15000001</v>
      </c>
    </row>
    <row r="194" spans="124:129">
      <c r="DT194" s="1238">
        <v>45991</v>
      </c>
      <c r="DU194" s="1328" t="s">
        <v>930</v>
      </c>
      <c r="DV194" t="s">
        <v>1227</v>
      </c>
      <c r="DW194" s="1239">
        <v>446210623.55000001</v>
      </c>
      <c r="DX194" s="1241">
        <v>3787</v>
      </c>
      <c r="DY194" s="1239">
        <v>634358338.69000006</v>
      </c>
    </row>
    <row r="195" spans="124:129">
      <c r="DT195" s="1238">
        <v>45991</v>
      </c>
      <c r="DU195" s="1328" t="s">
        <v>931</v>
      </c>
      <c r="DV195" t="s">
        <v>1228</v>
      </c>
      <c r="DW195" s="1239">
        <v>1071824363.5599999</v>
      </c>
      <c r="DX195" s="1241">
        <v>8458</v>
      </c>
      <c r="DY195" s="1239">
        <v>1472451857.49</v>
      </c>
    </row>
    <row r="196" spans="124:129">
      <c r="DT196" s="1238">
        <v>45991</v>
      </c>
      <c r="DU196" s="1328" t="s">
        <v>1229</v>
      </c>
      <c r="DV196" t="s">
        <v>1230</v>
      </c>
      <c r="DW196" s="1239">
        <v>2130224341.6099999</v>
      </c>
      <c r="DX196" s="1241">
        <v>15112</v>
      </c>
      <c r="DY196" s="1239">
        <v>2818240440.9899998</v>
      </c>
    </row>
    <row r="197" spans="124:129">
      <c r="DT197" s="1238">
        <v>45991</v>
      </c>
      <c r="DU197" s="1328" t="s">
        <v>1231</v>
      </c>
      <c r="DV197" t="s">
        <v>1232</v>
      </c>
      <c r="DW197" s="1239">
        <v>4031551077.96</v>
      </c>
      <c r="DX197" s="1241">
        <v>24572</v>
      </c>
      <c r="DY197" s="1239">
        <v>5021333532.1899996</v>
      </c>
    </row>
    <row r="198" spans="124:129">
      <c r="DT198" s="1238">
        <v>45991</v>
      </c>
      <c r="DU198" s="1328" t="s">
        <v>1233</v>
      </c>
      <c r="DV198" t="s">
        <v>1234</v>
      </c>
      <c r="DW198" s="1239">
        <v>1759965710.8099999</v>
      </c>
      <c r="DX198" s="1241">
        <v>10864</v>
      </c>
      <c r="DY198" s="1239">
        <v>2404174826.8499999</v>
      </c>
    </row>
    <row r="199" spans="124:129">
      <c r="DT199" s="1238">
        <v>45991</v>
      </c>
      <c r="DU199" s="1328" t="s">
        <v>1235</v>
      </c>
      <c r="DV199" t="s">
        <v>1236</v>
      </c>
      <c r="DW199" s="1239">
        <v>881806183.45000005</v>
      </c>
      <c r="DX199" s="1241">
        <v>5039</v>
      </c>
      <c r="DY199" s="1239">
        <v>1258672610.48</v>
      </c>
    </row>
    <row r="200" spans="124:129">
      <c r="DT200" s="1238">
        <v>45991</v>
      </c>
      <c r="DU200" s="1328" t="s">
        <v>1237</v>
      </c>
      <c r="DV200" t="s">
        <v>1238</v>
      </c>
      <c r="DW200" s="1239">
        <v>482186386.44999999</v>
      </c>
      <c r="DX200" s="1241">
        <v>2953</v>
      </c>
      <c r="DY200" s="1239">
        <v>729592901.24000001</v>
      </c>
    </row>
    <row r="201" spans="124:129">
      <c r="DT201" s="1238">
        <v>45991</v>
      </c>
      <c r="DU201" s="1328" t="s">
        <v>1239</v>
      </c>
      <c r="DV201" t="s">
        <v>1240</v>
      </c>
      <c r="DW201" s="1239">
        <v>226239084.44999999</v>
      </c>
      <c r="DX201" s="1241">
        <v>1426</v>
      </c>
      <c r="DY201" s="1239">
        <v>353276801.45999998</v>
      </c>
    </row>
    <row r="202" spans="124:129">
      <c r="DT202" s="1238">
        <v>45991</v>
      </c>
      <c r="DU202" s="1328" t="s">
        <v>1241</v>
      </c>
      <c r="DV202" t="s">
        <v>1242</v>
      </c>
      <c r="DW202" s="1239">
        <v>146143352.09</v>
      </c>
      <c r="DX202" s="1241">
        <v>960</v>
      </c>
      <c r="DY202" s="1239">
        <v>233299587.84999999</v>
      </c>
    </row>
    <row r="203" spans="124:129">
      <c r="DT203" s="1238">
        <v>45991</v>
      </c>
      <c r="DU203" s="1328" t="s">
        <v>2091</v>
      </c>
      <c r="DV203" t="s">
        <v>2069</v>
      </c>
      <c r="DW203" s="1239">
        <v>0.34</v>
      </c>
      <c r="DX203" s="1241">
        <v>0</v>
      </c>
      <c r="DY203" s="1239">
        <v>0</v>
      </c>
    </row>
    <row r="204" spans="124:129">
      <c r="DT204" s="1238">
        <v>45991</v>
      </c>
      <c r="DU204" s="1328" t="s">
        <v>2092</v>
      </c>
      <c r="DV204" t="s">
        <v>2071</v>
      </c>
      <c r="DW204" s="1239">
        <v>32.700000000000003</v>
      </c>
      <c r="DX204" s="1241">
        <v>0</v>
      </c>
      <c r="DY204" s="1239">
        <v>0</v>
      </c>
    </row>
    <row r="205" spans="124:129">
      <c r="DT205" s="1238">
        <v>45991</v>
      </c>
      <c r="DU205" s="1328" t="s">
        <v>2093</v>
      </c>
      <c r="DV205" t="s">
        <v>432</v>
      </c>
      <c r="DW205" s="1239">
        <v>59.99</v>
      </c>
      <c r="DX205" s="1241">
        <v>0</v>
      </c>
      <c r="DY205" s="1239">
        <v>0</v>
      </c>
    </row>
    <row r="206" spans="124:129">
      <c r="DT206" s="1238">
        <v>45991</v>
      </c>
      <c r="DU206" s="1328" t="s">
        <v>932</v>
      </c>
      <c r="DV206" t="s">
        <v>530</v>
      </c>
      <c r="DW206" s="1239">
        <v>4306623477.8900003</v>
      </c>
      <c r="DX206" s="1241">
        <v>23913</v>
      </c>
      <c r="DY206" s="1239">
        <v>5793594660.5</v>
      </c>
    </row>
    <row r="207" spans="124:129">
      <c r="DT207" s="1238">
        <v>45991</v>
      </c>
      <c r="DU207" s="1328" t="s">
        <v>933</v>
      </c>
      <c r="DV207" t="s">
        <v>531</v>
      </c>
      <c r="DW207" s="1239">
        <v>342761213.75999999</v>
      </c>
      <c r="DX207" s="1241">
        <v>2930</v>
      </c>
      <c r="DY207" s="1239">
        <v>480636699.94</v>
      </c>
    </row>
    <row r="208" spans="124:129">
      <c r="DT208" s="1238">
        <v>45991</v>
      </c>
      <c r="DU208" s="1328" t="s">
        <v>934</v>
      </c>
      <c r="DV208" t="s">
        <v>532</v>
      </c>
      <c r="DW208" s="1239">
        <v>1350017583.6700001</v>
      </c>
      <c r="DX208" s="1241">
        <v>10623</v>
      </c>
      <c r="DY208" s="1239">
        <v>1839431631.9000001</v>
      </c>
    </row>
    <row r="209" spans="124:129">
      <c r="DT209" s="1238">
        <v>45991</v>
      </c>
      <c r="DU209" s="1328" t="s">
        <v>935</v>
      </c>
      <c r="DV209" t="s">
        <v>533</v>
      </c>
      <c r="DW209" s="1239">
        <v>497110700.99000001</v>
      </c>
      <c r="DX209" s="1241">
        <v>4120</v>
      </c>
      <c r="DY209" s="1239">
        <v>659071280.94000006</v>
      </c>
    </row>
    <row r="210" spans="124:129">
      <c r="DT210" s="1238">
        <v>45991</v>
      </c>
      <c r="DU210" s="1328" t="s">
        <v>936</v>
      </c>
      <c r="DV210" t="s">
        <v>534</v>
      </c>
      <c r="DW210" s="1239">
        <v>145071156.41</v>
      </c>
      <c r="DX210" s="1241">
        <v>1340</v>
      </c>
      <c r="DY210" s="1239">
        <v>195549462.06999999</v>
      </c>
    </row>
    <row r="211" spans="124:129">
      <c r="DT211" s="1238">
        <v>45991</v>
      </c>
      <c r="DU211" s="1328" t="s">
        <v>937</v>
      </c>
      <c r="DV211" t="s">
        <v>535</v>
      </c>
      <c r="DW211" s="1239">
        <v>368144365.22000003</v>
      </c>
      <c r="DX211" s="1241">
        <v>2807</v>
      </c>
      <c r="DY211" s="1239">
        <v>485615039.75</v>
      </c>
    </row>
    <row r="212" spans="124:129">
      <c r="DT212" s="1238">
        <v>45991</v>
      </c>
      <c r="DU212" s="1328" t="s">
        <v>938</v>
      </c>
      <c r="DV212" t="s">
        <v>536</v>
      </c>
      <c r="DW212" s="1239">
        <v>290097867.87</v>
      </c>
      <c r="DX212" s="1241">
        <v>2038</v>
      </c>
      <c r="DY212" s="1239">
        <v>372126968.25</v>
      </c>
    </row>
    <row r="213" spans="124:129">
      <c r="DT213" s="1238">
        <v>45991</v>
      </c>
      <c r="DU213" s="1328" t="s">
        <v>939</v>
      </c>
      <c r="DV213" t="s">
        <v>537</v>
      </c>
      <c r="DW213" s="1239">
        <v>818286368.02999997</v>
      </c>
      <c r="DX213" s="1241">
        <v>5604</v>
      </c>
      <c r="DY213" s="1239">
        <v>1072679500.67</v>
      </c>
    </row>
    <row r="214" spans="124:129">
      <c r="DT214" s="1238">
        <v>45991</v>
      </c>
      <c r="DU214" s="1328" t="s">
        <v>940</v>
      </c>
      <c r="DV214" t="s">
        <v>538</v>
      </c>
      <c r="DW214" s="1239">
        <v>1095544537.0899999</v>
      </c>
      <c r="DX214" s="1241">
        <v>7099</v>
      </c>
      <c r="DY214" s="1239">
        <v>1455986376.6800001</v>
      </c>
    </row>
    <row r="215" spans="124:129">
      <c r="DT215" s="1238">
        <v>45991</v>
      </c>
      <c r="DU215" s="1328" t="s">
        <v>941</v>
      </c>
      <c r="DV215" t="s">
        <v>539</v>
      </c>
      <c r="DW215" s="1239">
        <v>1236458773.6700001</v>
      </c>
      <c r="DX215" s="1241">
        <v>7377</v>
      </c>
      <c r="DY215" s="1239">
        <v>1625758134.98</v>
      </c>
    </row>
    <row r="216" spans="124:129">
      <c r="DT216" s="1238">
        <v>45991</v>
      </c>
      <c r="DU216" s="1328" t="s">
        <v>942</v>
      </c>
      <c r="DV216" t="s">
        <v>540</v>
      </c>
      <c r="DW216" s="1239">
        <v>90202179.959999993</v>
      </c>
      <c r="DX216" s="1241">
        <v>591</v>
      </c>
      <c r="DY216" s="1239">
        <v>124816199.47</v>
      </c>
    </row>
    <row r="217" spans="124:129">
      <c r="DT217" s="1238">
        <v>45991</v>
      </c>
      <c r="DU217" s="1328" t="s">
        <v>943</v>
      </c>
      <c r="DV217" t="s">
        <v>541</v>
      </c>
      <c r="DW217" s="1239">
        <v>169916560.53999999</v>
      </c>
      <c r="DX217" s="1241">
        <v>1605</v>
      </c>
      <c r="DY217" s="1239">
        <v>230382769.49000001</v>
      </c>
    </row>
    <row r="218" spans="124:129">
      <c r="DT218" s="1238">
        <v>45991</v>
      </c>
      <c r="DU218" s="1328" t="s">
        <v>944</v>
      </c>
      <c r="DV218" t="s">
        <v>542</v>
      </c>
      <c r="DW218" s="1239">
        <v>700305235.61000001</v>
      </c>
      <c r="DX218" s="1241">
        <v>5451</v>
      </c>
      <c r="DY218" s="1239">
        <v>939616915.76999998</v>
      </c>
    </row>
    <row r="219" spans="124:129">
      <c r="DT219" s="1238">
        <v>45991</v>
      </c>
      <c r="DU219" s="1328" t="s">
        <v>945</v>
      </c>
      <c r="DV219" t="s">
        <v>544</v>
      </c>
      <c r="DW219" s="1239">
        <v>2034244193.72</v>
      </c>
      <c r="DX219" s="1241">
        <v>15611</v>
      </c>
      <c r="DY219" s="1239">
        <v>2878888668.48</v>
      </c>
    </row>
    <row r="220" spans="124:129">
      <c r="DT220" s="1238">
        <v>45991</v>
      </c>
      <c r="DU220" s="1328" t="s">
        <v>946</v>
      </c>
      <c r="DV220" t="s">
        <v>545</v>
      </c>
      <c r="DW220" s="1239">
        <v>1426679699.4200001</v>
      </c>
      <c r="DX220" s="1241">
        <v>10634</v>
      </c>
      <c r="DY220" s="1239">
        <v>2078603978.0899999</v>
      </c>
    </row>
    <row r="221" spans="124:129">
      <c r="DT221" s="1238">
        <v>45991</v>
      </c>
      <c r="DU221" s="1328" t="s">
        <v>947</v>
      </c>
      <c r="DV221" t="s">
        <v>546</v>
      </c>
      <c r="DW221" s="1239">
        <v>7949616127.5699997</v>
      </c>
      <c r="DX221" s="1241">
        <v>49253</v>
      </c>
      <c r="DY221" s="1239">
        <v>10317772993.84</v>
      </c>
    </row>
    <row r="222" spans="124:129">
      <c r="DT222" s="1238">
        <v>45991</v>
      </c>
      <c r="DU222" s="1328" t="s">
        <v>948</v>
      </c>
      <c r="DV222" t="s">
        <v>1243</v>
      </c>
      <c r="DW222" s="1239">
        <v>1213964199.98</v>
      </c>
      <c r="DX222" s="1241">
        <v>8732</v>
      </c>
      <c r="DY222" s="1239">
        <v>1820615601.01</v>
      </c>
    </row>
    <row r="223" spans="124:129">
      <c r="DT223" s="1238">
        <v>45991</v>
      </c>
      <c r="DU223" s="1328" t="s">
        <v>949</v>
      </c>
      <c r="DV223" t="s">
        <v>547</v>
      </c>
      <c r="DW223" s="1239">
        <v>10196575820.73</v>
      </c>
      <c r="DX223" s="1241">
        <v>66766</v>
      </c>
      <c r="DY223" s="1239">
        <v>13454650039.4</v>
      </c>
    </row>
    <row r="224" spans="124:129">
      <c r="DT224" s="1238">
        <v>45991</v>
      </c>
      <c r="DU224" s="1328" t="s">
        <v>1244</v>
      </c>
      <c r="DV224" t="s">
        <v>549</v>
      </c>
      <c r="DW224" s="1239">
        <v>2554951.19</v>
      </c>
      <c r="DX224" s="1241">
        <v>2</v>
      </c>
      <c r="DY224" s="1239">
        <v>3359000</v>
      </c>
    </row>
    <row r="225" spans="124:129">
      <c r="DT225" s="1238">
        <v>45991</v>
      </c>
      <c r="DU225" s="1328" t="s">
        <v>1245</v>
      </c>
      <c r="DV225" t="s">
        <v>550</v>
      </c>
      <c r="DW225" s="1239">
        <v>2523503.19</v>
      </c>
      <c r="DX225" s="1241">
        <v>2</v>
      </c>
      <c r="DY225" s="1239">
        <v>2700000</v>
      </c>
    </row>
    <row r="226" spans="124:129">
      <c r="DT226" s="1238">
        <v>45991</v>
      </c>
      <c r="DU226" s="1328" t="s">
        <v>1246</v>
      </c>
      <c r="DV226" t="s">
        <v>551</v>
      </c>
      <c r="DW226" s="1239">
        <v>2387568.08</v>
      </c>
      <c r="DX226" s="1241">
        <v>1</v>
      </c>
      <c r="DY226" s="1239">
        <v>2697000</v>
      </c>
    </row>
    <row r="227" spans="124:129">
      <c r="DT227" s="1238">
        <v>45991</v>
      </c>
      <c r="DU227" s="1328" t="s">
        <v>1247</v>
      </c>
      <c r="DV227" t="s">
        <v>552</v>
      </c>
      <c r="DW227" s="1239">
        <v>2349926.87</v>
      </c>
      <c r="DX227" s="1241">
        <v>1</v>
      </c>
      <c r="DY227" s="1239">
        <v>2350000</v>
      </c>
    </row>
    <row r="228" spans="124:129">
      <c r="DT228" s="1238">
        <v>45991</v>
      </c>
      <c r="DU228" s="1328" t="s">
        <v>1248</v>
      </c>
      <c r="DV228" t="s">
        <v>553</v>
      </c>
      <c r="DW228" s="1239">
        <v>2297080.9300000002</v>
      </c>
      <c r="DX228" s="1241">
        <v>1</v>
      </c>
      <c r="DY228" s="1239">
        <v>2300000</v>
      </c>
    </row>
    <row r="229" spans="124:129">
      <c r="DT229" s="1238">
        <v>45991</v>
      </c>
      <c r="DU229" s="1328" t="s">
        <v>1249</v>
      </c>
      <c r="DV229" t="s">
        <v>554</v>
      </c>
      <c r="DW229" s="1239">
        <v>2288612.86</v>
      </c>
      <c r="DX229" s="1241">
        <v>1</v>
      </c>
      <c r="DY229" s="1239">
        <v>2366816</v>
      </c>
    </row>
    <row r="230" spans="124:129">
      <c r="DT230" s="1238">
        <v>45991</v>
      </c>
      <c r="DU230" s="1328" t="s">
        <v>1250</v>
      </c>
      <c r="DV230" t="s">
        <v>555</v>
      </c>
      <c r="DW230" s="1239">
        <v>2203613.1</v>
      </c>
      <c r="DX230" s="1241">
        <v>1</v>
      </c>
      <c r="DY230" s="1239">
        <v>2669400</v>
      </c>
    </row>
    <row r="231" spans="124:129">
      <c r="DT231" s="1238">
        <v>45991</v>
      </c>
      <c r="DU231" s="1328" t="s">
        <v>1251</v>
      </c>
      <c r="DV231" t="s">
        <v>556</v>
      </c>
      <c r="DW231" s="1239">
        <v>2165705.35</v>
      </c>
      <c r="DX231" s="1241">
        <v>1</v>
      </c>
      <c r="DY231" s="1239">
        <v>2200000</v>
      </c>
    </row>
    <row r="232" spans="124:129">
      <c r="DT232" s="1238">
        <v>45991</v>
      </c>
      <c r="DU232" s="1328" t="s">
        <v>1252</v>
      </c>
      <c r="DV232" t="s">
        <v>557</v>
      </c>
      <c r="DW232" s="1239">
        <v>2106418.2400000002</v>
      </c>
      <c r="DX232" s="1241">
        <v>1</v>
      </c>
      <c r="DY232" s="1239">
        <v>2126000</v>
      </c>
    </row>
    <row r="233" spans="124:129">
      <c r="DT233" s="1238">
        <v>45991</v>
      </c>
      <c r="DU233" s="1328" t="s">
        <v>1253</v>
      </c>
      <c r="DV233" t="s">
        <v>558</v>
      </c>
      <c r="DW233" s="1239">
        <v>2101640.2000000002</v>
      </c>
      <c r="DX233" s="1241">
        <v>1</v>
      </c>
      <c r="DY233" s="1239">
        <v>2190000</v>
      </c>
    </row>
    <row r="234" spans="124:129">
      <c r="DT234" s="1238">
        <v>45991</v>
      </c>
      <c r="DU234" s="1328" t="s">
        <v>1254</v>
      </c>
      <c r="DV234" t="s">
        <v>559</v>
      </c>
      <c r="DW234" s="1239">
        <v>2056724.09</v>
      </c>
      <c r="DX234" s="1241">
        <v>1</v>
      </c>
      <c r="DY234" s="1239">
        <v>2238286</v>
      </c>
    </row>
    <row r="235" spans="124:129">
      <c r="DT235" s="1238">
        <v>45991</v>
      </c>
      <c r="DU235" s="1328" t="s">
        <v>1255</v>
      </c>
      <c r="DV235" t="s">
        <v>560</v>
      </c>
      <c r="DW235" s="1239">
        <v>2053353.96</v>
      </c>
      <c r="DX235" s="1241">
        <v>7</v>
      </c>
      <c r="DY235" s="1239">
        <v>2428700</v>
      </c>
    </row>
    <row r="236" spans="124:129">
      <c r="DT236" s="1238">
        <v>45991</v>
      </c>
      <c r="DU236" s="1328" t="s">
        <v>1256</v>
      </c>
      <c r="DV236" t="s">
        <v>561</v>
      </c>
      <c r="DW236" s="1239">
        <v>2047854.33</v>
      </c>
      <c r="DX236" s="1241">
        <v>1</v>
      </c>
      <c r="DY236" s="1239">
        <v>2488271</v>
      </c>
    </row>
    <row r="237" spans="124:129">
      <c r="DT237" s="1238">
        <v>45991</v>
      </c>
      <c r="DU237" s="1328" t="s">
        <v>1257</v>
      </c>
      <c r="DV237" t="s">
        <v>562</v>
      </c>
      <c r="DW237" s="1239">
        <v>2035265.53</v>
      </c>
      <c r="DX237" s="1241">
        <v>1</v>
      </c>
      <c r="DY237" s="1239">
        <v>2318124</v>
      </c>
    </row>
    <row r="238" spans="124:129">
      <c r="DT238" s="1238">
        <v>45991</v>
      </c>
      <c r="DU238" s="1328" t="s">
        <v>1258</v>
      </c>
      <c r="DV238" t="s">
        <v>563</v>
      </c>
      <c r="DW238" s="1239">
        <v>2033829.43</v>
      </c>
      <c r="DX238" s="1241">
        <v>1</v>
      </c>
      <c r="DY238" s="1239">
        <v>2452107.0499999998</v>
      </c>
    </row>
    <row r="239" spans="124:129">
      <c r="DT239" s="1238">
        <v>45991</v>
      </c>
      <c r="DU239" s="1328" t="s">
        <v>1259</v>
      </c>
      <c r="DV239" t="s">
        <v>564</v>
      </c>
      <c r="DW239" s="1239">
        <v>1997607.56</v>
      </c>
      <c r="DX239" s="1241">
        <v>1</v>
      </c>
      <c r="DY239" s="1239">
        <v>2268500</v>
      </c>
    </row>
    <row r="240" spans="124:129">
      <c r="DT240" s="1238">
        <v>45991</v>
      </c>
      <c r="DU240" s="1328" t="s">
        <v>1260</v>
      </c>
      <c r="DV240" t="s">
        <v>565</v>
      </c>
      <c r="DW240" s="1239">
        <v>1989385.32</v>
      </c>
      <c r="DX240" s="1241">
        <v>1</v>
      </c>
      <c r="DY240" s="1239">
        <v>2116445.09</v>
      </c>
    </row>
    <row r="241" spans="124:129">
      <c r="DT241" s="1238">
        <v>45991</v>
      </c>
      <c r="DU241" s="1328" t="s">
        <v>1261</v>
      </c>
      <c r="DV241" t="s">
        <v>566</v>
      </c>
      <c r="DW241" s="1239">
        <v>1987204.76</v>
      </c>
      <c r="DX241" s="1241">
        <v>1</v>
      </c>
      <c r="DY241" s="1239">
        <v>2259000</v>
      </c>
    </row>
    <row r="242" spans="124:129">
      <c r="DT242" s="1238">
        <v>45991</v>
      </c>
      <c r="DU242" s="1328" t="s">
        <v>1262</v>
      </c>
      <c r="DV242" t="s">
        <v>567</v>
      </c>
      <c r="DW242" s="1239">
        <v>1976872.66</v>
      </c>
      <c r="DX242" s="1241">
        <v>2</v>
      </c>
      <c r="DY242" s="1239">
        <v>2000000</v>
      </c>
    </row>
    <row r="243" spans="124:129">
      <c r="DT243" s="1238">
        <v>45991</v>
      </c>
      <c r="DU243" s="1328" t="s">
        <v>1263</v>
      </c>
      <c r="DV243" t="s">
        <v>568</v>
      </c>
      <c r="DW243" s="1239">
        <v>1963087.18</v>
      </c>
      <c r="DX243" s="1241">
        <v>1</v>
      </c>
      <c r="DY243" s="1239">
        <v>2339000</v>
      </c>
    </row>
    <row r="244" spans="124:129">
      <c r="DT244" s="1238">
        <v>45991</v>
      </c>
      <c r="DU244" s="1328" t="s">
        <v>106</v>
      </c>
      <c r="DV244" t="s">
        <v>1264</v>
      </c>
      <c r="DW244" s="1239">
        <v>11410540020.709999</v>
      </c>
      <c r="DX244" s="1241">
        <v>75498</v>
      </c>
      <c r="DY244" s="1239">
        <v>15275265640.41</v>
      </c>
    </row>
    <row r="245" spans="124:129">
      <c r="DT245" s="1238">
        <v>45991</v>
      </c>
      <c r="DU245" s="1328" t="s">
        <v>1265</v>
      </c>
      <c r="DV245" t="s">
        <v>1266</v>
      </c>
      <c r="DW245" s="1239">
        <v>8391484622.1800003</v>
      </c>
      <c r="DX245" s="1241">
        <v>50670</v>
      </c>
      <c r="DY245" s="1239">
        <v>11008335242.01</v>
      </c>
    </row>
    <row r="246" spans="124:129">
      <c r="DT246" s="1238">
        <v>45991</v>
      </c>
      <c r="DU246" s="1328" t="s">
        <v>1267</v>
      </c>
      <c r="DV246" t="s">
        <v>1268</v>
      </c>
      <c r="DW246" s="1239">
        <v>555582978.88999999</v>
      </c>
      <c r="DX246" s="1241">
        <v>3499</v>
      </c>
      <c r="DY246" s="1239">
        <v>780226277.94000006</v>
      </c>
    </row>
    <row r="247" spans="124:129">
      <c r="DT247" s="1238">
        <v>45991</v>
      </c>
      <c r="DU247" s="1328" t="s">
        <v>1269</v>
      </c>
      <c r="DV247" t="s">
        <v>1270</v>
      </c>
      <c r="DW247" s="1239">
        <v>2463472419.6399999</v>
      </c>
      <c r="DX247" s="1241">
        <v>21329</v>
      </c>
      <c r="DY247" s="1239">
        <v>3486704120.46</v>
      </c>
    </row>
    <row r="248" spans="124:129">
      <c r="DT248" s="1238">
        <v>45991</v>
      </c>
      <c r="DU248" s="1328" t="s">
        <v>1271</v>
      </c>
      <c r="DV248" t="s">
        <v>570</v>
      </c>
      <c r="DW248" s="1239">
        <v>9577145497.8299999</v>
      </c>
      <c r="DX248" s="1241">
        <v>61132</v>
      </c>
      <c r="DY248" s="1239">
        <v>12661606849.67</v>
      </c>
    </row>
    <row r="249" spans="124:129">
      <c r="DT249" s="1238">
        <v>45991</v>
      </c>
      <c r="DU249" s="1328" t="s">
        <v>1272</v>
      </c>
      <c r="DV249" t="s">
        <v>571</v>
      </c>
      <c r="DW249" s="1239">
        <v>1163716050.73</v>
      </c>
      <c r="DX249" s="1241">
        <v>7702</v>
      </c>
      <c r="DY249" s="1239">
        <v>1484006053.1600001</v>
      </c>
    </row>
    <row r="250" spans="124:129">
      <c r="DT250" s="1238">
        <v>45991</v>
      </c>
      <c r="DU250" s="1328" t="s">
        <v>1273</v>
      </c>
      <c r="DV250" t="s">
        <v>572</v>
      </c>
      <c r="DW250" s="1239">
        <v>0</v>
      </c>
      <c r="DX250" s="1241">
        <v>0</v>
      </c>
      <c r="DY250" s="1239">
        <v>0</v>
      </c>
    </row>
    <row r="251" spans="124:129">
      <c r="DT251" s="1238">
        <v>45991</v>
      </c>
      <c r="DU251" s="1328" t="s">
        <v>1276</v>
      </c>
      <c r="DV251" t="s">
        <v>547</v>
      </c>
      <c r="DW251" s="1239">
        <v>669678472.14999998</v>
      </c>
      <c r="DX251" s="1241">
        <v>6664</v>
      </c>
      <c r="DY251" s="1239">
        <v>1129652737.5799999</v>
      </c>
    </row>
    <row r="252" spans="124:129">
      <c r="DT252" s="1238">
        <v>45991</v>
      </c>
      <c r="DU252" s="1328" t="s">
        <v>2094</v>
      </c>
      <c r="DV252" t="s">
        <v>2069</v>
      </c>
      <c r="DW252" s="1239">
        <v>0.25</v>
      </c>
      <c r="DX252" s="1241">
        <v>0</v>
      </c>
      <c r="DY252" s="1239">
        <v>0</v>
      </c>
    </row>
    <row r="253" spans="124:129">
      <c r="DT253" s="1238">
        <v>45991</v>
      </c>
      <c r="DU253" s="1328" t="s">
        <v>2095</v>
      </c>
      <c r="DV253" t="s">
        <v>2071</v>
      </c>
      <c r="DW253" s="1239">
        <v>4.97</v>
      </c>
      <c r="DX253" s="1241">
        <v>0</v>
      </c>
      <c r="DY253" s="1239">
        <v>0</v>
      </c>
    </row>
    <row r="254" spans="124:129">
      <c r="DT254" s="1238">
        <v>45991</v>
      </c>
      <c r="DU254" s="1328" t="s">
        <v>2096</v>
      </c>
      <c r="DV254" t="s">
        <v>432</v>
      </c>
      <c r="DW254" s="1239">
        <v>15.92</v>
      </c>
      <c r="DX254" s="1241">
        <v>0</v>
      </c>
      <c r="DY254" s="1239">
        <v>0</v>
      </c>
    </row>
  </sheetData>
  <mergeCells count="88">
    <mergeCell ref="AH2:AJ2"/>
    <mergeCell ref="A2:A3"/>
    <mergeCell ref="B2:B3"/>
    <mergeCell ref="C2:C3"/>
    <mergeCell ref="D2:D3"/>
    <mergeCell ref="A1:O1"/>
    <mergeCell ref="E2:E3"/>
    <mergeCell ref="F2:F3"/>
    <mergeCell ref="G2:I2"/>
    <mergeCell ref="J2:J3"/>
    <mergeCell ref="K2:K3"/>
    <mergeCell ref="M2:M3"/>
    <mergeCell ref="N2:N3"/>
    <mergeCell ref="O2:O3"/>
    <mergeCell ref="L2:L3"/>
    <mergeCell ref="P1:AS1"/>
    <mergeCell ref="AT1:BK1"/>
    <mergeCell ref="BL1:BO1"/>
    <mergeCell ref="DT1:DX1"/>
    <mergeCell ref="V2:X2"/>
    <mergeCell ref="P2:R2"/>
    <mergeCell ref="S2:U2"/>
    <mergeCell ref="AX2:AX3"/>
    <mergeCell ref="Y2:AA2"/>
    <mergeCell ref="AB2:AD2"/>
    <mergeCell ref="AE2:AG2"/>
    <mergeCell ref="AK2:AM2"/>
    <mergeCell ref="AN2:AP2"/>
    <mergeCell ref="AQ2:AS2"/>
    <mergeCell ref="AT2:AT3"/>
    <mergeCell ref="AU2:AU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CT2:CT3"/>
    <mergeCell ref="BK2:BK3"/>
    <mergeCell ref="BL2:BL3"/>
    <mergeCell ref="BM2:BM3"/>
    <mergeCell ref="BN2:BN3"/>
    <mergeCell ref="BO2:BO3"/>
    <mergeCell ref="CN2:CN3"/>
    <mergeCell ref="BP2:BP3"/>
    <mergeCell ref="CO2:CO3"/>
    <mergeCell ref="CP2:CP3"/>
    <mergeCell ref="CQ2:CQ3"/>
    <mergeCell ref="CR2:CR3"/>
    <mergeCell ref="CS2:CS3"/>
    <mergeCell ref="DT2:DT3"/>
    <mergeCell ref="CU2:CU3"/>
    <mergeCell ref="CV2:CV3"/>
    <mergeCell ref="DO2:DO3"/>
    <mergeCell ref="DP2:DP3"/>
    <mergeCell ref="DQ2:DQ3"/>
    <mergeCell ref="DR2:DR3"/>
    <mergeCell ref="DC2:DC3"/>
    <mergeCell ref="DD2:DD3"/>
    <mergeCell ref="CW2:CW3"/>
    <mergeCell ref="CX2:CX3"/>
    <mergeCell ref="DF2:DF3"/>
    <mergeCell ref="DL2:DL3"/>
    <mergeCell ref="DS2:DS3"/>
    <mergeCell ref="DU2:DU3"/>
    <mergeCell ref="DV2:DV3"/>
    <mergeCell ref="DW2:DW3"/>
    <mergeCell ref="DX2:DX3"/>
    <mergeCell ref="CY2:CY3"/>
    <mergeCell ref="CZ2:CZ3"/>
    <mergeCell ref="DA2:DA3"/>
    <mergeCell ref="DB2:DB3"/>
    <mergeCell ref="DE2:DE3"/>
    <mergeCell ref="DM2:DM3"/>
    <mergeCell ref="DN2:DN3"/>
    <mergeCell ref="DG2:DG3"/>
    <mergeCell ref="DH2:DH3"/>
    <mergeCell ref="DI2:DI3"/>
    <mergeCell ref="DJ2:DJ3"/>
    <mergeCell ref="DK2:DK3"/>
  </mergeCells>
  <phoneticPr fontId="15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19" zoomScale="85" zoomScaleNormal="85" workbookViewId="0"/>
  </sheetViews>
  <sheetFormatPr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211" t="s">
        <v>959</v>
      </c>
      <c r="C5" s="2212"/>
      <c r="D5" s="2212"/>
      <c r="E5" s="2212"/>
      <c r="F5" s="2212"/>
      <c r="G5" s="2212"/>
      <c r="H5" s="2212"/>
      <c r="I5" s="2212"/>
      <c r="J5" s="2212"/>
      <c r="K5" s="2212"/>
      <c r="L5" s="2212"/>
      <c r="M5" s="2212"/>
      <c r="N5" s="2212"/>
      <c r="O5" s="2212"/>
      <c r="P5" s="2212"/>
      <c r="Q5" s="2212"/>
    </row>
    <row r="7" spans="2:17" ht="15" thickBot="1"/>
    <row r="8" spans="2:17" ht="15.5" thickTop="1" thickBot="1">
      <c r="B8" s="1334" t="s">
        <v>960</v>
      </c>
      <c r="D8" s="2216" t="s">
        <v>955</v>
      </c>
      <c r="E8" s="2217"/>
      <c r="F8" s="2217"/>
      <c r="G8" s="2217"/>
      <c r="H8" s="2218"/>
    </row>
    <row r="9" spans="2:17" ht="15.5" thickTop="1" thickBot="1">
      <c r="B9" s="1333"/>
      <c r="D9" s="1330"/>
      <c r="E9" s="1330"/>
      <c r="F9" s="1330"/>
      <c r="G9" s="1330"/>
      <c r="H9" s="1330"/>
    </row>
    <row r="10" spans="2:17" ht="15.5" thickTop="1" thickBot="1">
      <c r="B10" s="1334" t="s">
        <v>99</v>
      </c>
      <c r="D10" s="2216" t="s">
        <v>956</v>
      </c>
      <c r="E10" s="2217"/>
      <c r="F10" s="2217"/>
      <c r="G10" s="2217"/>
      <c r="H10" s="2218"/>
    </row>
    <row r="11" spans="2:17" ht="15.5" thickTop="1" thickBot="1">
      <c r="B11" s="1333"/>
      <c r="D11" s="1330"/>
      <c r="E11" s="1330"/>
      <c r="F11" s="1330"/>
      <c r="G11" s="1330"/>
      <c r="H11" s="1330"/>
    </row>
    <row r="12" spans="2:17" ht="15.5" thickTop="1" thickBot="1">
      <c r="B12" s="1334" t="s">
        <v>3</v>
      </c>
      <c r="D12" s="2216" t="s">
        <v>957</v>
      </c>
      <c r="E12" s="2217"/>
      <c r="F12" s="2217"/>
      <c r="G12" s="2217"/>
      <c r="H12" s="2218"/>
    </row>
    <row r="13" spans="2:17" ht="15.5" thickTop="1" thickBot="1">
      <c r="B13" s="1333"/>
      <c r="D13" s="1330"/>
      <c r="E13" s="1330"/>
      <c r="F13" s="1330"/>
      <c r="G13" s="1330"/>
      <c r="H13" s="1330"/>
    </row>
    <row r="14" spans="2:17" ht="15.5" thickTop="1" thickBot="1">
      <c r="B14" s="1334" t="s">
        <v>4</v>
      </c>
      <c r="D14" s="2216" t="s">
        <v>961</v>
      </c>
      <c r="E14" s="2217"/>
      <c r="F14" s="2217"/>
      <c r="G14" s="2217"/>
      <c r="H14" s="2218"/>
    </row>
    <row r="15" spans="2:17" ht="15.5" thickTop="1" thickBot="1"/>
    <row r="16" spans="2:17" ht="15.5" thickTop="1" thickBot="1">
      <c r="B16" s="1334" t="s">
        <v>958</v>
      </c>
      <c r="D16" s="2216" t="s">
        <v>962</v>
      </c>
      <c r="E16" s="2217"/>
      <c r="F16" s="2217"/>
      <c r="G16" s="2217"/>
      <c r="H16" s="2218"/>
    </row>
    <row r="17" spans="2:11" ht="15.5" thickTop="1" thickBot="1"/>
    <row r="18" spans="2:11" ht="36.75" customHeight="1" thickTop="1" thickBot="1">
      <c r="B18" s="1334" t="s">
        <v>304</v>
      </c>
      <c r="D18" s="2213" t="s">
        <v>1310</v>
      </c>
      <c r="E18" s="2214"/>
      <c r="F18" s="2214"/>
      <c r="G18" s="2214"/>
      <c r="H18" s="2215"/>
    </row>
    <row r="19" spans="2:11" ht="15" thickTop="1"/>
    <row r="21" spans="2:11" ht="15" thickBot="1">
      <c r="G21" s="1703">
        <v>10</v>
      </c>
      <c r="H21" s="1703">
        <v>-5</v>
      </c>
      <c r="I21" s="1703">
        <v>-3</v>
      </c>
      <c r="J21" s="1703">
        <v>27</v>
      </c>
    </row>
    <row r="22" spans="2:11" ht="26.5" thickBot="1">
      <c r="B22" s="1243" t="s">
        <v>735</v>
      </c>
      <c r="C22" s="1244"/>
      <c r="D22" s="1245" t="s">
        <v>736</v>
      </c>
      <c r="E22" s="1246" t="s">
        <v>737</v>
      </c>
      <c r="F22" s="1246" t="s">
        <v>99</v>
      </c>
      <c r="G22" s="1246" t="s">
        <v>3</v>
      </c>
      <c r="H22" s="1247" t="s">
        <v>4</v>
      </c>
      <c r="I22" s="1247" t="s">
        <v>958</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06">
        <f t="shared" si="8"/>
        <v>50010</v>
      </c>
      <c r="E169" s="1707">
        <f t="shared" si="6"/>
        <v>50040</v>
      </c>
      <c r="F169" s="1707">
        <f t="shared" si="7"/>
        <v>50040</v>
      </c>
      <c r="G169" s="1707">
        <f>WORKDAY(F169,$G$21,'Business Day Paris'!F148:F342)</f>
        <v>50054</v>
      </c>
      <c r="H169" s="1707">
        <f>WORKDAY(J169,$H$21,'Business Day Paris'!F148:F342)</f>
        <v>50060</v>
      </c>
      <c r="I169" s="1707">
        <f>WORKDAY(J169,$I$21,'Business Day Paris'!F148:F342)</f>
        <v>50062</v>
      </c>
      <c r="J169" s="1708">
        <f>IF(WORKDAY(EOMONTH(F169,0)+$J$21-1,1,'Business Day Paris'!F148:F342)&lt;=EOMONTH(Calendar!F170,0),WORKDAY(EOMONTH(F169,0)+$J$21-1,1,'Business Day Paris'!F148:F342),WORKDAY(EOMONTH(F169,0)+$J$21+1,-1,'Business Day Paris'!F148:F342))</f>
        <v>50067</v>
      </c>
      <c r="K169" s="1238"/>
    </row>
    <row r="170" spans="2:11">
      <c r="B170" s="1248">
        <v>148</v>
      </c>
      <c r="C170" s="2"/>
      <c r="D170" s="1706">
        <f t="shared" si="8"/>
        <v>50041</v>
      </c>
      <c r="E170" s="1707">
        <f t="shared" si="6"/>
        <v>50071</v>
      </c>
      <c r="F170" s="1707">
        <f t="shared" si="7"/>
        <v>50071</v>
      </c>
      <c r="G170" s="1707">
        <f>WORKDAY(F170,$G$21,'Business Day Paris'!F149:F343)</f>
        <v>50084</v>
      </c>
      <c r="H170" s="1707">
        <f>WORKDAY(J170,$H$21,'Business Day Paris'!F149:F343)</f>
        <v>50091</v>
      </c>
      <c r="I170" s="1707">
        <f>WORKDAY(J170,$I$21,'Business Day Paris'!F149:F343)</f>
        <v>50095</v>
      </c>
      <c r="J170" s="1708">
        <f>IF(WORKDAY(EOMONTH(F170,0)+$J$21-1,1,'Business Day Paris'!F149:F343)&lt;=EOMONTH(Calendar!F171,0),WORKDAY(EOMONTH(F170,0)+$J$21-1,1,'Business Day Paris'!F149:F343),WORKDAY(EOMONTH(F170,0)+$J$21+1,-1,'Business Day Paris'!F149:F343))</f>
        <v>50098</v>
      </c>
      <c r="K170" s="1238"/>
    </row>
    <row r="171" spans="2:11">
      <c r="B171" s="1248">
        <v>149</v>
      </c>
      <c r="C171" s="2"/>
      <c r="D171" s="1706">
        <f t="shared" si="8"/>
        <v>50072</v>
      </c>
      <c r="E171" s="1707">
        <f t="shared" si="6"/>
        <v>50099</v>
      </c>
      <c r="F171" s="1707">
        <f t="shared" si="7"/>
        <v>50099</v>
      </c>
      <c r="G171" s="1707">
        <f>WORKDAY(F171,$G$21,'Business Day Paris'!F150:F344)</f>
        <v>50112</v>
      </c>
      <c r="H171" s="1707">
        <f>WORKDAY(J171,$H$21,'Business Day Paris'!F150:F344)</f>
        <v>50119</v>
      </c>
      <c r="I171" s="1707">
        <f>WORKDAY(J171,$I$21,'Business Day Paris'!F150:F344)</f>
        <v>50123</v>
      </c>
      <c r="J171" s="1708">
        <f>IF(WORKDAY(EOMONTH(F171,0)+$J$21-1,1,'Business Day Paris'!F150:F344)&lt;=EOMONTH(Calendar!F172,0),WORKDAY(EOMONTH(F171,0)+$J$21-1,1,'Business Day Paris'!F150:F344),WORKDAY(EOMONTH(F171,0)+$J$21+1,-1,'Business Day Paris'!F150:F344))</f>
        <v>50126</v>
      </c>
      <c r="K171" s="1238"/>
    </row>
    <row r="172" spans="2:11">
      <c r="B172" s="1248">
        <v>150</v>
      </c>
      <c r="C172" s="2"/>
      <c r="D172" s="1706">
        <f t="shared" si="8"/>
        <v>50100</v>
      </c>
      <c r="E172" s="1707">
        <f t="shared" si="6"/>
        <v>50130</v>
      </c>
      <c r="F172" s="1707">
        <f t="shared" si="7"/>
        <v>50130</v>
      </c>
      <c r="G172" s="1707">
        <f>WORKDAY(F172,$G$21,'Business Day Paris'!F151:F345)</f>
        <v>50144</v>
      </c>
      <c r="H172" s="1707">
        <f>WORKDAY(J172,$H$21,'Business Day Paris'!F151:F345)</f>
        <v>50150</v>
      </c>
      <c r="I172" s="1707">
        <f>WORKDAY(J172,$I$21,'Business Day Paris'!F151:F345)</f>
        <v>50152</v>
      </c>
      <c r="J172" s="1708">
        <f>IF(WORKDAY(EOMONTH(F172,0)+$J$21-1,1,'Business Day Paris'!F151:F345)&lt;=EOMONTH(Calendar!F173,0),WORKDAY(EOMONTH(F172,0)+$J$21-1,1,'Business Day Paris'!F151:F345),WORKDAY(EOMONTH(F172,0)+$J$21+1,-1,'Business Day Paris'!F151:F345))</f>
        <v>50157</v>
      </c>
      <c r="K172" s="1238"/>
    </row>
    <row r="173" spans="2:11">
      <c r="B173" s="1248">
        <v>151</v>
      </c>
      <c r="C173" s="2"/>
      <c r="D173" s="1706">
        <f t="shared" si="8"/>
        <v>50131</v>
      </c>
      <c r="E173" s="1707">
        <f t="shared" si="6"/>
        <v>50160</v>
      </c>
      <c r="F173" s="1707">
        <f t="shared" si="7"/>
        <v>50160</v>
      </c>
      <c r="G173" s="1707">
        <f>WORKDAY(F173,$G$21,'Business Day Paris'!F152:F346)</f>
        <v>50174</v>
      </c>
      <c r="H173" s="1707">
        <f>WORKDAY(J173,$H$21,'Business Day Paris'!F152:F346)</f>
        <v>50180</v>
      </c>
      <c r="I173" s="1707">
        <f>WORKDAY(J173,$I$21,'Business Day Paris'!F152:F346)</f>
        <v>50182</v>
      </c>
      <c r="J173" s="1708">
        <f>IF(WORKDAY(EOMONTH(F173,0)+$J$21-1,1,'Business Day Paris'!F152:F346)&lt;=EOMONTH(Calendar!F174,0),WORKDAY(EOMONTH(F173,0)+$J$21-1,1,'Business Day Paris'!F152:F346),WORKDAY(EOMONTH(F173,0)+$J$21+1,-1,'Business Day Paris'!F152:F346))</f>
        <v>50187</v>
      </c>
      <c r="K173" s="1238"/>
    </row>
    <row r="174" spans="2:11">
      <c r="B174" s="1248">
        <v>152</v>
      </c>
      <c r="C174" s="2"/>
      <c r="D174" s="1706">
        <f t="shared" si="8"/>
        <v>50161</v>
      </c>
      <c r="E174" s="1707">
        <f t="shared" si="6"/>
        <v>50191</v>
      </c>
      <c r="F174" s="1707">
        <f t="shared" si="7"/>
        <v>50191</v>
      </c>
      <c r="G174" s="1707">
        <f>WORKDAY(F174,$G$21,'Business Day Paris'!F153:F347)</f>
        <v>50203</v>
      </c>
      <c r="H174" s="1707">
        <f>WORKDAY(J174,$H$21,'Business Day Paris'!F153:F347)</f>
        <v>50213</v>
      </c>
      <c r="I174" s="1707">
        <f>WORKDAY(J174,$I$21,'Business Day Paris'!F153:F347)</f>
        <v>50215</v>
      </c>
      <c r="J174" s="1708">
        <f>IF(WORKDAY(EOMONTH(F174,0)+$J$21-1,1,'Business Day Paris'!F153:F347)&lt;=EOMONTH(Calendar!F175,0),WORKDAY(EOMONTH(F174,0)+$J$21-1,1,'Business Day Paris'!F153:F347),WORKDAY(EOMONTH(F174,0)+$J$21+1,-1,'Business Day Paris'!F153:F347))</f>
        <v>50220</v>
      </c>
      <c r="K174" s="1238"/>
    </row>
    <row r="175" spans="2:11">
      <c r="B175" s="1248">
        <v>153</v>
      </c>
      <c r="C175" s="2"/>
      <c r="D175" s="1706">
        <f t="shared" si="8"/>
        <v>50192</v>
      </c>
      <c r="E175" s="1707">
        <f t="shared" si="6"/>
        <v>50221</v>
      </c>
      <c r="F175" s="1707">
        <f t="shared" si="7"/>
        <v>50221</v>
      </c>
      <c r="G175" s="1707">
        <f>WORKDAY(F175,$G$21,'Business Day Paris'!F154:F348)</f>
        <v>50235</v>
      </c>
      <c r="H175" s="1707">
        <f>WORKDAY(J175,$H$21,'Business Day Paris'!F154:F348)</f>
        <v>50241</v>
      </c>
      <c r="I175" s="1707">
        <f>WORKDAY(J175,$I$21,'Business Day Paris'!F154:F348)</f>
        <v>50243</v>
      </c>
      <c r="J175" s="1708">
        <f>IF(WORKDAY(EOMONTH(F175,0)+$J$21-1,1,'Business Day Paris'!F154:F348)&lt;=EOMONTH(Calendar!F176,0),WORKDAY(EOMONTH(F175,0)+$J$21-1,1,'Business Day Paris'!F154:F348),WORKDAY(EOMONTH(F175,0)+$J$21+1,-1,'Business Day Paris'!F154:F348))</f>
        <v>50248</v>
      </c>
      <c r="K175" s="1238"/>
    </row>
    <row r="176" spans="2:11">
      <c r="B176" s="1248">
        <v>154</v>
      </c>
      <c r="C176" s="2"/>
      <c r="D176" s="1706">
        <f t="shared" si="8"/>
        <v>50222</v>
      </c>
      <c r="E176" s="1707">
        <f t="shared" si="6"/>
        <v>50252</v>
      </c>
      <c r="F176" s="1707">
        <f t="shared" si="7"/>
        <v>50252</v>
      </c>
      <c r="G176" s="1707">
        <f>WORKDAY(F176,$G$21,'Business Day Paris'!F155:F349)</f>
        <v>50266</v>
      </c>
      <c r="H176" s="1707">
        <f>WORKDAY(J176,$H$21,'Business Day Paris'!F155:F349)</f>
        <v>50272</v>
      </c>
      <c r="I176" s="1707">
        <f>WORKDAY(J176,$I$21,'Business Day Paris'!F155:F349)</f>
        <v>50276</v>
      </c>
      <c r="J176" s="1708">
        <f>IF(WORKDAY(EOMONTH(F176,0)+$J$21-1,1,'Business Day Paris'!F155:F349)&lt;=EOMONTH(Calendar!F177,0),WORKDAY(EOMONTH(F176,0)+$J$21-1,1,'Business Day Paris'!F155:F349),WORKDAY(EOMONTH(F176,0)+$J$21+1,-1,'Business Day Paris'!F155:F349))</f>
        <v>50279</v>
      </c>
      <c r="K176" s="1238"/>
    </row>
    <row r="177" spans="2:11">
      <c r="B177" s="1248">
        <v>155</v>
      </c>
      <c r="C177" s="2"/>
      <c r="D177" s="1706">
        <f t="shared" si="8"/>
        <v>50253</v>
      </c>
      <c r="E177" s="1707">
        <f t="shared" si="6"/>
        <v>50283</v>
      </c>
      <c r="F177" s="1707">
        <f t="shared" si="7"/>
        <v>50283</v>
      </c>
      <c r="G177" s="1707">
        <f>WORKDAY(F177,$G$21,'Business Day Paris'!F156:F350)</f>
        <v>50297</v>
      </c>
      <c r="H177" s="1707">
        <f>WORKDAY(J177,$H$21,'Business Day Paris'!F156:F350)</f>
        <v>50304</v>
      </c>
      <c r="I177" s="1707">
        <f>WORKDAY(J177,$I$21,'Business Day Paris'!F156:F350)</f>
        <v>50306</v>
      </c>
      <c r="J177" s="1708">
        <f>IF(WORKDAY(EOMONTH(F177,0)+$J$21-1,1,'Business Day Paris'!F156:F350)&lt;=EOMONTH(Calendar!F178,0),WORKDAY(EOMONTH(F177,0)+$J$21-1,1,'Business Day Paris'!F156:F350),WORKDAY(EOMONTH(F177,0)+$J$21+1,-1,'Business Day Paris'!F156:F350))</f>
        <v>50311</v>
      </c>
      <c r="K177" s="1238"/>
    </row>
    <row r="178" spans="2:11">
      <c r="B178" s="1248">
        <v>156</v>
      </c>
      <c r="C178" s="2"/>
      <c r="D178" s="1706">
        <f t="shared" si="8"/>
        <v>50284</v>
      </c>
      <c r="E178" s="1707">
        <f t="shared" si="6"/>
        <v>50313</v>
      </c>
      <c r="F178" s="1707">
        <f t="shared" si="7"/>
        <v>50313</v>
      </c>
      <c r="G178" s="1707">
        <f>WORKDAY(F178,$G$21,'Business Day Paris'!F157:F351)</f>
        <v>50327</v>
      </c>
      <c r="H178" s="1707">
        <f>WORKDAY(J178,$H$21,'Business Day Paris'!F157:F351)</f>
        <v>50333</v>
      </c>
      <c r="I178" s="1707">
        <f>WORKDAY(J178,$I$21,'Business Day Paris'!F157:F351)</f>
        <v>50335</v>
      </c>
      <c r="J178" s="1708">
        <f>IF(WORKDAY(EOMONTH(F178,0)+$J$21-1,1,'Business Day Paris'!F157:F351)&lt;=EOMONTH(Calendar!F179,0),WORKDAY(EOMONTH(F178,0)+$J$21-1,1,'Business Day Paris'!F157:F351),WORKDAY(EOMONTH(F178,0)+$J$21+1,-1,'Business Day Paris'!F157:F351))</f>
        <v>50340</v>
      </c>
      <c r="K178" s="1238"/>
    </row>
    <row r="179" spans="2:11">
      <c r="B179" s="1248">
        <v>157</v>
      </c>
      <c r="C179" s="2"/>
      <c r="D179" s="1706">
        <f t="shared" si="8"/>
        <v>50314</v>
      </c>
      <c r="E179" s="1707">
        <f t="shared" si="6"/>
        <v>50344</v>
      </c>
      <c r="F179" s="1707">
        <f t="shared" si="7"/>
        <v>50344</v>
      </c>
      <c r="G179" s="1707">
        <f>WORKDAY(F179,$G$21,'Business Day Paris'!F158:F352)</f>
        <v>50357</v>
      </c>
      <c r="H179" s="1707">
        <f>WORKDAY(J179,$H$21,'Business Day Paris'!F158:F352)</f>
        <v>50364</v>
      </c>
      <c r="I179" s="1707">
        <f>WORKDAY(J179,$I$21,'Business Day Paris'!F158:F352)</f>
        <v>50368</v>
      </c>
      <c r="J179" s="1708">
        <f>IF(WORKDAY(EOMONTH(F179,0)+$J$21-1,1,'Business Day Paris'!F158:F352)&lt;=EOMONTH(Calendar!F180,0),WORKDAY(EOMONTH(F179,0)+$J$21-1,1,'Business Day Paris'!F158:F352),WORKDAY(EOMONTH(F179,0)+$J$21+1,-1,'Business Day Paris'!F158:F352))</f>
        <v>50371</v>
      </c>
      <c r="K179" s="1238"/>
    </row>
    <row r="180" spans="2:11">
      <c r="B180" s="1248">
        <v>158</v>
      </c>
      <c r="C180" s="2"/>
      <c r="D180" s="1706">
        <f t="shared" si="8"/>
        <v>50345</v>
      </c>
      <c r="E180" s="1707">
        <f t="shared" si="6"/>
        <v>50374</v>
      </c>
      <c r="F180" s="1707">
        <f t="shared" si="7"/>
        <v>50374</v>
      </c>
      <c r="G180" s="1707">
        <f>WORKDAY(F180,$G$21,'Business Day Paris'!F159:F353)</f>
        <v>50388</v>
      </c>
      <c r="H180" s="1707">
        <f>WORKDAY(J180,$H$21,'Business Day Paris'!F159:F353)</f>
        <v>50395</v>
      </c>
      <c r="I180" s="1707">
        <f>WORKDAY(J180,$I$21,'Business Day Paris'!F159:F353)</f>
        <v>50397</v>
      </c>
      <c r="J180" s="1708">
        <f>IF(WORKDAY(EOMONTH(F180,0)+$J$21-1,1,'Business Day Paris'!F159:F353)&lt;=EOMONTH(Calendar!F181,0),WORKDAY(EOMONTH(F180,0)+$J$21-1,1,'Business Day Paris'!F159:F353),WORKDAY(EOMONTH(F180,0)+$J$21+1,-1,'Business Day Paris'!F159:F353))</f>
        <v>50402</v>
      </c>
      <c r="K180" s="1238"/>
    </row>
    <row r="181" spans="2:11">
      <c r="B181" s="1248">
        <v>159</v>
      </c>
      <c r="C181" s="2"/>
      <c r="D181" s="1706">
        <f t="shared" si="8"/>
        <v>50375</v>
      </c>
      <c r="E181" s="1707">
        <f t="shared" si="6"/>
        <v>50405</v>
      </c>
      <c r="F181" s="1707">
        <f t="shared" si="7"/>
        <v>50405</v>
      </c>
      <c r="G181" s="1707">
        <f>WORKDAY(F181,$G$21,'Business Day Paris'!F160:F354)</f>
        <v>50419</v>
      </c>
      <c r="H181" s="1707">
        <f>WORKDAY(J181,$H$21,'Business Day Paris'!F160:F354)</f>
        <v>50425</v>
      </c>
      <c r="I181" s="1707">
        <f>WORKDAY(J181,$I$21,'Business Day Paris'!F160:F354)</f>
        <v>50427</v>
      </c>
      <c r="J181" s="1708">
        <f>IF(WORKDAY(EOMONTH(F181,0)+$J$21-1,1,'Business Day Paris'!F160:F354)&lt;=EOMONTH(Calendar!F182,0),WORKDAY(EOMONTH(F181,0)+$J$21-1,1,'Business Day Paris'!F160:F354),WORKDAY(EOMONTH(F181,0)+$J$21+1,-1,'Business Day Paris'!F160:F354))</f>
        <v>50432</v>
      </c>
      <c r="K181" s="1238"/>
    </row>
    <row r="182" spans="2:11">
      <c r="B182" s="1248">
        <v>160</v>
      </c>
      <c r="C182" s="2"/>
      <c r="D182" s="1706">
        <f t="shared" si="8"/>
        <v>50406</v>
      </c>
      <c r="E182" s="1707">
        <f t="shared" si="6"/>
        <v>50436</v>
      </c>
      <c r="F182" s="1707">
        <f t="shared" si="7"/>
        <v>50436</v>
      </c>
      <c r="G182" s="1707">
        <f>WORKDAY(F182,$G$21,'Business Day Paris'!F161:F355)</f>
        <v>50448</v>
      </c>
      <c r="H182" s="1707">
        <f>WORKDAY(J182,$H$21,'Business Day Paris'!F161:F355)</f>
        <v>50455</v>
      </c>
      <c r="I182" s="1707">
        <f>WORKDAY(J182,$I$21,'Business Day Paris'!F161:F355)</f>
        <v>50459</v>
      </c>
      <c r="J182" s="1708">
        <f>IF(WORKDAY(EOMONTH(F182,0)+$J$21-1,1,'Business Day Paris'!F161:F355)&lt;=EOMONTH(Calendar!F183,0),WORKDAY(EOMONTH(F182,0)+$J$21-1,1,'Business Day Paris'!F161:F355),WORKDAY(EOMONTH(F182,0)+$J$21+1,-1,'Business Day Paris'!F161:F355))</f>
        <v>50462</v>
      </c>
      <c r="K182" s="1238"/>
    </row>
    <row r="183" spans="2:11">
      <c r="B183" s="1248">
        <v>161</v>
      </c>
      <c r="C183" s="2"/>
      <c r="D183" s="1706">
        <f t="shared" si="8"/>
        <v>50437</v>
      </c>
      <c r="E183" s="1707">
        <f t="shared" si="6"/>
        <v>50464</v>
      </c>
      <c r="F183" s="1707">
        <f t="shared" si="7"/>
        <v>50464</v>
      </c>
      <c r="G183" s="1707">
        <f>WORKDAY(F183,$G$21,'Business Day Paris'!F162:F356)</f>
        <v>50476</v>
      </c>
      <c r="H183" s="1707">
        <f>WORKDAY(J183,$H$21,'Business Day Paris'!F162:F356)</f>
        <v>50486</v>
      </c>
      <c r="I183" s="1707">
        <f>WORKDAY(J183,$I$21,'Business Day Paris'!F162:F356)</f>
        <v>50488</v>
      </c>
      <c r="J183" s="1708">
        <f>IF(WORKDAY(EOMONTH(F183,0)+$J$21-1,1,'Business Day Paris'!F162:F356)&lt;=EOMONTH(Calendar!F184,0),WORKDAY(EOMONTH(F183,0)+$J$21-1,1,'Business Day Paris'!F162:F356),WORKDAY(EOMONTH(F183,0)+$J$21+1,-1,'Business Day Paris'!F162:F356))</f>
        <v>50493</v>
      </c>
      <c r="K183" s="1238"/>
    </row>
    <row r="184" spans="2:11">
      <c r="B184" s="1248">
        <v>162</v>
      </c>
      <c r="C184" s="2"/>
      <c r="D184" s="1706">
        <f t="shared" si="8"/>
        <v>50465</v>
      </c>
      <c r="E184" s="1707">
        <f t="shared" si="6"/>
        <v>50495</v>
      </c>
      <c r="F184" s="1707">
        <f t="shared" si="7"/>
        <v>50495</v>
      </c>
      <c r="G184" s="1707">
        <f>WORKDAY(F184,$G$21,'Business Day Paris'!F163:F357)</f>
        <v>50509</v>
      </c>
      <c r="H184" s="1707">
        <f>WORKDAY(J184,$H$21,'Business Day Paris'!F163:F357)</f>
        <v>50515</v>
      </c>
      <c r="I184" s="1707">
        <f>WORKDAY(J184,$I$21,'Business Day Paris'!F163:F357)</f>
        <v>50517</v>
      </c>
      <c r="J184" s="1708">
        <f>IF(WORKDAY(EOMONTH(F184,0)+$J$21-1,1,'Business Day Paris'!F163:F357)&lt;=EOMONTH(Calendar!F185,0),WORKDAY(EOMONTH(F184,0)+$J$21-1,1,'Business Day Paris'!F163:F357),WORKDAY(EOMONTH(F184,0)+$J$21+1,-1,'Business Day Paris'!F163:F357))</f>
        <v>50522</v>
      </c>
      <c r="K184" s="1238"/>
    </row>
    <row r="185" spans="2:11">
      <c r="B185" s="1248">
        <v>163</v>
      </c>
      <c r="C185" s="2"/>
      <c r="D185" s="1706">
        <f t="shared" si="8"/>
        <v>50496</v>
      </c>
      <c r="E185" s="1707">
        <f t="shared" si="6"/>
        <v>50525</v>
      </c>
      <c r="F185" s="1707">
        <f t="shared" si="7"/>
        <v>50525</v>
      </c>
      <c r="G185" s="1707">
        <f>WORKDAY(F185,$G$21,'Business Day Paris'!F164:F358)</f>
        <v>50539</v>
      </c>
      <c r="H185" s="1707">
        <f>WORKDAY(J185,$H$21,'Business Day Paris'!F164:F358)</f>
        <v>50545</v>
      </c>
      <c r="I185" s="1707">
        <f>WORKDAY(J185,$I$21,'Business Day Paris'!F164:F358)</f>
        <v>50549</v>
      </c>
      <c r="J185" s="1708">
        <f>IF(WORKDAY(EOMONTH(F185,0)+$J$21-1,1,'Business Day Paris'!F164:F358)&lt;=EOMONTH(Calendar!F186,0),WORKDAY(EOMONTH(F185,0)+$J$21-1,1,'Business Day Paris'!F164:F358),WORKDAY(EOMONTH(F185,0)+$J$21+1,-1,'Business Day Paris'!F164:F358))</f>
        <v>50552</v>
      </c>
      <c r="K185" s="1238"/>
    </row>
    <row r="186" spans="2:11">
      <c r="B186" s="1248">
        <v>164</v>
      </c>
      <c r="C186" s="2"/>
      <c r="D186" s="1706">
        <f t="shared" si="8"/>
        <v>50526</v>
      </c>
      <c r="E186" s="1707">
        <f t="shared" si="6"/>
        <v>50556</v>
      </c>
      <c r="F186" s="1707">
        <f t="shared" si="7"/>
        <v>50556</v>
      </c>
      <c r="G186" s="1707">
        <f>WORKDAY(F186,$G$21,'Business Day Paris'!F165:F359)</f>
        <v>50570</v>
      </c>
      <c r="H186" s="1707">
        <f>WORKDAY(J186,$H$21,'Business Day Paris'!F165:F359)</f>
        <v>50577</v>
      </c>
      <c r="I186" s="1707">
        <f>WORKDAY(J186,$I$21,'Business Day Paris'!F165:F359)</f>
        <v>50579</v>
      </c>
      <c r="J186" s="1708">
        <f>IF(WORKDAY(EOMONTH(F186,0)+$J$21-1,1,'Business Day Paris'!F165:F359)&lt;=EOMONTH(Calendar!F187,0),WORKDAY(EOMONTH(F186,0)+$J$21-1,1,'Business Day Paris'!F165:F359),WORKDAY(EOMONTH(F186,0)+$J$21+1,-1,'Business Day Paris'!F165:F359))</f>
        <v>50584</v>
      </c>
      <c r="K186" s="1238"/>
    </row>
    <row r="187" spans="2:11">
      <c r="B187" s="1248">
        <v>165</v>
      </c>
      <c r="C187" s="2"/>
      <c r="D187" s="1706">
        <f t="shared" si="8"/>
        <v>50557</v>
      </c>
      <c r="E187" s="1707">
        <f t="shared" si="6"/>
        <v>50586</v>
      </c>
      <c r="F187" s="1707">
        <f t="shared" si="7"/>
        <v>50586</v>
      </c>
      <c r="G187" s="1707">
        <f>WORKDAY(F187,$G$21,'Business Day Paris'!F166:F360)</f>
        <v>50600</v>
      </c>
      <c r="H187" s="1707">
        <f>WORKDAY(J187,$H$21,'Business Day Paris'!F166:F360)</f>
        <v>50606</v>
      </c>
      <c r="I187" s="1707">
        <f>WORKDAY(J187,$I$21,'Business Day Paris'!F166:F360)</f>
        <v>50608</v>
      </c>
      <c r="J187" s="1708">
        <f>IF(WORKDAY(EOMONTH(F187,0)+$J$21-1,1,'Business Day Paris'!F166:F360)&lt;=EOMONTH(Calendar!F188,0),WORKDAY(EOMONTH(F187,0)+$J$21-1,1,'Business Day Paris'!F166:F360),WORKDAY(EOMONTH(F187,0)+$J$21+1,-1,'Business Day Paris'!F166:F360))</f>
        <v>50613</v>
      </c>
      <c r="K187" s="1238"/>
    </row>
    <row r="188" spans="2:11">
      <c r="B188" s="1248">
        <v>166</v>
      </c>
      <c r="C188" s="2"/>
      <c r="D188" s="1706">
        <f t="shared" si="8"/>
        <v>50587</v>
      </c>
      <c r="E188" s="1707">
        <f t="shared" si="6"/>
        <v>50617</v>
      </c>
      <c r="F188" s="1707">
        <f t="shared" si="7"/>
        <v>50617</v>
      </c>
      <c r="G188" s="1707">
        <f>WORKDAY(F188,$G$21,'Business Day Paris'!F167:F361)</f>
        <v>50630</v>
      </c>
      <c r="H188" s="1707">
        <f>WORKDAY(J188,$H$21,'Business Day Paris'!F167:F361)</f>
        <v>50637</v>
      </c>
      <c r="I188" s="1707">
        <f>WORKDAY(J188,$I$21,'Business Day Paris'!F167:F361)</f>
        <v>50641</v>
      </c>
      <c r="J188" s="1708">
        <f>IF(WORKDAY(EOMONTH(F188,0)+$J$21-1,1,'Business Day Paris'!F167:F361)&lt;=EOMONTH(Calendar!F189,0),WORKDAY(EOMONTH(F188,0)+$J$21-1,1,'Business Day Paris'!F167:F361),WORKDAY(EOMONTH(F188,0)+$J$21+1,-1,'Business Day Paris'!F167:F361))</f>
        <v>50644</v>
      </c>
      <c r="K188" s="1238"/>
    </row>
    <row r="189" spans="2:11">
      <c r="B189" s="1248">
        <v>167</v>
      </c>
      <c r="C189" s="2"/>
      <c r="D189" s="1706">
        <f t="shared" si="8"/>
        <v>50618</v>
      </c>
      <c r="E189" s="1707">
        <f t="shared" si="6"/>
        <v>50648</v>
      </c>
      <c r="F189" s="1707">
        <f t="shared" si="7"/>
        <v>50648</v>
      </c>
      <c r="G189" s="1707">
        <f>WORKDAY(F189,$G$21,'Business Day Paris'!F168:F362)</f>
        <v>50662</v>
      </c>
      <c r="H189" s="1707">
        <f>WORKDAY(J189,$H$21,'Business Day Paris'!F168:F362)</f>
        <v>50668</v>
      </c>
      <c r="I189" s="1707">
        <f>WORKDAY(J189,$I$21,'Business Day Paris'!F168:F362)</f>
        <v>50670</v>
      </c>
      <c r="J189" s="1708">
        <f>IF(WORKDAY(EOMONTH(F189,0)+$J$21-1,1,'Business Day Paris'!F168:F362)&lt;=EOMONTH(Calendar!F190,0),WORKDAY(EOMONTH(F189,0)+$J$21-1,1,'Business Day Paris'!F168:F362),WORKDAY(EOMONTH(F189,0)+$J$21+1,-1,'Business Day Paris'!F168:F362))</f>
        <v>50675</v>
      </c>
      <c r="K189" s="1238"/>
    </row>
    <row r="190" spans="2:11">
      <c r="B190" s="1248">
        <v>168</v>
      </c>
      <c r="C190" s="2"/>
      <c r="D190" s="1706">
        <f t="shared" si="8"/>
        <v>50649</v>
      </c>
      <c r="E190" s="1707">
        <f t="shared" si="6"/>
        <v>50678</v>
      </c>
      <c r="F190" s="1707">
        <f t="shared" si="7"/>
        <v>50678</v>
      </c>
      <c r="G190" s="1707">
        <f>WORKDAY(F190,$G$21,'Business Day Paris'!F169:F363)</f>
        <v>50692</v>
      </c>
      <c r="H190" s="1707">
        <f>WORKDAY(J190,$H$21,'Business Day Paris'!F169:F363)</f>
        <v>50698</v>
      </c>
      <c r="I190" s="1707">
        <f>WORKDAY(J190,$I$21,'Business Day Paris'!F169:F363)</f>
        <v>50700</v>
      </c>
      <c r="J190" s="1708">
        <f>IF(WORKDAY(EOMONTH(F190,0)+$J$21-1,1,'Business Day Paris'!F169:F363)&lt;=EOMONTH(Calendar!F191,0),WORKDAY(EOMONTH(F190,0)+$J$21-1,1,'Business Day Paris'!F169:F363),WORKDAY(EOMONTH(F190,0)+$J$21+1,-1,'Business Day Paris'!F169:F363))</f>
        <v>50705</v>
      </c>
      <c r="K190" s="1238"/>
    </row>
    <row r="191" spans="2:11">
      <c r="B191" s="1248">
        <v>169</v>
      </c>
      <c r="C191" s="2"/>
      <c r="D191" s="1706">
        <f t="shared" si="8"/>
        <v>50679</v>
      </c>
      <c r="E191" s="1707">
        <f t="shared" si="6"/>
        <v>50709</v>
      </c>
      <c r="F191" s="1707">
        <f t="shared" si="7"/>
        <v>50709</v>
      </c>
      <c r="G191" s="1707">
        <f>WORKDAY(F191,$G$21,'Business Day Paris'!F170:F364)</f>
        <v>50721</v>
      </c>
      <c r="H191" s="1707">
        <f>WORKDAY(J191,$H$21,'Business Day Paris'!F170:F364)</f>
        <v>50731</v>
      </c>
      <c r="I191" s="1707">
        <f>WORKDAY(J191,$I$21,'Business Day Paris'!F170:F364)</f>
        <v>50733</v>
      </c>
      <c r="J191" s="1708">
        <f>IF(WORKDAY(EOMONTH(F191,0)+$J$21-1,1,'Business Day Paris'!F170:F364)&lt;=EOMONTH(Calendar!F192,0),WORKDAY(EOMONTH(F191,0)+$J$21-1,1,'Business Day Paris'!F170:F364),WORKDAY(EOMONTH(F191,0)+$J$21+1,-1,'Business Day Paris'!F170:F364))</f>
        <v>50738</v>
      </c>
      <c r="K191" s="1238"/>
    </row>
    <row r="192" spans="2:11">
      <c r="B192" s="1248">
        <v>170</v>
      </c>
      <c r="C192" s="2"/>
      <c r="D192" s="1706">
        <f t="shared" si="8"/>
        <v>50710</v>
      </c>
      <c r="E192" s="1707">
        <f t="shared" si="6"/>
        <v>50739</v>
      </c>
      <c r="F192" s="1707">
        <f t="shared" si="7"/>
        <v>50739</v>
      </c>
      <c r="G192" s="1707">
        <f>WORKDAY(F192,$G$21,'Business Day Paris'!F171:F365)</f>
        <v>50753</v>
      </c>
      <c r="H192" s="1707">
        <f>WORKDAY(J192,$H$21,'Business Day Paris'!F171:F365)</f>
        <v>50759</v>
      </c>
      <c r="I192" s="1707">
        <f>WORKDAY(J192,$I$21,'Business Day Paris'!F171:F365)</f>
        <v>50761</v>
      </c>
      <c r="J192" s="1708">
        <f>IF(WORKDAY(EOMONTH(F192,0)+$J$21-1,1,'Business Day Paris'!F171:F365)&lt;=EOMONTH(Calendar!F193,0),WORKDAY(EOMONTH(F192,0)+$J$21-1,1,'Business Day Paris'!F171:F365),WORKDAY(EOMONTH(F192,0)+$J$21+1,-1,'Business Day Paris'!F171:F365))</f>
        <v>50766</v>
      </c>
      <c r="K192" s="1238"/>
    </row>
    <row r="193" spans="2:11">
      <c r="B193" s="1248">
        <v>171</v>
      </c>
      <c r="C193" s="2"/>
      <c r="D193" s="1706">
        <f t="shared" si="8"/>
        <v>50740</v>
      </c>
      <c r="E193" s="1707">
        <f t="shared" si="6"/>
        <v>50770</v>
      </c>
      <c r="F193" s="1707">
        <f t="shared" si="7"/>
        <v>50770</v>
      </c>
      <c r="G193" s="1707">
        <f>WORKDAY(F193,$G$21,'Business Day Paris'!F172:F366)</f>
        <v>50784</v>
      </c>
      <c r="H193" s="1707">
        <f>WORKDAY(J193,$H$21,'Business Day Paris'!F172:F366)</f>
        <v>50790</v>
      </c>
      <c r="I193" s="1707">
        <f>WORKDAY(J193,$I$21,'Business Day Paris'!F172:F366)</f>
        <v>50794</v>
      </c>
      <c r="J193" s="1708">
        <f>IF(WORKDAY(EOMONTH(F193,0)+$J$21-1,1,'Business Day Paris'!F172:F366)&lt;=EOMONTH(Calendar!F194,0),WORKDAY(EOMONTH(F193,0)+$J$21-1,1,'Business Day Paris'!F172:F366),WORKDAY(EOMONTH(F193,0)+$J$21+1,-1,'Business Day Paris'!F172:F366))</f>
        <v>50797</v>
      </c>
      <c r="K193" s="1238"/>
    </row>
    <row r="194" spans="2:11">
      <c r="B194" s="1248">
        <v>172</v>
      </c>
      <c r="C194" s="2"/>
      <c r="D194" s="1706">
        <f t="shared" si="8"/>
        <v>50771</v>
      </c>
      <c r="E194" s="1707">
        <f t="shared" si="6"/>
        <v>50801</v>
      </c>
      <c r="F194" s="1707">
        <f t="shared" si="7"/>
        <v>50801</v>
      </c>
      <c r="G194" s="1707">
        <f>WORKDAY(F194,$G$21,'Business Day Paris'!F173:F367)</f>
        <v>50815</v>
      </c>
      <c r="H194" s="1707">
        <f>WORKDAY(J194,$H$21,'Business Day Paris'!F173:F367)</f>
        <v>50822</v>
      </c>
      <c r="I194" s="1707">
        <f>WORKDAY(J194,$I$21,'Business Day Paris'!F173:F367)</f>
        <v>50824</v>
      </c>
      <c r="J194" s="1708">
        <f>IF(WORKDAY(EOMONTH(F194,0)+$J$21-1,1,'Business Day Paris'!F173:F367)&lt;=EOMONTH(Calendar!F195,0),WORKDAY(EOMONTH(F194,0)+$J$21-1,1,'Business Day Paris'!F173:F367),WORKDAY(EOMONTH(F194,0)+$J$21+1,-1,'Business Day Paris'!F173:F367))</f>
        <v>50829</v>
      </c>
      <c r="K194" s="1238"/>
    </row>
    <row r="195" spans="2:11">
      <c r="B195" s="1248">
        <v>173</v>
      </c>
      <c r="C195" s="2"/>
      <c r="D195" s="1706">
        <f t="shared" si="8"/>
        <v>50802</v>
      </c>
      <c r="E195" s="1707">
        <f t="shared" si="6"/>
        <v>50829</v>
      </c>
      <c r="F195" s="1707">
        <f t="shared" si="7"/>
        <v>50829</v>
      </c>
      <c r="G195" s="1707">
        <f>WORKDAY(F195,$G$21,'Business Day Paris'!F174:F368)</f>
        <v>50843</v>
      </c>
      <c r="H195" s="1707">
        <f>WORKDAY(J195,$H$21,'Business Day Paris'!F174:F368)</f>
        <v>50850</v>
      </c>
      <c r="I195" s="1707">
        <f>WORKDAY(J195,$I$21,'Business Day Paris'!F174:F368)</f>
        <v>50852</v>
      </c>
      <c r="J195" s="1708">
        <f>IF(WORKDAY(EOMONTH(F195,0)+$J$21-1,1,'Business Day Paris'!F174:F368)&lt;=EOMONTH(Calendar!F196,0),WORKDAY(EOMONTH(F195,0)+$J$21-1,1,'Business Day Paris'!F174:F368),WORKDAY(EOMONTH(F195,0)+$J$21+1,-1,'Business Day Paris'!F174:F368))</f>
        <v>50857</v>
      </c>
      <c r="K195" s="1238"/>
    </row>
    <row r="196" spans="2:11">
      <c r="B196" s="1248">
        <v>174</v>
      </c>
      <c r="C196" s="2"/>
      <c r="D196" s="1706">
        <f t="shared" si="8"/>
        <v>50830</v>
      </c>
      <c r="E196" s="1707">
        <f t="shared" si="6"/>
        <v>50860</v>
      </c>
      <c r="F196" s="1707">
        <f t="shared" si="7"/>
        <v>50860</v>
      </c>
      <c r="G196" s="1707">
        <f>WORKDAY(F196,$G$21,'Business Day Paris'!F175:F369)</f>
        <v>50874</v>
      </c>
      <c r="H196" s="1707">
        <f>WORKDAY(J196,$H$21,'Business Day Paris'!F175:F369)</f>
        <v>50880</v>
      </c>
      <c r="I196" s="1707">
        <f>WORKDAY(J196,$I$21,'Business Day Paris'!F175:F369)</f>
        <v>50882</v>
      </c>
      <c r="J196" s="1708">
        <f>IF(WORKDAY(EOMONTH(F196,0)+$J$21-1,1,'Business Day Paris'!F175:F369)&lt;=EOMONTH(Calendar!F197,0),WORKDAY(EOMONTH(F196,0)+$J$21-1,1,'Business Day Paris'!F175:F369),WORKDAY(EOMONTH(F196,0)+$J$21+1,-1,'Business Day Paris'!F175:F369))</f>
        <v>50887</v>
      </c>
      <c r="K196" s="1238"/>
    </row>
    <row r="197" spans="2:11">
      <c r="B197" s="1248">
        <v>175</v>
      </c>
      <c r="C197" s="2"/>
      <c r="D197" s="1706">
        <f t="shared" si="8"/>
        <v>50861</v>
      </c>
      <c r="E197" s="1707">
        <f t="shared" si="6"/>
        <v>50890</v>
      </c>
      <c r="F197" s="1707">
        <f t="shared" si="7"/>
        <v>50890</v>
      </c>
      <c r="G197" s="1707">
        <f>WORKDAY(F197,$G$21,'Business Day Paris'!F176:F370)</f>
        <v>50903</v>
      </c>
      <c r="H197" s="1707">
        <f>WORKDAY(J197,$H$21,'Business Day Paris'!F176:F370)</f>
        <v>50910</v>
      </c>
      <c r="I197" s="1707">
        <f>WORKDAY(J197,$I$21,'Business Day Paris'!F176:F370)</f>
        <v>50914</v>
      </c>
      <c r="J197" s="1708">
        <f>IF(WORKDAY(EOMONTH(F197,0)+$J$21-1,1,'Business Day Paris'!F176:F370)&lt;=EOMONTH(Calendar!F198,0),WORKDAY(EOMONTH(F197,0)+$J$21-1,1,'Business Day Paris'!F176:F370),WORKDAY(EOMONTH(F197,0)+$J$21+1,-1,'Business Day Paris'!F176:F370))</f>
        <v>50917</v>
      </c>
      <c r="K197" s="1238"/>
    </row>
    <row r="198" spans="2:11">
      <c r="B198" s="1248">
        <v>176</v>
      </c>
      <c r="C198" s="2"/>
      <c r="D198" s="1706">
        <f t="shared" si="8"/>
        <v>50891</v>
      </c>
      <c r="E198" s="1707">
        <f t="shared" si="6"/>
        <v>50921</v>
      </c>
      <c r="F198" s="1707">
        <f t="shared" si="7"/>
        <v>50921</v>
      </c>
      <c r="G198" s="1707">
        <f>WORKDAY(F198,$G$21,'Business Day Paris'!F177:F371)</f>
        <v>50935</v>
      </c>
      <c r="H198" s="1707">
        <f>WORKDAY(J198,$H$21,'Business Day Paris'!F177:F371)</f>
        <v>50941</v>
      </c>
      <c r="I198" s="1707">
        <f>WORKDAY(J198,$I$21,'Business Day Paris'!F177:F371)</f>
        <v>50943</v>
      </c>
      <c r="J198" s="1708">
        <f>IF(WORKDAY(EOMONTH(F198,0)+$J$21-1,1,'Business Day Paris'!F177:F371)&lt;=EOMONTH(Calendar!F199,0),WORKDAY(EOMONTH(F198,0)+$J$21-1,1,'Business Day Paris'!F177:F371),WORKDAY(EOMONTH(F198,0)+$J$21+1,-1,'Business Day Paris'!F177:F371))</f>
        <v>50948</v>
      </c>
      <c r="K198" s="1238"/>
    </row>
    <row r="199" spans="2:11">
      <c r="B199" s="1248">
        <v>177</v>
      </c>
      <c r="C199" s="2"/>
      <c r="D199" s="1706">
        <f t="shared" si="8"/>
        <v>50922</v>
      </c>
      <c r="E199" s="1707">
        <f t="shared" si="6"/>
        <v>50951</v>
      </c>
      <c r="F199" s="1707">
        <f t="shared" si="7"/>
        <v>50951</v>
      </c>
      <c r="G199" s="1707">
        <f>WORKDAY(F199,$G$21,'Business Day Paris'!F178:F372)</f>
        <v>50965</v>
      </c>
      <c r="H199" s="1707">
        <f>WORKDAY(J199,$H$21,'Business Day Paris'!F178:F372)</f>
        <v>50971</v>
      </c>
      <c r="I199" s="1707">
        <f>WORKDAY(J199,$I$21,'Business Day Paris'!F178:F372)</f>
        <v>50973</v>
      </c>
      <c r="J199" s="1708">
        <f>IF(WORKDAY(EOMONTH(F199,0)+$J$21-1,1,'Business Day Paris'!F178:F372)&lt;=EOMONTH(Calendar!F200,0),WORKDAY(EOMONTH(F199,0)+$J$21-1,1,'Business Day Paris'!F178:F372),WORKDAY(EOMONTH(F199,0)+$J$21+1,-1,'Business Day Paris'!F178:F372))</f>
        <v>50978</v>
      </c>
      <c r="K199" s="1238"/>
    </row>
    <row r="200" spans="2:11">
      <c r="B200" s="1248">
        <v>178</v>
      </c>
      <c r="C200" s="2"/>
      <c r="D200" s="1706">
        <f t="shared" si="8"/>
        <v>50952</v>
      </c>
      <c r="E200" s="1707">
        <f t="shared" si="6"/>
        <v>50982</v>
      </c>
      <c r="F200" s="1707">
        <f t="shared" si="7"/>
        <v>50982</v>
      </c>
      <c r="G200" s="1707">
        <f>WORKDAY(F200,$G$21,'Business Day Paris'!F179:F373)</f>
        <v>50994</v>
      </c>
      <c r="H200" s="1707">
        <f>WORKDAY(J200,$H$21,'Business Day Paris'!F179:F373)</f>
        <v>51004</v>
      </c>
      <c r="I200" s="1707">
        <f>WORKDAY(J200,$I$21,'Business Day Paris'!F179:F373)</f>
        <v>51006</v>
      </c>
      <c r="J200" s="1708">
        <f>IF(WORKDAY(EOMONTH(F200,0)+$J$21-1,1,'Business Day Paris'!F179:F373)&lt;=EOMONTH(Calendar!F201,0),WORKDAY(EOMONTH(F200,0)+$J$21-1,1,'Business Day Paris'!F179:F373),WORKDAY(EOMONTH(F200,0)+$J$21+1,-1,'Business Day Paris'!F179:F373))</f>
        <v>51011</v>
      </c>
      <c r="K200" s="1238"/>
    </row>
    <row r="201" spans="2:11">
      <c r="B201" s="1248">
        <v>179</v>
      </c>
      <c r="C201" s="2"/>
      <c r="D201" s="1706">
        <f t="shared" si="8"/>
        <v>50983</v>
      </c>
      <c r="E201" s="1707">
        <f t="shared" si="6"/>
        <v>51013</v>
      </c>
      <c r="F201" s="1707">
        <f t="shared" si="7"/>
        <v>51013</v>
      </c>
      <c r="G201" s="1707">
        <f>WORKDAY(F201,$G$21,'Business Day Paris'!F180:F374)</f>
        <v>51027</v>
      </c>
      <c r="H201" s="1707">
        <f>WORKDAY(J201,$H$21,'Business Day Paris'!F180:F374)</f>
        <v>51033</v>
      </c>
      <c r="I201" s="1707">
        <f>WORKDAY(J201,$I$21,'Business Day Paris'!F180:F374)</f>
        <v>51035</v>
      </c>
      <c r="J201" s="1708">
        <f>IF(WORKDAY(EOMONTH(F201,0)+$J$21-1,1,'Business Day Paris'!F180:F374)&lt;=EOMONTH(Calendar!F202,0),WORKDAY(EOMONTH(F201,0)+$J$21-1,1,'Business Day Paris'!F180:F374),WORKDAY(EOMONTH(F201,0)+$J$21+1,-1,'Business Day Paris'!F180:F374))</f>
        <v>51040</v>
      </c>
      <c r="K201" s="1238"/>
    </row>
    <row r="202" spans="2:11">
      <c r="B202" s="1248">
        <v>180</v>
      </c>
      <c r="C202" s="2"/>
      <c r="D202" s="1706">
        <f t="shared" si="8"/>
        <v>51014</v>
      </c>
      <c r="E202" s="1707">
        <f t="shared" si="6"/>
        <v>51043</v>
      </c>
      <c r="F202" s="1707">
        <f t="shared" si="7"/>
        <v>51043</v>
      </c>
      <c r="G202" s="1707">
        <f>WORKDAY(F202,$G$21,'Business Day Paris'!F181:F375)</f>
        <v>51057</v>
      </c>
      <c r="H202" s="1707">
        <f>WORKDAY(J202,$H$21,'Business Day Paris'!F181:F375)</f>
        <v>51063</v>
      </c>
      <c r="I202" s="1707">
        <f>WORKDAY(J202,$I$21,'Business Day Paris'!F181:F375)</f>
        <v>51067</v>
      </c>
      <c r="J202" s="1708">
        <f>IF(WORKDAY(EOMONTH(F202,0)+$J$21-1,1,'Business Day Paris'!F181:F375)&lt;=EOMONTH(Calendar!F203,0),WORKDAY(EOMONTH(F202,0)+$J$21-1,1,'Business Day Paris'!F181:F375),WORKDAY(EOMONTH(F202,0)+$J$21+1,-1,'Business Day Paris'!F181:F375))</f>
        <v>51070</v>
      </c>
      <c r="K202" s="1238"/>
    </row>
    <row r="203" spans="2:11">
      <c r="B203" s="1248">
        <v>181</v>
      </c>
      <c r="C203" s="2"/>
      <c r="D203" s="1706">
        <f t="shared" si="8"/>
        <v>51044</v>
      </c>
      <c r="E203" s="1707">
        <f t="shared" si="6"/>
        <v>51074</v>
      </c>
      <c r="F203" s="1707">
        <f t="shared" si="7"/>
        <v>51074</v>
      </c>
      <c r="G203" s="1707">
        <f>WORKDAY(F203,$G$21,'Business Day Paris'!F182:F376)</f>
        <v>51088</v>
      </c>
      <c r="H203" s="1707">
        <f>WORKDAY(J203,$H$21,'Business Day Paris'!F182:F376)</f>
        <v>51095</v>
      </c>
      <c r="I203" s="1707">
        <f>WORKDAY(J203,$I$21,'Business Day Paris'!F182:F376)</f>
        <v>51097</v>
      </c>
      <c r="J203" s="1708">
        <f>IF(WORKDAY(EOMONTH(F203,0)+$J$21-1,1,'Business Day Paris'!F182:F376)&lt;=EOMONTH(Calendar!F204,0),WORKDAY(EOMONTH(F203,0)+$J$21-1,1,'Business Day Paris'!F182:F376),WORKDAY(EOMONTH(F203,0)+$J$21+1,-1,'Business Day Paris'!F182:F376))</f>
        <v>51102</v>
      </c>
      <c r="K203" s="1238"/>
    </row>
    <row r="204" spans="2:11">
      <c r="B204" s="1248">
        <v>182</v>
      </c>
      <c r="C204" s="2"/>
      <c r="D204" s="1706">
        <f t="shared" si="8"/>
        <v>51075</v>
      </c>
      <c r="E204" s="1707">
        <f t="shared" si="6"/>
        <v>51104</v>
      </c>
      <c r="F204" s="1707">
        <f t="shared" si="7"/>
        <v>51104</v>
      </c>
      <c r="G204" s="1707">
        <f>WORKDAY(F204,$G$21,'Business Day Paris'!F183:F377)</f>
        <v>51118</v>
      </c>
      <c r="H204" s="1707">
        <f>WORKDAY(J204,$H$21,'Business Day Paris'!F183:F377)</f>
        <v>51124</v>
      </c>
      <c r="I204" s="1707">
        <f>WORKDAY(J204,$I$21,'Business Day Paris'!F183:F377)</f>
        <v>51126</v>
      </c>
      <c r="J204" s="1708">
        <f>IF(WORKDAY(EOMONTH(F204,0)+$J$21-1,1,'Business Day Paris'!F183:F377)&lt;=EOMONTH(Calendar!F205,0),WORKDAY(EOMONTH(F204,0)+$J$21-1,1,'Business Day Paris'!F183:F377),WORKDAY(EOMONTH(F204,0)+$J$21+1,-1,'Business Day Paris'!F183:F377))</f>
        <v>51131</v>
      </c>
      <c r="K204" s="1238"/>
    </row>
    <row r="205" spans="2:11">
      <c r="B205" s="1248">
        <v>183</v>
      </c>
      <c r="C205" s="2"/>
      <c r="D205" s="1706">
        <f t="shared" si="8"/>
        <v>51105</v>
      </c>
      <c r="E205" s="1707">
        <f t="shared" si="6"/>
        <v>51135</v>
      </c>
      <c r="F205" s="1707">
        <f t="shared" si="7"/>
        <v>51135</v>
      </c>
      <c r="G205" s="1707">
        <f>WORKDAY(F205,$G$21,'Business Day Paris'!F184:F378)</f>
        <v>51148</v>
      </c>
      <c r="H205" s="1707">
        <f>WORKDAY(J205,$H$21,'Business Day Paris'!F184:F378)</f>
        <v>51155</v>
      </c>
      <c r="I205" s="1707">
        <f>WORKDAY(J205,$I$21,'Business Day Paris'!F184:F378)</f>
        <v>51159</v>
      </c>
      <c r="J205" s="1708">
        <f>IF(WORKDAY(EOMONTH(F205,0)+$J$21-1,1,'Business Day Paris'!F184:F378)&lt;=EOMONTH(Calendar!F206,0),WORKDAY(EOMONTH(F205,0)+$J$21-1,1,'Business Day Paris'!F184:F378),WORKDAY(EOMONTH(F205,0)+$J$21+1,-1,'Business Day Paris'!F184:F378))</f>
        <v>51162</v>
      </c>
      <c r="K205" s="1238"/>
    </row>
    <row r="206" spans="2:11">
      <c r="B206" s="1248">
        <v>184</v>
      </c>
      <c r="C206" s="2"/>
      <c r="D206" s="1706">
        <f t="shared" si="8"/>
        <v>51136</v>
      </c>
      <c r="E206" s="1707">
        <f t="shared" si="6"/>
        <v>51166</v>
      </c>
      <c r="F206" s="1707">
        <f t="shared" si="7"/>
        <v>51166</v>
      </c>
      <c r="G206" s="1707">
        <f>WORKDAY(F206,$G$21,'Business Day Paris'!F185:F379)</f>
        <v>51180</v>
      </c>
      <c r="H206" s="1707">
        <f>WORKDAY(J206,$H$21,'Business Day Paris'!F185:F379)</f>
        <v>51186</v>
      </c>
      <c r="I206" s="1707">
        <f>WORKDAY(J206,$I$21,'Business Day Paris'!F185:F379)</f>
        <v>51188</v>
      </c>
      <c r="J206" s="1708">
        <f>IF(WORKDAY(EOMONTH(F206,0)+$J$21-1,1,'Business Day Paris'!F185:F379)&lt;=EOMONTH(Calendar!F207,0),WORKDAY(EOMONTH(F206,0)+$J$21-1,1,'Business Day Paris'!F185:F379),WORKDAY(EOMONTH(F206,0)+$J$21+1,-1,'Business Day Paris'!F185:F379))</f>
        <v>51193</v>
      </c>
      <c r="K206" s="1238"/>
    </row>
    <row r="207" spans="2:11">
      <c r="B207" s="1248">
        <v>185</v>
      </c>
      <c r="C207" s="2"/>
      <c r="D207" s="1706">
        <f t="shared" si="8"/>
        <v>51167</v>
      </c>
      <c r="E207" s="1707">
        <f t="shared" si="6"/>
        <v>51195</v>
      </c>
      <c r="F207" s="1707">
        <f t="shared" si="7"/>
        <v>51195</v>
      </c>
      <c r="G207" s="1707">
        <f>WORKDAY(F207,$G$21,'Business Day Paris'!F186:F380)</f>
        <v>51209</v>
      </c>
      <c r="H207" s="1707">
        <f>WORKDAY(J207,$H$21,'Business Day Paris'!F186:F380)</f>
        <v>51215</v>
      </c>
      <c r="I207" s="1707">
        <f>WORKDAY(J207,$I$21,'Business Day Paris'!F186:F380)</f>
        <v>51217</v>
      </c>
      <c r="J207" s="1708">
        <f>IF(WORKDAY(EOMONTH(F207,0)+$J$21-1,1,'Business Day Paris'!F186:F380)&lt;=EOMONTH(Calendar!F208,0),WORKDAY(EOMONTH(F207,0)+$J$21-1,1,'Business Day Paris'!F186:F380),WORKDAY(EOMONTH(F207,0)+$J$21+1,-1,'Business Day Paris'!F186:F380))</f>
        <v>51222</v>
      </c>
      <c r="K207" s="1238"/>
    </row>
    <row r="208" spans="2:11">
      <c r="B208" s="1248">
        <v>186</v>
      </c>
      <c r="C208" s="2"/>
      <c r="D208" s="1706">
        <f t="shared" si="8"/>
        <v>51196</v>
      </c>
      <c r="E208" s="1707">
        <f t="shared" si="6"/>
        <v>51226</v>
      </c>
      <c r="F208" s="1707">
        <f t="shared" si="7"/>
        <v>51226</v>
      </c>
      <c r="G208" s="1707">
        <f>WORKDAY(F208,$G$21,'Business Day Paris'!F187:F381)</f>
        <v>51239</v>
      </c>
      <c r="H208" s="1707">
        <f>WORKDAY(J208,$H$21,'Business Day Paris'!F187:F381)</f>
        <v>51246</v>
      </c>
      <c r="I208" s="1707">
        <f>WORKDAY(J208,$I$21,'Business Day Paris'!F187:F381)</f>
        <v>51250</v>
      </c>
      <c r="J208" s="1708">
        <f>IF(WORKDAY(EOMONTH(F208,0)+$J$21-1,1,'Business Day Paris'!F187:F381)&lt;=EOMONTH(Calendar!F209,0),WORKDAY(EOMONTH(F208,0)+$J$21-1,1,'Business Day Paris'!F187:F381),WORKDAY(EOMONTH(F208,0)+$J$21+1,-1,'Business Day Paris'!F187:F381))</f>
        <v>51253</v>
      </c>
      <c r="K208" s="1238"/>
    </row>
    <row r="209" spans="2:11">
      <c r="B209" s="1248">
        <v>187</v>
      </c>
      <c r="C209" s="2"/>
      <c r="D209" s="1706">
        <f t="shared" si="8"/>
        <v>51227</v>
      </c>
      <c r="E209" s="1707">
        <f t="shared" si="6"/>
        <v>51256</v>
      </c>
      <c r="F209" s="1707">
        <f t="shared" si="7"/>
        <v>51256</v>
      </c>
      <c r="G209" s="1707">
        <f>WORKDAY(F209,$G$21,'Business Day Paris'!F188:F382)</f>
        <v>51270</v>
      </c>
      <c r="H209" s="1707">
        <f>WORKDAY(J209,$H$21,'Business Day Paris'!F188:F382)</f>
        <v>51277</v>
      </c>
      <c r="I209" s="1707">
        <f>WORKDAY(J209,$I$21,'Business Day Paris'!F188:F382)</f>
        <v>51279</v>
      </c>
      <c r="J209" s="1708">
        <f>IF(WORKDAY(EOMONTH(F209,0)+$J$21-1,1,'Business Day Paris'!F188:F382)&lt;=EOMONTH(Calendar!F210,0),WORKDAY(EOMONTH(F209,0)+$J$21-1,1,'Business Day Paris'!F188:F382),WORKDAY(EOMONTH(F209,0)+$J$21+1,-1,'Business Day Paris'!F188:F382))</f>
        <v>51284</v>
      </c>
      <c r="K209" s="1238"/>
    </row>
    <row r="210" spans="2:11">
      <c r="B210" s="1248">
        <v>188</v>
      </c>
      <c r="C210" s="2"/>
      <c r="D210" s="1706">
        <f t="shared" si="8"/>
        <v>51257</v>
      </c>
      <c r="E210" s="1707">
        <f t="shared" si="6"/>
        <v>51287</v>
      </c>
      <c r="F210" s="1707">
        <f t="shared" si="7"/>
        <v>51287</v>
      </c>
      <c r="G210" s="1707">
        <f>WORKDAY(F210,$G$21,'Business Day Paris'!F189:F383)</f>
        <v>51301</v>
      </c>
      <c r="H210" s="1707">
        <f>WORKDAY(J210,$H$21,'Business Day Paris'!F189:F383)</f>
        <v>51307</v>
      </c>
      <c r="I210" s="1707">
        <f>WORKDAY(J210,$I$21,'Business Day Paris'!F189:F383)</f>
        <v>51309</v>
      </c>
      <c r="J210" s="1708">
        <f>IF(WORKDAY(EOMONTH(F210,0)+$J$21-1,1,'Business Day Paris'!F189:F383)&lt;=EOMONTH(Calendar!F211,0),WORKDAY(EOMONTH(F210,0)+$J$21-1,1,'Business Day Paris'!F189:F383),WORKDAY(EOMONTH(F210,0)+$J$21+1,-1,'Business Day Paris'!F189:F383))</f>
        <v>51314</v>
      </c>
      <c r="K210" s="1238"/>
    </row>
    <row r="211" spans="2:11">
      <c r="B211" s="1248">
        <v>189</v>
      </c>
      <c r="C211" s="2"/>
      <c r="D211" s="1706">
        <f t="shared" si="8"/>
        <v>51288</v>
      </c>
      <c r="E211" s="1707">
        <f t="shared" si="6"/>
        <v>51317</v>
      </c>
      <c r="F211" s="1707">
        <f t="shared" si="7"/>
        <v>51317</v>
      </c>
      <c r="G211" s="1707">
        <f>WORKDAY(F211,$G$21,'Business Day Paris'!F190:F384)</f>
        <v>51330</v>
      </c>
      <c r="H211" s="1707">
        <f>WORKDAY(J211,$H$21,'Business Day Paris'!F190:F384)</f>
        <v>51337</v>
      </c>
      <c r="I211" s="1707">
        <f>WORKDAY(J211,$I$21,'Business Day Paris'!F190:F384)</f>
        <v>51341</v>
      </c>
      <c r="J211" s="1708">
        <f>IF(WORKDAY(EOMONTH(F211,0)+$J$21-1,1,'Business Day Paris'!F190:F384)&lt;=EOMONTH(Calendar!F212,0),WORKDAY(EOMONTH(F211,0)+$J$21-1,1,'Business Day Paris'!F190:F384),WORKDAY(EOMONTH(F211,0)+$J$21+1,-1,'Business Day Paris'!F190:F384))</f>
        <v>51344</v>
      </c>
      <c r="K211" s="1238"/>
    </row>
    <row r="212" spans="2:11">
      <c r="B212" s="1248">
        <v>190</v>
      </c>
      <c r="C212" s="2"/>
      <c r="D212" s="1706">
        <f t="shared" si="8"/>
        <v>51318</v>
      </c>
      <c r="E212" s="1707">
        <f t="shared" si="6"/>
        <v>51348</v>
      </c>
      <c r="F212" s="1707">
        <f t="shared" si="7"/>
        <v>51348</v>
      </c>
      <c r="G212" s="1707">
        <f>WORKDAY(F212,$G$21,'Business Day Paris'!F191:F385)</f>
        <v>51362</v>
      </c>
      <c r="H212" s="1707">
        <f>WORKDAY(J212,$H$21,'Business Day Paris'!F191:F385)</f>
        <v>51368</v>
      </c>
      <c r="I212" s="1707">
        <f>WORKDAY(J212,$I$21,'Business Day Paris'!F191:F385)</f>
        <v>51370</v>
      </c>
      <c r="J212" s="1708">
        <f>IF(WORKDAY(EOMONTH(F212,0)+$J$21-1,1,'Business Day Paris'!F191:F385)&lt;=EOMONTH(Calendar!F213,0),WORKDAY(EOMONTH(F212,0)+$J$21-1,1,'Business Day Paris'!F191:F385),WORKDAY(EOMONTH(F212,0)+$J$21+1,-1,'Business Day Paris'!F191:F385))</f>
        <v>51375</v>
      </c>
      <c r="K212" s="1238"/>
    </row>
    <row r="213" spans="2:11">
      <c r="B213" s="1248">
        <v>191</v>
      </c>
      <c r="C213" s="2"/>
      <c r="D213" s="1706">
        <f t="shared" si="8"/>
        <v>51349</v>
      </c>
      <c r="E213" s="1707">
        <f t="shared" si="6"/>
        <v>51379</v>
      </c>
      <c r="F213" s="1707">
        <f t="shared" si="7"/>
        <v>51379</v>
      </c>
      <c r="G213" s="1707">
        <f>WORKDAY(F213,$G$21,'Business Day Paris'!F192:F386)</f>
        <v>51393</v>
      </c>
      <c r="H213" s="1707">
        <f>WORKDAY(J213,$H$21,'Business Day Paris'!F192:F386)</f>
        <v>51399</v>
      </c>
      <c r="I213" s="1707">
        <f>WORKDAY(J213,$I$21,'Business Day Paris'!F192:F386)</f>
        <v>51403</v>
      </c>
      <c r="J213" s="1708">
        <f>IF(WORKDAY(EOMONTH(F213,0)+$J$21-1,1,'Business Day Paris'!F192:F386)&lt;=EOMONTH(Calendar!F214,0),WORKDAY(EOMONTH(F213,0)+$J$21-1,1,'Business Day Paris'!F192:F386),WORKDAY(EOMONTH(F213,0)+$J$21+1,-1,'Business Day Paris'!F192:F386))</f>
        <v>51406</v>
      </c>
      <c r="K213" s="1238"/>
    </row>
    <row r="214" spans="2:11">
      <c r="B214" s="1248">
        <v>192</v>
      </c>
      <c r="C214" s="2"/>
      <c r="D214" s="1706">
        <f t="shared" si="8"/>
        <v>51380</v>
      </c>
      <c r="E214" s="1707">
        <f t="shared" si="6"/>
        <v>51409</v>
      </c>
      <c r="F214" s="1707">
        <f t="shared" si="7"/>
        <v>51409</v>
      </c>
      <c r="G214" s="1707">
        <f>WORKDAY(F214,$G$21,'Business Day Paris'!F193:F387)</f>
        <v>51421</v>
      </c>
      <c r="H214" s="1707">
        <f>WORKDAY(J214,$H$21,'Business Day Paris'!F193:F387)</f>
        <v>51431</v>
      </c>
      <c r="I214" s="1707">
        <f>WORKDAY(J214,$I$21,'Business Day Paris'!F193:F387)</f>
        <v>51433</v>
      </c>
      <c r="J214" s="1708">
        <f>IF(WORKDAY(EOMONTH(F214,0)+$J$21-1,1,'Business Day Paris'!F193:F387)&lt;=EOMONTH(Calendar!F215,0),WORKDAY(EOMONTH(F214,0)+$J$21-1,1,'Business Day Paris'!F193:F387),WORKDAY(EOMONTH(F214,0)+$J$21+1,-1,'Business Day Paris'!F193:F387))</f>
        <v>51438</v>
      </c>
      <c r="K214" s="1238"/>
    </row>
    <row r="215" spans="2:11">
      <c r="B215" s="1248">
        <v>193</v>
      </c>
      <c r="C215" s="2"/>
      <c r="D215" s="1706">
        <f t="shared" si="8"/>
        <v>51410</v>
      </c>
      <c r="E215" s="1707">
        <f t="shared" si="6"/>
        <v>51440</v>
      </c>
      <c r="F215" s="1707">
        <f t="shared" si="7"/>
        <v>51440</v>
      </c>
      <c r="G215" s="1707">
        <f>WORKDAY(F215,$G$21,'Business Day Paris'!F194:F388)</f>
        <v>51454</v>
      </c>
      <c r="H215" s="1707">
        <f>WORKDAY(J215,$H$21,'Business Day Paris'!F194:F388)</f>
        <v>51460</v>
      </c>
      <c r="I215" s="1707">
        <f>WORKDAY(J215,$I$21,'Business Day Paris'!F194:F388)</f>
        <v>51462</v>
      </c>
      <c r="J215" s="1708">
        <f>IF(WORKDAY(EOMONTH(F215,0)+$J$21-1,1,'Business Day Paris'!F194:F388)&lt;=EOMONTH(Calendar!F216,0),WORKDAY(EOMONTH(F215,0)+$J$21-1,1,'Business Day Paris'!F194:F388),WORKDAY(EOMONTH(F215,0)+$J$21+1,-1,'Business Day Paris'!F194:F388))</f>
        <v>51467</v>
      </c>
      <c r="K215" s="1238"/>
    </row>
    <row r="216" spans="2:11">
      <c r="B216" s="1248">
        <v>194</v>
      </c>
      <c r="C216" s="2"/>
      <c r="D216" s="1706">
        <f t="shared" si="8"/>
        <v>51441</v>
      </c>
      <c r="E216" s="1707">
        <f t="shared" ref="E216:E279" si="9">EOMONTH(D216,0)</f>
        <v>51470</v>
      </c>
      <c r="F216" s="1707">
        <f t="shared" ref="F216:F279" si="10">E216</f>
        <v>51470</v>
      </c>
      <c r="G216" s="1707">
        <f>WORKDAY(F216,$G$21,'Business Day Paris'!F195:F389)</f>
        <v>51484</v>
      </c>
      <c r="H216" s="1707">
        <f>WORKDAY(J216,$H$21,'Business Day Paris'!F195:F389)</f>
        <v>51490</v>
      </c>
      <c r="I216" s="1707">
        <f>WORKDAY(J216,$I$21,'Business Day Paris'!F195:F389)</f>
        <v>51494</v>
      </c>
      <c r="J216" s="1708">
        <f>IF(WORKDAY(EOMONTH(F216,0)+$J$21-1,1,'Business Day Paris'!F195:F389)&lt;=EOMONTH(Calendar!F217,0),WORKDAY(EOMONTH(F216,0)+$J$21-1,1,'Business Day Paris'!F195:F389),WORKDAY(EOMONTH(F216,0)+$J$21+1,-1,'Business Day Paris'!F195:F389))</f>
        <v>51497</v>
      </c>
      <c r="K216" s="1238"/>
    </row>
    <row r="217" spans="2:11">
      <c r="B217" s="1248">
        <v>195</v>
      </c>
      <c r="C217" s="2"/>
      <c r="D217" s="1706">
        <f t="shared" ref="D217:D280" si="11">EOMONTH(D216,0)+1</f>
        <v>51471</v>
      </c>
      <c r="E217" s="1707">
        <f t="shared" si="9"/>
        <v>51501</v>
      </c>
      <c r="F217" s="1707">
        <f t="shared" si="10"/>
        <v>51501</v>
      </c>
      <c r="G217" s="1707">
        <f>WORKDAY(F217,$G$21,'Business Day Paris'!F196:F390)</f>
        <v>51515</v>
      </c>
      <c r="H217" s="1707">
        <f>WORKDAY(J217,$H$21,'Business Day Paris'!F196:F390)</f>
        <v>51522</v>
      </c>
      <c r="I217" s="1707">
        <f>WORKDAY(J217,$I$21,'Business Day Paris'!F196:F390)</f>
        <v>51524</v>
      </c>
      <c r="J217" s="1708">
        <f>IF(WORKDAY(EOMONTH(F217,0)+$J$21-1,1,'Business Day Paris'!F196:F390)&lt;=EOMONTH(Calendar!F218,0),WORKDAY(EOMONTH(F217,0)+$J$21-1,1,'Business Day Paris'!F196:F390),WORKDAY(EOMONTH(F217,0)+$J$21+1,-1,'Business Day Paris'!F196:F390))</f>
        <v>51529</v>
      </c>
      <c r="K217" s="1238"/>
    </row>
    <row r="218" spans="2:11">
      <c r="B218" s="1248">
        <v>196</v>
      </c>
      <c r="C218" s="2"/>
      <c r="D218" s="1706">
        <f t="shared" si="11"/>
        <v>51502</v>
      </c>
      <c r="E218" s="1707">
        <f t="shared" si="9"/>
        <v>51532</v>
      </c>
      <c r="F218" s="1707">
        <f t="shared" si="10"/>
        <v>51532</v>
      </c>
      <c r="G218" s="1707">
        <f>WORKDAY(F218,$G$21,'Business Day Paris'!F197:F391)</f>
        <v>51546</v>
      </c>
      <c r="H218" s="1707">
        <f>WORKDAY(J218,$H$21,'Business Day Paris'!F197:F391)</f>
        <v>51552</v>
      </c>
      <c r="I218" s="1707">
        <f>WORKDAY(J218,$I$21,'Business Day Paris'!F197:F391)</f>
        <v>51554</v>
      </c>
      <c r="J218" s="1708">
        <f>IF(WORKDAY(EOMONTH(F218,0)+$J$21-1,1,'Business Day Paris'!F197:F391)&lt;=EOMONTH(Calendar!F219,0),WORKDAY(EOMONTH(F218,0)+$J$21-1,1,'Business Day Paris'!F197:F391),WORKDAY(EOMONTH(F218,0)+$J$21+1,-1,'Business Day Paris'!F197:F391))</f>
        <v>51559</v>
      </c>
      <c r="K218" s="1238"/>
    </row>
    <row r="219" spans="2:11">
      <c r="B219" s="1248">
        <v>197</v>
      </c>
      <c r="C219" s="2"/>
      <c r="D219" s="1706">
        <f t="shared" si="11"/>
        <v>51533</v>
      </c>
      <c r="E219" s="1707">
        <f t="shared" si="9"/>
        <v>51560</v>
      </c>
      <c r="F219" s="1707">
        <f t="shared" si="10"/>
        <v>51560</v>
      </c>
      <c r="G219" s="1707">
        <f>WORKDAY(F219,$G$21,'Business Day Paris'!F198:F392)</f>
        <v>51574</v>
      </c>
      <c r="H219" s="1707">
        <f>WORKDAY(J219,$H$21,'Business Day Paris'!F198:F392)</f>
        <v>51580</v>
      </c>
      <c r="I219" s="1707">
        <f>WORKDAY(J219,$I$21,'Business Day Paris'!F198:F392)</f>
        <v>51582</v>
      </c>
      <c r="J219" s="1708">
        <f>IF(WORKDAY(EOMONTH(F219,0)+$J$21-1,1,'Business Day Paris'!F198:F392)&lt;=EOMONTH(Calendar!F220,0),WORKDAY(EOMONTH(F219,0)+$J$21-1,1,'Business Day Paris'!F198:F392),WORKDAY(EOMONTH(F219,0)+$J$21+1,-1,'Business Day Paris'!F198:F392))</f>
        <v>51587</v>
      </c>
      <c r="K219" s="1238"/>
    </row>
    <row r="220" spans="2:11">
      <c r="B220" s="1248">
        <v>198</v>
      </c>
      <c r="C220" s="2"/>
      <c r="D220" s="1706">
        <f t="shared" si="11"/>
        <v>51561</v>
      </c>
      <c r="E220" s="1707">
        <f t="shared" si="9"/>
        <v>51591</v>
      </c>
      <c r="F220" s="1707">
        <f t="shared" si="10"/>
        <v>51591</v>
      </c>
      <c r="G220" s="1707">
        <f>WORKDAY(F220,$G$21,'Business Day Paris'!F199:F393)</f>
        <v>51603</v>
      </c>
      <c r="H220" s="1707">
        <f>WORKDAY(J220,$H$21,'Business Day Paris'!F199:F393)</f>
        <v>51613</v>
      </c>
      <c r="I220" s="1707">
        <f>WORKDAY(J220,$I$21,'Business Day Paris'!F199:F393)</f>
        <v>51615</v>
      </c>
      <c r="J220" s="1708">
        <f>IF(WORKDAY(EOMONTH(F220,0)+$J$21-1,1,'Business Day Paris'!F199:F393)&lt;=EOMONTH(Calendar!F221,0),WORKDAY(EOMONTH(F220,0)+$J$21-1,1,'Business Day Paris'!F199:F393),WORKDAY(EOMONTH(F220,0)+$J$21+1,-1,'Business Day Paris'!F199:F393))</f>
        <v>51620</v>
      </c>
      <c r="K220" s="1238"/>
    </row>
    <row r="221" spans="2:11">
      <c r="B221" s="1248">
        <v>199</v>
      </c>
      <c r="C221" s="2"/>
      <c r="D221" s="1706">
        <f t="shared" si="11"/>
        <v>51592</v>
      </c>
      <c r="E221" s="1707">
        <f t="shared" si="9"/>
        <v>51621</v>
      </c>
      <c r="F221" s="1707">
        <f t="shared" si="10"/>
        <v>51621</v>
      </c>
      <c r="G221" s="1707">
        <f>WORKDAY(F221,$G$21,'Business Day Paris'!F200:F394)</f>
        <v>51635</v>
      </c>
      <c r="H221" s="1707">
        <f>WORKDAY(J221,$H$21,'Business Day Paris'!F200:F394)</f>
        <v>51641</v>
      </c>
      <c r="I221" s="1707">
        <f>WORKDAY(J221,$I$21,'Business Day Paris'!F200:F394)</f>
        <v>51643</v>
      </c>
      <c r="J221" s="1708">
        <f>IF(WORKDAY(EOMONTH(F221,0)+$J$21-1,1,'Business Day Paris'!F200:F394)&lt;=EOMONTH(Calendar!F222,0),WORKDAY(EOMONTH(F221,0)+$J$21-1,1,'Business Day Paris'!F200:F394),WORKDAY(EOMONTH(F221,0)+$J$21+1,-1,'Business Day Paris'!F200:F394))</f>
        <v>51648</v>
      </c>
      <c r="K221" s="1238"/>
    </row>
    <row r="222" spans="2:11">
      <c r="B222" s="1248">
        <v>200</v>
      </c>
      <c r="C222" s="2"/>
      <c r="D222" s="1706">
        <f t="shared" si="11"/>
        <v>51622</v>
      </c>
      <c r="E222" s="1707">
        <f t="shared" si="9"/>
        <v>51652</v>
      </c>
      <c r="F222" s="1707">
        <f t="shared" si="10"/>
        <v>51652</v>
      </c>
      <c r="G222" s="1707">
        <f>WORKDAY(F222,$G$21,'Business Day Paris'!F201:F395)</f>
        <v>51666</v>
      </c>
      <c r="H222" s="1707">
        <f>WORKDAY(J222,$H$21,'Business Day Paris'!F201:F395)</f>
        <v>51672</v>
      </c>
      <c r="I222" s="1707">
        <f>WORKDAY(J222,$I$21,'Business Day Paris'!F201:F395)</f>
        <v>51676</v>
      </c>
      <c r="J222" s="1708">
        <f>IF(WORKDAY(EOMONTH(F222,0)+$J$21-1,1,'Business Day Paris'!F201:F395)&lt;=EOMONTH(Calendar!F223,0),WORKDAY(EOMONTH(F222,0)+$J$21-1,1,'Business Day Paris'!F201:F395),WORKDAY(EOMONTH(F222,0)+$J$21+1,-1,'Business Day Paris'!F201:F395))</f>
        <v>51679</v>
      </c>
      <c r="K222" s="1238"/>
    </row>
    <row r="223" spans="2:11">
      <c r="B223" s="1248">
        <v>201</v>
      </c>
      <c r="C223" s="2"/>
      <c r="D223" s="1706">
        <f t="shared" si="11"/>
        <v>51653</v>
      </c>
      <c r="E223" s="1707">
        <f t="shared" si="9"/>
        <v>51682</v>
      </c>
      <c r="F223" s="1707">
        <f t="shared" si="10"/>
        <v>51682</v>
      </c>
      <c r="G223" s="1707">
        <f>WORKDAY(F223,$G$21,'Business Day Paris'!F202:F396)</f>
        <v>51694</v>
      </c>
      <c r="H223" s="1707">
        <f>WORKDAY(J223,$H$21,'Business Day Paris'!F202:F396)</f>
        <v>51704</v>
      </c>
      <c r="I223" s="1707">
        <f>WORKDAY(J223,$I$21,'Business Day Paris'!F202:F396)</f>
        <v>51706</v>
      </c>
      <c r="J223" s="1708">
        <f>IF(WORKDAY(EOMONTH(F223,0)+$J$21-1,1,'Business Day Paris'!F202:F396)&lt;=EOMONTH(Calendar!F224,0),WORKDAY(EOMONTH(F223,0)+$J$21-1,1,'Business Day Paris'!F202:F396),WORKDAY(EOMONTH(F223,0)+$J$21+1,-1,'Business Day Paris'!F202:F396))</f>
        <v>51711</v>
      </c>
      <c r="K223" s="1238"/>
    </row>
    <row r="224" spans="2:11">
      <c r="B224" s="1248">
        <v>202</v>
      </c>
      <c r="C224" s="2"/>
      <c r="D224" s="1706">
        <f t="shared" si="11"/>
        <v>51683</v>
      </c>
      <c r="E224" s="1707">
        <f t="shared" si="9"/>
        <v>51713</v>
      </c>
      <c r="F224" s="1707">
        <f t="shared" si="10"/>
        <v>51713</v>
      </c>
      <c r="G224" s="1707">
        <f>WORKDAY(F224,$G$21,'Business Day Paris'!F203:F397)</f>
        <v>51727</v>
      </c>
      <c r="H224" s="1707">
        <f>WORKDAY(J224,$H$21,'Business Day Paris'!F203:F397)</f>
        <v>51733</v>
      </c>
      <c r="I224" s="1707">
        <f>WORKDAY(J224,$I$21,'Business Day Paris'!F203:F397)</f>
        <v>51735</v>
      </c>
      <c r="J224" s="1708">
        <f>IF(WORKDAY(EOMONTH(F224,0)+$J$21-1,1,'Business Day Paris'!F203:F397)&lt;=EOMONTH(Calendar!F225,0),WORKDAY(EOMONTH(F224,0)+$J$21-1,1,'Business Day Paris'!F203:F397),WORKDAY(EOMONTH(F224,0)+$J$21+1,-1,'Business Day Paris'!F203:F397))</f>
        <v>51740</v>
      </c>
      <c r="K224" s="1238"/>
    </row>
    <row r="225" spans="2:11">
      <c r="B225" s="1248">
        <v>203</v>
      </c>
      <c r="C225" s="2"/>
      <c r="D225" s="1706">
        <f t="shared" si="11"/>
        <v>51714</v>
      </c>
      <c r="E225" s="1707">
        <f t="shared" si="9"/>
        <v>51744</v>
      </c>
      <c r="F225" s="1707">
        <f t="shared" si="10"/>
        <v>51744</v>
      </c>
      <c r="G225" s="1707">
        <f>WORKDAY(F225,$G$21,'Business Day Paris'!F204:F398)</f>
        <v>51757</v>
      </c>
      <c r="H225" s="1707">
        <f>WORKDAY(J225,$H$21,'Business Day Paris'!F204:F398)</f>
        <v>51764</v>
      </c>
      <c r="I225" s="1707">
        <f>WORKDAY(J225,$I$21,'Business Day Paris'!F204:F398)</f>
        <v>51768</v>
      </c>
      <c r="J225" s="1708">
        <f>IF(WORKDAY(EOMONTH(F225,0)+$J$21-1,1,'Business Day Paris'!F204:F398)&lt;=EOMONTH(Calendar!F226,0),WORKDAY(EOMONTH(F225,0)+$J$21-1,1,'Business Day Paris'!F204:F398),WORKDAY(EOMONTH(F225,0)+$J$21+1,-1,'Business Day Paris'!F204:F398))</f>
        <v>51771</v>
      </c>
      <c r="K225" s="1238"/>
    </row>
    <row r="226" spans="2:11">
      <c r="B226" s="1248">
        <v>204</v>
      </c>
      <c r="C226" s="2"/>
      <c r="D226" s="1706">
        <f t="shared" si="11"/>
        <v>51745</v>
      </c>
      <c r="E226" s="1707">
        <f t="shared" si="9"/>
        <v>51774</v>
      </c>
      <c r="F226" s="1707">
        <f t="shared" si="10"/>
        <v>51774</v>
      </c>
      <c r="G226" s="1707">
        <f>WORKDAY(F226,$G$21,'Business Day Paris'!F205:F399)</f>
        <v>51788</v>
      </c>
      <c r="H226" s="1707">
        <f>WORKDAY(J226,$H$21,'Business Day Paris'!F205:F399)</f>
        <v>51795</v>
      </c>
      <c r="I226" s="1707">
        <f>WORKDAY(J226,$I$21,'Business Day Paris'!F205:F399)</f>
        <v>51797</v>
      </c>
      <c r="J226" s="1708">
        <f>IF(WORKDAY(EOMONTH(F226,0)+$J$21-1,1,'Business Day Paris'!F205:F399)&lt;=EOMONTH(Calendar!F227,0),WORKDAY(EOMONTH(F226,0)+$J$21-1,1,'Business Day Paris'!F205:F399),WORKDAY(EOMONTH(F226,0)+$J$21+1,-1,'Business Day Paris'!F205:F399))</f>
        <v>51802</v>
      </c>
      <c r="K226" s="1238"/>
    </row>
    <row r="227" spans="2:11">
      <c r="B227" s="1248">
        <v>205</v>
      </c>
      <c r="C227" s="2"/>
      <c r="D227" s="1706">
        <f t="shared" si="11"/>
        <v>51775</v>
      </c>
      <c r="E227" s="1707">
        <f t="shared" si="9"/>
        <v>51805</v>
      </c>
      <c r="F227" s="1707">
        <f t="shared" si="10"/>
        <v>51805</v>
      </c>
      <c r="G227" s="1707">
        <f>WORKDAY(F227,$G$21,'Business Day Paris'!F206:F400)</f>
        <v>51819</v>
      </c>
      <c r="H227" s="1707">
        <f>WORKDAY(J227,$H$21,'Business Day Paris'!F206:F400)</f>
        <v>51825</v>
      </c>
      <c r="I227" s="1707">
        <f>WORKDAY(J227,$I$21,'Business Day Paris'!F206:F400)</f>
        <v>51827</v>
      </c>
      <c r="J227" s="1708">
        <f>IF(WORKDAY(EOMONTH(F227,0)+$J$21-1,1,'Business Day Paris'!F206:F400)&lt;=EOMONTH(Calendar!F228,0),WORKDAY(EOMONTH(F227,0)+$J$21-1,1,'Business Day Paris'!F206:F400),WORKDAY(EOMONTH(F227,0)+$J$21+1,-1,'Business Day Paris'!F206:F400))</f>
        <v>51832</v>
      </c>
      <c r="K227" s="1238"/>
    </row>
    <row r="228" spans="2:11">
      <c r="B228" s="1248">
        <v>206</v>
      </c>
      <c r="C228" s="2"/>
      <c r="D228" s="1706">
        <f t="shared" si="11"/>
        <v>51806</v>
      </c>
      <c r="E228" s="1707">
        <f t="shared" si="9"/>
        <v>51835</v>
      </c>
      <c r="F228" s="1707">
        <f t="shared" si="10"/>
        <v>51835</v>
      </c>
      <c r="G228" s="1707">
        <f>WORKDAY(F228,$G$21,'Business Day Paris'!F207:F401)</f>
        <v>51848</v>
      </c>
      <c r="H228" s="1707">
        <f>WORKDAY(J228,$H$21,'Business Day Paris'!F207:F401)</f>
        <v>51855</v>
      </c>
      <c r="I228" s="1707">
        <f>WORKDAY(J228,$I$21,'Business Day Paris'!F207:F401)</f>
        <v>51859</v>
      </c>
      <c r="J228" s="1708">
        <f>IF(WORKDAY(EOMONTH(F228,0)+$J$21-1,1,'Business Day Paris'!F207:F401)&lt;=EOMONTH(Calendar!F229,0),WORKDAY(EOMONTH(F228,0)+$J$21-1,1,'Business Day Paris'!F207:F401),WORKDAY(EOMONTH(F228,0)+$J$21+1,-1,'Business Day Paris'!F207:F401))</f>
        <v>51862</v>
      </c>
      <c r="K228" s="1238"/>
    </row>
    <row r="229" spans="2:11">
      <c r="B229" s="1248">
        <v>207</v>
      </c>
      <c r="C229" s="2"/>
      <c r="D229" s="1706">
        <f t="shared" si="11"/>
        <v>51836</v>
      </c>
      <c r="E229" s="1707">
        <f t="shared" si="9"/>
        <v>51866</v>
      </c>
      <c r="F229" s="1707">
        <f t="shared" si="10"/>
        <v>51866</v>
      </c>
      <c r="G229" s="1707">
        <f>WORKDAY(F229,$G$21,'Business Day Paris'!F208:F402)</f>
        <v>51880</v>
      </c>
      <c r="H229" s="1707">
        <f>WORKDAY(J229,$H$21,'Business Day Paris'!F208:F402)</f>
        <v>51886</v>
      </c>
      <c r="I229" s="1707">
        <f>WORKDAY(J229,$I$21,'Business Day Paris'!F208:F402)</f>
        <v>51888</v>
      </c>
      <c r="J229" s="1708">
        <f>IF(WORKDAY(EOMONTH(F229,0)+$J$21-1,1,'Business Day Paris'!F208:F402)&lt;=EOMONTH(Calendar!F230,0),WORKDAY(EOMONTH(F229,0)+$J$21-1,1,'Business Day Paris'!F208:F402),WORKDAY(EOMONTH(F229,0)+$J$21+1,-1,'Business Day Paris'!F208:F402))</f>
        <v>51893</v>
      </c>
      <c r="K229" s="1238"/>
    </row>
    <row r="230" spans="2:11">
      <c r="B230" s="1248">
        <v>208</v>
      </c>
      <c r="C230" s="2"/>
      <c r="D230" s="1706">
        <f t="shared" si="11"/>
        <v>51867</v>
      </c>
      <c r="E230" s="1707">
        <f t="shared" si="9"/>
        <v>51897</v>
      </c>
      <c r="F230" s="1707">
        <f t="shared" si="10"/>
        <v>51897</v>
      </c>
      <c r="G230" s="1707">
        <f>WORKDAY(F230,$G$21,'Business Day Paris'!F209:F403)</f>
        <v>51911</v>
      </c>
      <c r="H230" s="1707">
        <f>WORKDAY(J230,$H$21,'Business Day Paris'!F209:F403)</f>
        <v>51917</v>
      </c>
      <c r="I230" s="1707">
        <f>WORKDAY(J230,$I$21,'Business Day Paris'!F209:F403)</f>
        <v>51921</v>
      </c>
      <c r="J230" s="1708">
        <f>IF(WORKDAY(EOMONTH(F230,0)+$J$21-1,1,'Business Day Paris'!F209:F403)&lt;=EOMONTH(Calendar!F231,0),WORKDAY(EOMONTH(F230,0)+$J$21-1,1,'Business Day Paris'!F209:F403),WORKDAY(EOMONTH(F230,0)+$J$21+1,-1,'Business Day Paris'!F209:F403))</f>
        <v>51924</v>
      </c>
      <c r="K230" s="1238"/>
    </row>
    <row r="231" spans="2:11">
      <c r="B231" s="1248">
        <v>209</v>
      </c>
      <c r="C231" s="2"/>
      <c r="D231" s="1706">
        <f t="shared" si="11"/>
        <v>51898</v>
      </c>
      <c r="E231" s="1707">
        <f t="shared" si="9"/>
        <v>51925</v>
      </c>
      <c r="F231" s="1707">
        <f t="shared" si="10"/>
        <v>51925</v>
      </c>
      <c r="G231" s="1707">
        <f>WORKDAY(F231,$G$21,'Business Day Paris'!F210:F404)</f>
        <v>51939</v>
      </c>
      <c r="H231" s="1707">
        <f>WORKDAY(J231,$H$21,'Business Day Paris'!F210:F404)</f>
        <v>51945</v>
      </c>
      <c r="I231" s="1707">
        <f>WORKDAY(J231,$I$21,'Business Day Paris'!F210:F404)</f>
        <v>51949</v>
      </c>
      <c r="J231" s="1708">
        <f>IF(WORKDAY(EOMONTH(F231,0)+$J$21-1,1,'Business Day Paris'!F210:F404)&lt;=EOMONTH(Calendar!F232,0),WORKDAY(EOMONTH(F231,0)+$J$21-1,1,'Business Day Paris'!F210:F404),WORKDAY(EOMONTH(F231,0)+$J$21+1,-1,'Business Day Paris'!F210:F404))</f>
        <v>51952</v>
      </c>
      <c r="K231" s="1238"/>
    </row>
    <row r="232" spans="2:11">
      <c r="B232" s="1248">
        <v>210</v>
      </c>
      <c r="C232" s="2"/>
      <c r="D232" s="1706">
        <f t="shared" si="11"/>
        <v>51926</v>
      </c>
      <c r="E232" s="1707">
        <f t="shared" si="9"/>
        <v>51956</v>
      </c>
      <c r="F232" s="1707">
        <f t="shared" si="10"/>
        <v>51956</v>
      </c>
      <c r="G232" s="1707">
        <f>WORKDAY(F232,$G$21,'Business Day Paris'!F211:F405)</f>
        <v>51970</v>
      </c>
      <c r="H232" s="1707">
        <f>WORKDAY(J232,$H$21,'Business Day Paris'!F211:F405)</f>
        <v>51977</v>
      </c>
      <c r="I232" s="1707">
        <f>WORKDAY(J232,$I$21,'Business Day Paris'!F211:F405)</f>
        <v>51979</v>
      </c>
      <c r="J232" s="1708">
        <f>IF(WORKDAY(EOMONTH(F232,0)+$J$21-1,1,'Business Day Paris'!F211:F405)&lt;=EOMONTH(Calendar!F233,0),WORKDAY(EOMONTH(F232,0)+$J$21-1,1,'Business Day Paris'!F211:F405),WORKDAY(EOMONTH(F232,0)+$J$21+1,-1,'Business Day Paris'!F211:F405))</f>
        <v>51984</v>
      </c>
      <c r="K232" s="1238"/>
    </row>
    <row r="233" spans="2:11">
      <c r="B233" s="1248">
        <v>211</v>
      </c>
      <c r="C233" s="2"/>
      <c r="D233" s="1706">
        <f t="shared" si="11"/>
        <v>51957</v>
      </c>
      <c r="E233" s="1707">
        <f t="shared" si="9"/>
        <v>51986</v>
      </c>
      <c r="F233" s="1707">
        <f t="shared" si="10"/>
        <v>51986</v>
      </c>
      <c r="G233" s="1707">
        <f>WORKDAY(F233,$G$21,'Business Day Paris'!F212:F406)</f>
        <v>52000</v>
      </c>
      <c r="H233" s="1707">
        <f>WORKDAY(J233,$H$21,'Business Day Paris'!F212:F406)</f>
        <v>52006</v>
      </c>
      <c r="I233" s="1707">
        <f>WORKDAY(J233,$I$21,'Business Day Paris'!F212:F406)</f>
        <v>52008</v>
      </c>
      <c r="J233" s="1708">
        <f>IF(WORKDAY(EOMONTH(F233,0)+$J$21-1,1,'Business Day Paris'!F212:F406)&lt;=EOMONTH(Calendar!F234,0),WORKDAY(EOMONTH(F233,0)+$J$21-1,1,'Business Day Paris'!F212:F406),WORKDAY(EOMONTH(F233,0)+$J$21+1,-1,'Business Day Paris'!F212:F406))</f>
        <v>52013</v>
      </c>
      <c r="K233" s="1238"/>
    </row>
    <row r="234" spans="2:11">
      <c r="B234" s="1248">
        <v>212</v>
      </c>
      <c r="C234" s="2"/>
      <c r="D234" s="1706">
        <f t="shared" si="11"/>
        <v>51987</v>
      </c>
      <c r="E234" s="1707">
        <f t="shared" si="9"/>
        <v>52017</v>
      </c>
      <c r="F234" s="1707">
        <f t="shared" si="10"/>
        <v>52017</v>
      </c>
      <c r="G234" s="1707">
        <f>WORKDAY(F234,$G$21,'Business Day Paris'!F213:F407)</f>
        <v>52030</v>
      </c>
      <c r="H234" s="1707">
        <f>WORKDAY(J234,$H$21,'Business Day Paris'!F213:F407)</f>
        <v>52037</v>
      </c>
      <c r="I234" s="1707">
        <f>WORKDAY(J234,$I$21,'Business Day Paris'!F213:F407)</f>
        <v>52041</v>
      </c>
      <c r="J234" s="1708">
        <f>IF(WORKDAY(EOMONTH(F234,0)+$J$21-1,1,'Business Day Paris'!F213:F407)&lt;=EOMONTH(Calendar!F235,0),WORKDAY(EOMONTH(F234,0)+$J$21-1,1,'Business Day Paris'!F213:F407),WORKDAY(EOMONTH(F234,0)+$J$21+1,-1,'Business Day Paris'!F213:F407))</f>
        <v>52044</v>
      </c>
      <c r="K234" s="1238"/>
    </row>
    <row r="235" spans="2:11">
      <c r="B235" s="1248">
        <v>213</v>
      </c>
      <c r="C235" s="2"/>
      <c r="D235" s="1706">
        <f t="shared" si="11"/>
        <v>52018</v>
      </c>
      <c r="E235" s="1707">
        <f t="shared" si="9"/>
        <v>52047</v>
      </c>
      <c r="F235" s="1707">
        <f t="shared" si="10"/>
        <v>52047</v>
      </c>
      <c r="G235" s="1707">
        <f>WORKDAY(F235,$G$21,'Business Day Paris'!F214:F408)</f>
        <v>52061</v>
      </c>
      <c r="H235" s="1707">
        <f>WORKDAY(J235,$H$21,'Business Day Paris'!F214:F408)</f>
        <v>52068</v>
      </c>
      <c r="I235" s="1707">
        <f>WORKDAY(J235,$I$21,'Business Day Paris'!F214:F408)</f>
        <v>52070</v>
      </c>
      <c r="J235" s="1708">
        <f>IF(WORKDAY(EOMONTH(F235,0)+$J$21-1,1,'Business Day Paris'!F214:F408)&lt;=EOMONTH(Calendar!F236,0),WORKDAY(EOMONTH(F235,0)+$J$21-1,1,'Business Day Paris'!F214:F408),WORKDAY(EOMONTH(F235,0)+$J$21+1,-1,'Business Day Paris'!F214:F408))</f>
        <v>52075</v>
      </c>
      <c r="K235" s="1238"/>
    </row>
    <row r="236" spans="2:11">
      <c r="B236" s="1248">
        <v>214</v>
      </c>
      <c r="C236" s="2"/>
      <c r="D236" s="1706">
        <f t="shared" si="11"/>
        <v>52048</v>
      </c>
      <c r="E236" s="1707">
        <f t="shared" si="9"/>
        <v>52078</v>
      </c>
      <c r="F236" s="1707">
        <f t="shared" si="10"/>
        <v>52078</v>
      </c>
      <c r="G236" s="1707">
        <f>WORKDAY(F236,$G$21,'Business Day Paris'!F215:F409)</f>
        <v>52092</v>
      </c>
      <c r="H236" s="1707">
        <f>WORKDAY(J236,$H$21,'Business Day Paris'!F215:F409)</f>
        <v>52098</v>
      </c>
      <c r="I236" s="1707">
        <f>WORKDAY(J236,$I$21,'Business Day Paris'!F215:F409)</f>
        <v>52100</v>
      </c>
      <c r="J236" s="1708">
        <f>IF(WORKDAY(EOMONTH(F236,0)+$J$21-1,1,'Business Day Paris'!F215:F409)&lt;=EOMONTH(Calendar!F237,0),WORKDAY(EOMONTH(F236,0)+$J$21-1,1,'Business Day Paris'!F215:F409),WORKDAY(EOMONTH(F236,0)+$J$21+1,-1,'Business Day Paris'!F215:F409))</f>
        <v>52105</v>
      </c>
      <c r="K236" s="1238"/>
    </row>
    <row r="237" spans="2:11">
      <c r="B237" s="1248">
        <v>215</v>
      </c>
      <c r="C237" s="2"/>
      <c r="D237" s="1706">
        <f t="shared" si="11"/>
        <v>52079</v>
      </c>
      <c r="E237" s="1707">
        <f t="shared" si="9"/>
        <v>52109</v>
      </c>
      <c r="F237" s="1707">
        <f t="shared" si="10"/>
        <v>52109</v>
      </c>
      <c r="G237" s="1707">
        <f>WORKDAY(F237,$G$21,'Business Day Paris'!F216:F410)</f>
        <v>52121</v>
      </c>
      <c r="H237" s="1707">
        <f>WORKDAY(J237,$H$21,'Business Day Paris'!F216:F410)</f>
        <v>52131</v>
      </c>
      <c r="I237" s="1707">
        <f>WORKDAY(J237,$I$21,'Business Day Paris'!F216:F410)</f>
        <v>52133</v>
      </c>
      <c r="J237" s="1708">
        <f>IF(WORKDAY(EOMONTH(F237,0)+$J$21-1,1,'Business Day Paris'!F216:F410)&lt;=EOMONTH(Calendar!F238,0),WORKDAY(EOMONTH(F237,0)+$J$21-1,1,'Business Day Paris'!F216:F410),WORKDAY(EOMONTH(F237,0)+$J$21+1,-1,'Business Day Paris'!F216:F410))</f>
        <v>52138</v>
      </c>
      <c r="K237" s="1238"/>
    </row>
    <row r="238" spans="2:11">
      <c r="B238" s="1248">
        <v>216</v>
      </c>
      <c r="C238" s="2"/>
      <c r="D238" s="1706">
        <f t="shared" si="11"/>
        <v>52110</v>
      </c>
      <c r="E238" s="1707">
        <f t="shared" si="9"/>
        <v>52139</v>
      </c>
      <c r="F238" s="1707">
        <f t="shared" si="10"/>
        <v>52139</v>
      </c>
      <c r="G238" s="1707">
        <f>WORKDAY(F238,$G$21,'Business Day Paris'!F217:F411)</f>
        <v>52153</v>
      </c>
      <c r="H238" s="1707">
        <f>WORKDAY(J238,$H$21,'Business Day Paris'!F217:F411)</f>
        <v>52159</v>
      </c>
      <c r="I238" s="1707">
        <f>WORKDAY(J238,$I$21,'Business Day Paris'!F217:F411)</f>
        <v>52161</v>
      </c>
      <c r="J238" s="1708">
        <f>IF(WORKDAY(EOMONTH(F238,0)+$J$21-1,1,'Business Day Paris'!F217:F411)&lt;=EOMONTH(Calendar!F239,0),WORKDAY(EOMONTH(F238,0)+$J$21-1,1,'Business Day Paris'!F217:F411),WORKDAY(EOMONTH(F238,0)+$J$21+1,-1,'Business Day Paris'!F217:F411))</f>
        <v>52166</v>
      </c>
      <c r="K238" s="1238"/>
    </row>
    <row r="239" spans="2:11">
      <c r="B239" s="1248">
        <v>217</v>
      </c>
      <c r="C239" s="2"/>
      <c r="D239" s="1706">
        <f t="shared" si="11"/>
        <v>52140</v>
      </c>
      <c r="E239" s="1707">
        <f t="shared" si="9"/>
        <v>52170</v>
      </c>
      <c r="F239" s="1707">
        <f t="shared" si="10"/>
        <v>52170</v>
      </c>
      <c r="G239" s="1707">
        <f>WORKDAY(F239,$G$21,'Business Day Paris'!F218:F412)</f>
        <v>52184</v>
      </c>
      <c r="H239" s="1707">
        <f>WORKDAY(J239,$H$21,'Business Day Paris'!F218:F412)</f>
        <v>52190</v>
      </c>
      <c r="I239" s="1707">
        <f>WORKDAY(J239,$I$21,'Business Day Paris'!F218:F412)</f>
        <v>52194</v>
      </c>
      <c r="J239" s="1708">
        <f>IF(WORKDAY(EOMONTH(F239,0)+$J$21-1,1,'Business Day Paris'!F218:F412)&lt;=EOMONTH(Calendar!F240,0),WORKDAY(EOMONTH(F239,0)+$J$21-1,1,'Business Day Paris'!F218:F412),WORKDAY(EOMONTH(F239,0)+$J$21+1,-1,'Business Day Paris'!F218:F412))</f>
        <v>52197</v>
      </c>
      <c r="K239" s="1238"/>
    </row>
    <row r="240" spans="2:11">
      <c r="B240" s="1248">
        <v>218</v>
      </c>
      <c r="C240" s="2"/>
      <c r="D240" s="1706">
        <f t="shared" si="11"/>
        <v>52171</v>
      </c>
      <c r="E240" s="1707">
        <f t="shared" si="9"/>
        <v>52200</v>
      </c>
      <c r="F240" s="1707">
        <f t="shared" si="10"/>
        <v>52200</v>
      </c>
      <c r="G240" s="1707">
        <f>WORKDAY(F240,$G$21,'Business Day Paris'!F219:F413)</f>
        <v>52212</v>
      </c>
      <c r="H240" s="1707">
        <f>WORKDAY(J240,$H$21,'Business Day Paris'!F219:F413)</f>
        <v>52222</v>
      </c>
      <c r="I240" s="1707">
        <f>WORKDAY(J240,$I$21,'Business Day Paris'!F219:F413)</f>
        <v>52224</v>
      </c>
      <c r="J240" s="1708">
        <f>IF(WORKDAY(EOMONTH(F240,0)+$J$21-1,1,'Business Day Paris'!F219:F413)&lt;=EOMONTH(Calendar!F241,0),WORKDAY(EOMONTH(F240,0)+$J$21-1,1,'Business Day Paris'!F219:F413),WORKDAY(EOMONTH(F240,0)+$J$21+1,-1,'Business Day Paris'!F219:F413))</f>
        <v>52229</v>
      </c>
      <c r="K240" s="1238"/>
    </row>
    <row r="241" spans="2:11">
      <c r="B241" s="1248">
        <v>219</v>
      </c>
      <c r="C241" s="2"/>
      <c r="D241" s="1706">
        <f t="shared" si="11"/>
        <v>52201</v>
      </c>
      <c r="E241" s="1707">
        <f t="shared" si="9"/>
        <v>52231</v>
      </c>
      <c r="F241" s="1707">
        <f t="shared" si="10"/>
        <v>52231</v>
      </c>
      <c r="G241" s="1707">
        <f>WORKDAY(F241,$G$21,'Business Day Paris'!F220:F414)</f>
        <v>52245</v>
      </c>
      <c r="H241" s="1707">
        <f>WORKDAY(J241,$H$21,'Business Day Paris'!F220:F414)</f>
        <v>52251</v>
      </c>
      <c r="I241" s="1707">
        <f>WORKDAY(J241,$I$21,'Business Day Paris'!F220:F414)</f>
        <v>52253</v>
      </c>
      <c r="J241" s="1708">
        <f>IF(WORKDAY(EOMONTH(F241,0)+$J$21-1,1,'Business Day Paris'!F220:F414)&lt;=EOMONTH(Calendar!F242,0),WORKDAY(EOMONTH(F241,0)+$J$21-1,1,'Business Day Paris'!F220:F414),WORKDAY(EOMONTH(F241,0)+$J$21+1,-1,'Business Day Paris'!F220:F414))</f>
        <v>52258</v>
      </c>
      <c r="K241" s="1238"/>
    </row>
    <row r="242" spans="2:11">
      <c r="B242" s="1248">
        <v>220</v>
      </c>
      <c r="C242" s="2"/>
      <c r="D242" s="1706">
        <f t="shared" si="11"/>
        <v>52232</v>
      </c>
      <c r="E242" s="1707">
        <f t="shared" si="9"/>
        <v>52262</v>
      </c>
      <c r="F242" s="1707">
        <f t="shared" si="10"/>
        <v>52262</v>
      </c>
      <c r="G242" s="1707">
        <f>WORKDAY(F242,$G$21,'Business Day Paris'!F221:F415)</f>
        <v>52275</v>
      </c>
      <c r="H242" s="1707">
        <f>WORKDAY(J242,$H$21,'Business Day Paris'!F221:F415)</f>
        <v>52282</v>
      </c>
      <c r="I242" s="1707">
        <f>WORKDAY(J242,$I$21,'Business Day Paris'!F221:F415)</f>
        <v>52286</v>
      </c>
      <c r="J242" s="1708">
        <f>IF(WORKDAY(EOMONTH(F242,0)+$J$21-1,1,'Business Day Paris'!F221:F415)&lt;=EOMONTH(Calendar!F243,0),WORKDAY(EOMONTH(F242,0)+$J$21-1,1,'Business Day Paris'!F221:F415),WORKDAY(EOMONTH(F242,0)+$J$21+1,-1,'Business Day Paris'!F221:F415))</f>
        <v>52289</v>
      </c>
      <c r="K242" s="1238"/>
    </row>
    <row r="243" spans="2:11">
      <c r="B243" s="1248">
        <v>221</v>
      </c>
      <c r="C243" s="2"/>
      <c r="D243" s="1706">
        <f t="shared" si="11"/>
        <v>52263</v>
      </c>
      <c r="E243" s="1707">
        <f t="shared" si="9"/>
        <v>52290</v>
      </c>
      <c r="F243" s="1707">
        <f t="shared" si="10"/>
        <v>52290</v>
      </c>
      <c r="G243" s="1707">
        <f>WORKDAY(F243,$G$21,'Business Day Paris'!F222:F416)</f>
        <v>52303</v>
      </c>
      <c r="H243" s="1707">
        <f>WORKDAY(J243,$H$21,'Business Day Paris'!F222:F416)</f>
        <v>52310</v>
      </c>
      <c r="I243" s="1707">
        <f>WORKDAY(J243,$I$21,'Business Day Paris'!F222:F416)</f>
        <v>52314</v>
      </c>
      <c r="J243" s="1708">
        <f>IF(WORKDAY(EOMONTH(F243,0)+$J$21-1,1,'Business Day Paris'!F222:F416)&lt;=EOMONTH(Calendar!F244,0),WORKDAY(EOMONTH(F243,0)+$J$21-1,1,'Business Day Paris'!F222:F416),WORKDAY(EOMONTH(F243,0)+$J$21+1,-1,'Business Day Paris'!F222:F416))</f>
        <v>52317</v>
      </c>
      <c r="K243" s="1238"/>
    </row>
    <row r="244" spans="2:11">
      <c r="B244" s="1248">
        <v>222</v>
      </c>
      <c r="C244" s="2"/>
      <c r="D244" s="1706">
        <f t="shared" si="11"/>
        <v>52291</v>
      </c>
      <c r="E244" s="1707">
        <f t="shared" si="9"/>
        <v>52321</v>
      </c>
      <c r="F244" s="1707">
        <f t="shared" si="10"/>
        <v>52321</v>
      </c>
      <c r="G244" s="1707">
        <f>WORKDAY(F244,$G$21,'Business Day Paris'!F223:F417)</f>
        <v>52335</v>
      </c>
      <c r="H244" s="1707">
        <f>WORKDAY(J244,$H$21,'Business Day Paris'!F223:F417)</f>
        <v>52341</v>
      </c>
      <c r="I244" s="1707">
        <f>WORKDAY(J244,$I$21,'Business Day Paris'!F223:F417)</f>
        <v>52343</v>
      </c>
      <c r="J244" s="1708">
        <f>IF(WORKDAY(EOMONTH(F244,0)+$J$21-1,1,'Business Day Paris'!F223:F417)&lt;=EOMONTH(Calendar!F245,0),WORKDAY(EOMONTH(F244,0)+$J$21-1,1,'Business Day Paris'!F223:F417),WORKDAY(EOMONTH(F244,0)+$J$21+1,-1,'Business Day Paris'!F223:F417))</f>
        <v>52348</v>
      </c>
      <c r="K244" s="1238"/>
    </row>
    <row r="245" spans="2:11">
      <c r="B245" s="1248">
        <v>223</v>
      </c>
      <c r="C245" s="2"/>
      <c r="D245" s="1706">
        <f t="shared" si="11"/>
        <v>52322</v>
      </c>
      <c r="E245" s="1707">
        <f t="shared" si="9"/>
        <v>52351</v>
      </c>
      <c r="F245" s="1707">
        <f t="shared" si="10"/>
        <v>52351</v>
      </c>
      <c r="G245" s="1707">
        <f>WORKDAY(F245,$G$21,'Business Day Paris'!F224:F418)</f>
        <v>52365</v>
      </c>
      <c r="H245" s="1707">
        <f>WORKDAY(J245,$H$21,'Business Day Paris'!F224:F418)</f>
        <v>52371</v>
      </c>
      <c r="I245" s="1707">
        <f>WORKDAY(J245,$I$21,'Business Day Paris'!F224:F418)</f>
        <v>52373</v>
      </c>
      <c r="J245" s="1708">
        <f>IF(WORKDAY(EOMONTH(F245,0)+$J$21-1,1,'Business Day Paris'!F224:F418)&lt;=EOMONTH(Calendar!F246,0),WORKDAY(EOMONTH(F245,0)+$J$21-1,1,'Business Day Paris'!F224:F418),WORKDAY(EOMONTH(F245,0)+$J$21+1,-1,'Business Day Paris'!F224:F418))</f>
        <v>52378</v>
      </c>
      <c r="K245" s="1238"/>
    </row>
    <row r="246" spans="2:11">
      <c r="B246" s="1248">
        <v>224</v>
      </c>
      <c r="C246" s="2"/>
      <c r="D246" s="1706">
        <f t="shared" si="11"/>
        <v>52352</v>
      </c>
      <c r="E246" s="1707">
        <f t="shared" si="9"/>
        <v>52382</v>
      </c>
      <c r="F246" s="1707">
        <f t="shared" si="10"/>
        <v>52382</v>
      </c>
      <c r="G246" s="1707">
        <f>WORKDAY(F246,$G$21,'Business Day Paris'!F225:F419)</f>
        <v>52394</v>
      </c>
      <c r="H246" s="1707">
        <f>WORKDAY(J246,$H$21,'Business Day Paris'!F225:F419)</f>
        <v>52404</v>
      </c>
      <c r="I246" s="1707">
        <f>WORKDAY(J246,$I$21,'Business Day Paris'!F225:F419)</f>
        <v>52406</v>
      </c>
      <c r="J246" s="1708">
        <f>IF(WORKDAY(EOMONTH(F246,0)+$J$21-1,1,'Business Day Paris'!F225:F419)&lt;=EOMONTH(Calendar!F247,0),WORKDAY(EOMONTH(F246,0)+$J$21-1,1,'Business Day Paris'!F225:F419),WORKDAY(EOMONTH(F246,0)+$J$21+1,-1,'Business Day Paris'!F225:F419))</f>
        <v>52411</v>
      </c>
      <c r="K246" s="1238"/>
    </row>
    <row r="247" spans="2:11">
      <c r="B247" s="1248">
        <v>225</v>
      </c>
      <c r="C247" s="2"/>
      <c r="D247" s="1706">
        <f t="shared" si="11"/>
        <v>52383</v>
      </c>
      <c r="E247" s="1707">
        <f t="shared" si="9"/>
        <v>52412</v>
      </c>
      <c r="F247" s="1707">
        <f t="shared" si="10"/>
        <v>52412</v>
      </c>
      <c r="G247" s="1707">
        <f>WORKDAY(F247,$G$21,'Business Day Paris'!F226:F420)</f>
        <v>52426</v>
      </c>
      <c r="H247" s="1707">
        <f>WORKDAY(J247,$H$21,'Business Day Paris'!F226:F420)</f>
        <v>52432</v>
      </c>
      <c r="I247" s="1707">
        <f>WORKDAY(J247,$I$21,'Business Day Paris'!F226:F420)</f>
        <v>52434</v>
      </c>
      <c r="J247" s="1708">
        <f>IF(WORKDAY(EOMONTH(F247,0)+$J$21-1,1,'Business Day Paris'!F226:F420)&lt;=EOMONTH(Calendar!F248,0),WORKDAY(EOMONTH(F247,0)+$J$21-1,1,'Business Day Paris'!F226:F420),WORKDAY(EOMONTH(F247,0)+$J$21+1,-1,'Business Day Paris'!F226:F420))</f>
        <v>52439</v>
      </c>
      <c r="K247" s="1238"/>
    </row>
    <row r="248" spans="2:11">
      <c r="B248" s="1248">
        <v>226</v>
      </c>
      <c r="C248" s="2"/>
      <c r="D248" s="1706">
        <f t="shared" si="11"/>
        <v>52413</v>
      </c>
      <c r="E248" s="1707">
        <f t="shared" si="9"/>
        <v>52443</v>
      </c>
      <c r="F248" s="1707">
        <f t="shared" si="10"/>
        <v>52443</v>
      </c>
      <c r="G248" s="1707">
        <f>WORKDAY(F248,$G$21,'Business Day Paris'!F227:F421)</f>
        <v>52457</v>
      </c>
      <c r="H248" s="1707">
        <f>WORKDAY(J248,$H$21,'Business Day Paris'!F227:F421)</f>
        <v>52463</v>
      </c>
      <c r="I248" s="1707">
        <f>WORKDAY(J248,$I$21,'Business Day Paris'!F227:F421)</f>
        <v>52467</v>
      </c>
      <c r="J248" s="1708">
        <f>IF(WORKDAY(EOMONTH(F248,0)+$J$21-1,1,'Business Day Paris'!F227:F421)&lt;=EOMONTH(Calendar!F249,0),WORKDAY(EOMONTH(F248,0)+$J$21-1,1,'Business Day Paris'!F227:F421),WORKDAY(EOMONTH(F248,0)+$J$21+1,-1,'Business Day Paris'!F227:F421))</f>
        <v>52470</v>
      </c>
      <c r="K248" s="1238"/>
    </row>
    <row r="249" spans="2:11">
      <c r="B249" s="1248">
        <v>227</v>
      </c>
      <c r="C249" s="2"/>
      <c r="D249" s="1706">
        <f t="shared" si="11"/>
        <v>52444</v>
      </c>
      <c r="E249" s="1707">
        <f t="shared" si="9"/>
        <v>52474</v>
      </c>
      <c r="F249" s="1707">
        <f t="shared" si="10"/>
        <v>52474</v>
      </c>
      <c r="G249" s="1707">
        <f>WORKDAY(F249,$G$21,'Business Day Paris'!F228:F422)</f>
        <v>52488</v>
      </c>
      <c r="H249" s="1707">
        <f>WORKDAY(J249,$H$21,'Business Day Paris'!F228:F422)</f>
        <v>52495</v>
      </c>
      <c r="I249" s="1707">
        <f>WORKDAY(J249,$I$21,'Business Day Paris'!F228:F422)</f>
        <v>52497</v>
      </c>
      <c r="J249" s="1708">
        <f>IF(WORKDAY(EOMONTH(F249,0)+$J$21-1,1,'Business Day Paris'!F228:F422)&lt;=EOMONTH(Calendar!F250,0),WORKDAY(EOMONTH(F249,0)+$J$21-1,1,'Business Day Paris'!F228:F422),WORKDAY(EOMONTH(F249,0)+$J$21+1,-1,'Business Day Paris'!F228:F422))</f>
        <v>52502</v>
      </c>
      <c r="K249" s="1238"/>
    </row>
    <row r="250" spans="2:11">
      <c r="B250" s="1248">
        <v>228</v>
      </c>
      <c r="C250" s="2"/>
      <c r="D250" s="1706">
        <f t="shared" si="11"/>
        <v>52475</v>
      </c>
      <c r="E250" s="1707">
        <f t="shared" si="9"/>
        <v>52504</v>
      </c>
      <c r="F250" s="1707">
        <f t="shared" si="10"/>
        <v>52504</v>
      </c>
      <c r="G250" s="1707">
        <f>WORKDAY(F250,$G$21,'Business Day Paris'!F229:F423)</f>
        <v>52518</v>
      </c>
      <c r="H250" s="1707">
        <f>WORKDAY(J250,$H$21,'Business Day Paris'!F229:F423)</f>
        <v>52524</v>
      </c>
      <c r="I250" s="1707">
        <f>WORKDAY(J250,$I$21,'Business Day Paris'!F229:F423)</f>
        <v>52526</v>
      </c>
      <c r="J250" s="1708">
        <f>IF(WORKDAY(EOMONTH(F250,0)+$J$21-1,1,'Business Day Paris'!F229:F423)&lt;=EOMONTH(Calendar!F251,0),WORKDAY(EOMONTH(F250,0)+$J$21-1,1,'Business Day Paris'!F229:F423),WORKDAY(EOMONTH(F250,0)+$J$21+1,-1,'Business Day Paris'!F229:F423))</f>
        <v>52531</v>
      </c>
      <c r="K250" s="1238"/>
    </row>
    <row r="251" spans="2:11">
      <c r="B251" s="1248">
        <v>229</v>
      </c>
      <c r="C251" s="2"/>
      <c r="D251" s="1706">
        <f t="shared" si="11"/>
        <v>52505</v>
      </c>
      <c r="E251" s="1707">
        <f t="shared" si="9"/>
        <v>52535</v>
      </c>
      <c r="F251" s="1707">
        <f t="shared" si="10"/>
        <v>52535</v>
      </c>
      <c r="G251" s="1707">
        <f>WORKDAY(F251,$G$21,'Business Day Paris'!F230:F424)</f>
        <v>52548</v>
      </c>
      <c r="H251" s="1707">
        <f>WORKDAY(J251,$H$21,'Business Day Paris'!F230:F424)</f>
        <v>52555</v>
      </c>
      <c r="I251" s="1707">
        <f>WORKDAY(J251,$I$21,'Business Day Paris'!F230:F424)</f>
        <v>52559</v>
      </c>
      <c r="J251" s="1708">
        <f>IF(WORKDAY(EOMONTH(F251,0)+$J$21-1,1,'Business Day Paris'!F230:F424)&lt;=EOMONTH(Calendar!F252,0),WORKDAY(EOMONTH(F251,0)+$J$21-1,1,'Business Day Paris'!F230:F424),WORKDAY(EOMONTH(F251,0)+$J$21+1,-1,'Business Day Paris'!F230:F424))</f>
        <v>52562</v>
      </c>
      <c r="K251" s="1238"/>
    </row>
    <row r="252" spans="2:11">
      <c r="B252" s="1248">
        <v>230</v>
      </c>
      <c r="C252" s="2"/>
      <c r="D252" s="1706">
        <f t="shared" si="11"/>
        <v>52536</v>
      </c>
      <c r="E252" s="1707">
        <f t="shared" si="9"/>
        <v>52565</v>
      </c>
      <c r="F252" s="1707">
        <f t="shared" si="10"/>
        <v>52565</v>
      </c>
      <c r="G252" s="1707">
        <f>WORKDAY(F252,$G$21,'Business Day Paris'!F231:F425)</f>
        <v>52579</v>
      </c>
      <c r="H252" s="1707">
        <f>WORKDAY(J252,$H$21,'Business Day Paris'!F231:F425)</f>
        <v>52586</v>
      </c>
      <c r="I252" s="1707">
        <f>WORKDAY(J252,$I$21,'Business Day Paris'!F231:F425)</f>
        <v>52588</v>
      </c>
      <c r="J252" s="1708">
        <f>IF(WORKDAY(EOMONTH(F252,0)+$J$21-1,1,'Business Day Paris'!F231:F425)&lt;=EOMONTH(Calendar!F253,0),WORKDAY(EOMONTH(F252,0)+$J$21-1,1,'Business Day Paris'!F231:F425),WORKDAY(EOMONTH(F252,0)+$J$21+1,-1,'Business Day Paris'!F231:F425))</f>
        <v>52593</v>
      </c>
      <c r="K252" s="1238"/>
    </row>
    <row r="253" spans="2:11">
      <c r="B253" s="1248">
        <v>231</v>
      </c>
      <c r="C253" s="2"/>
      <c r="D253" s="1706">
        <f t="shared" si="11"/>
        <v>52566</v>
      </c>
      <c r="E253" s="1707">
        <f t="shared" si="9"/>
        <v>52596</v>
      </c>
      <c r="F253" s="1707">
        <f t="shared" si="10"/>
        <v>52596</v>
      </c>
      <c r="G253" s="1707">
        <f>WORKDAY(F253,$G$21,'Business Day Paris'!F232:F426)</f>
        <v>52610</v>
      </c>
      <c r="H253" s="1707">
        <f>WORKDAY(J253,$H$21,'Business Day Paris'!F232:F426)</f>
        <v>52616</v>
      </c>
      <c r="I253" s="1707">
        <f>WORKDAY(J253,$I$21,'Business Day Paris'!F232:F426)</f>
        <v>52618</v>
      </c>
      <c r="J253" s="1708">
        <f>IF(WORKDAY(EOMONTH(F253,0)+$J$21-1,1,'Business Day Paris'!F232:F426)&lt;=EOMONTH(Calendar!F254,0),WORKDAY(EOMONTH(F253,0)+$J$21-1,1,'Business Day Paris'!F232:F426),WORKDAY(EOMONTH(F253,0)+$J$21+1,-1,'Business Day Paris'!F232:F426))</f>
        <v>52623</v>
      </c>
      <c r="K253" s="1238"/>
    </row>
    <row r="254" spans="2:11">
      <c r="B254" s="1248">
        <v>232</v>
      </c>
      <c r="C254" s="2"/>
      <c r="D254" s="1706">
        <f t="shared" si="11"/>
        <v>52597</v>
      </c>
      <c r="E254" s="1707">
        <f t="shared" si="9"/>
        <v>52627</v>
      </c>
      <c r="F254" s="1707">
        <f t="shared" si="10"/>
        <v>52627</v>
      </c>
      <c r="G254" s="1707">
        <f>WORKDAY(F254,$G$21,'Business Day Paris'!F233:F427)</f>
        <v>52639</v>
      </c>
      <c r="H254" s="1707">
        <f>WORKDAY(J254,$H$21,'Business Day Paris'!F233:F427)</f>
        <v>52649</v>
      </c>
      <c r="I254" s="1707">
        <f>WORKDAY(J254,$I$21,'Business Day Paris'!F233:F427)</f>
        <v>52651</v>
      </c>
      <c r="J254" s="1708">
        <f>IF(WORKDAY(EOMONTH(F254,0)+$J$21-1,1,'Business Day Paris'!F233:F427)&lt;=EOMONTH(Calendar!F255,0),WORKDAY(EOMONTH(F254,0)+$J$21-1,1,'Business Day Paris'!F233:F427),WORKDAY(EOMONTH(F254,0)+$J$21+1,-1,'Business Day Paris'!F233:F427))</f>
        <v>52656</v>
      </c>
      <c r="K254" s="1238"/>
    </row>
    <row r="255" spans="2:11">
      <c r="B255" s="1248">
        <v>233</v>
      </c>
      <c r="C255" s="2"/>
      <c r="D255" s="1706">
        <f t="shared" si="11"/>
        <v>52628</v>
      </c>
      <c r="E255" s="1707">
        <f t="shared" si="9"/>
        <v>52656</v>
      </c>
      <c r="F255" s="1707">
        <f t="shared" si="10"/>
        <v>52656</v>
      </c>
      <c r="G255" s="1707">
        <f>WORKDAY(F255,$G$21,'Business Day Paris'!F234:F428)</f>
        <v>52670</v>
      </c>
      <c r="H255" s="1707">
        <f>WORKDAY(J255,$H$21,'Business Day Paris'!F234:F428)</f>
        <v>52677</v>
      </c>
      <c r="I255" s="1707">
        <f>WORKDAY(J255,$I$21,'Business Day Paris'!F234:F428)</f>
        <v>52679</v>
      </c>
      <c r="J255" s="1708">
        <f>IF(WORKDAY(EOMONTH(F255,0)+$J$21-1,1,'Business Day Paris'!F234:F428)&lt;=EOMONTH(Calendar!F256,0),WORKDAY(EOMONTH(F255,0)+$J$21-1,1,'Business Day Paris'!F234:F428),WORKDAY(EOMONTH(F255,0)+$J$21+1,-1,'Business Day Paris'!F234:F428))</f>
        <v>52684</v>
      </c>
      <c r="K255" s="1238"/>
    </row>
    <row r="256" spans="2:11">
      <c r="B256" s="1248">
        <v>234</v>
      </c>
      <c r="C256" s="2"/>
      <c r="D256" s="1706">
        <f t="shared" si="11"/>
        <v>52657</v>
      </c>
      <c r="E256" s="1707">
        <f t="shared" si="9"/>
        <v>52687</v>
      </c>
      <c r="F256" s="1707">
        <f t="shared" si="10"/>
        <v>52687</v>
      </c>
      <c r="G256" s="1707">
        <f>WORKDAY(F256,$G$21,'Business Day Paris'!F235:F429)</f>
        <v>52701</v>
      </c>
      <c r="H256" s="1707">
        <f>WORKDAY(J256,$H$21,'Business Day Paris'!F235:F429)</f>
        <v>52707</v>
      </c>
      <c r="I256" s="1707">
        <f>WORKDAY(J256,$I$21,'Business Day Paris'!F235:F429)</f>
        <v>52709</v>
      </c>
      <c r="J256" s="1708">
        <f>IF(WORKDAY(EOMONTH(F256,0)+$J$21-1,1,'Business Day Paris'!F235:F429)&lt;=EOMONTH(Calendar!F257,0),WORKDAY(EOMONTH(F256,0)+$J$21-1,1,'Business Day Paris'!F235:F429),WORKDAY(EOMONTH(F256,0)+$J$21+1,-1,'Business Day Paris'!F235:F429))</f>
        <v>52714</v>
      </c>
      <c r="K256" s="1238"/>
    </row>
    <row r="257" spans="2:11">
      <c r="B257" s="1248">
        <v>235</v>
      </c>
      <c r="C257" s="2"/>
      <c r="D257" s="1706">
        <f t="shared" si="11"/>
        <v>52688</v>
      </c>
      <c r="E257" s="1707">
        <f t="shared" si="9"/>
        <v>52717</v>
      </c>
      <c r="F257" s="1707">
        <f t="shared" si="10"/>
        <v>52717</v>
      </c>
      <c r="G257" s="1707">
        <f>WORKDAY(F257,$G$21,'Business Day Paris'!F236:F430)</f>
        <v>52730</v>
      </c>
      <c r="H257" s="1707">
        <f>WORKDAY(J257,$H$21,'Business Day Paris'!F236:F430)</f>
        <v>52737</v>
      </c>
      <c r="I257" s="1707">
        <f>WORKDAY(J257,$I$21,'Business Day Paris'!F236:F430)</f>
        <v>52741</v>
      </c>
      <c r="J257" s="1708">
        <f>IF(WORKDAY(EOMONTH(F257,0)+$J$21-1,1,'Business Day Paris'!F236:F430)&lt;=EOMONTH(Calendar!F258,0),WORKDAY(EOMONTH(F257,0)+$J$21-1,1,'Business Day Paris'!F236:F430),WORKDAY(EOMONTH(F257,0)+$J$21+1,-1,'Business Day Paris'!F236:F430))</f>
        <v>52744</v>
      </c>
      <c r="K257" s="1238"/>
    </row>
    <row r="258" spans="2:11">
      <c r="B258" s="1248">
        <v>236</v>
      </c>
      <c r="C258" s="2"/>
      <c r="D258" s="1706">
        <f t="shared" si="11"/>
        <v>52718</v>
      </c>
      <c r="E258" s="1707">
        <f t="shared" si="9"/>
        <v>52748</v>
      </c>
      <c r="F258" s="1707">
        <f t="shared" si="10"/>
        <v>52748</v>
      </c>
      <c r="G258" s="1707">
        <f>WORKDAY(F258,$G$21,'Business Day Paris'!F237:F431)</f>
        <v>52762</v>
      </c>
      <c r="H258" s="1707">
        <f>WORKDAY(J258,$H$21,'Business Day Paris'!F237:F431)</f>
        <v>52768</v>
      </c>
      <c r="I258" s="1707">
        <f>WORKDAY(J258,$I$21,'Business Day Paris'!F237:F431)</f>
        <v>52770</v>
      </c>
      <c r="J258" s="1708">
        <f>IF(WORKDAY(EOMONTH(F258,0)+$J$21-1,1,'Business Day Paris'!F237:F431)&lt;=EOMONTH(Calendar!F259,0),WORKDAY(EOMONTH(F258,0)+$J$21-1,1,'Business Day Paris'!F237:F431),WORKDAY(EOMONTH(F258,0)+$J$21+1,-1,'Business Day Paris'!F237:F431))</f>
        <v>52775</v>
      </c>
      <c r="K258" s="1238"/>
    </row>
    <row r="259" spans="2:11">
      <c r="B259" s="1248">
        <v>237</v>
      </c>
      <c r="C259" s="2"/>
      <c r="D259" s="1706">
        <f t="shared" si="11"/>
        <v>52749</v>
      </c>
      <c r="E259" s="1707">
        <f t="shared" si="9"/>
        <v>52778</v>
      </c>
      <c r="F259" s="1707">
        <f t="shared" si="10"/>
        <v>52778</v>
      </c>
      <c r="G259" s="1707">
        <f>WORKDAY(F259,$G$21,'Business Day Paris'!F238:F432)</f>
        <v>52792</v>
      </c>
      <c r="H259" s="1707">
        <f>WORKDAY(J259,$H$21,'Business Day Paris'!F238:F432)</f>
        <v>52798</v>
      </c>
      <c r="I259" s="1707">
        <f>WORKDAY(J259,$I$21,'Business Day Paris'!F238:F432)</f>
        <v>52800</v>
      </c>
      <c r="J259" s="1708">
        <f>IF(WORKDAY(EOMONTH(F259,0)+$J$21-1,1,'Business Day Paris'!F238:F432)&lt;=EOMONTH(Calendar!F260,0),WORKDAY(EOMONTH(F259,0)+$J$21-1,1,'Business Day Paris'!F238:F432),WORKDAY(EOMONTH(F259,0)+$J$21+1,-1,'Business Day Paris'!F238:F432))</f>
        <v>52805</v>
      </c>
      <c r="K259" s="1238"/>
    </row>
    <row r="260" spans="2:11">
      <c r="B260" s="1248">
        <v>238</v>
      </c>
      <c r="C260" s="2"/>
      <c r="D260" s="1706">
        <f t="shared" si="11"/>
        <v>52779</v>
      </c>
      <c r="E260" s="1707">
        <f t="shared" si="9"/>
        <v>52809</v>
      </c>
      <c r="F260" s="1707">
        <f t="shared" si="10"/>
        <v>52809</v>
      </c>
      <c r="G260" s="1707">
        <f>WORKDAY(F260,$G$21,'Business Day Paris'!F239:F433)</f>
        <v>52821</v>
      </c>
      <c r="H260" s="1707">
        <f>WORKDAY(J260,$H$21,'Business Day Paris'!F239:F433)</f>
        <v>52831</v>
      </c>
      <c r="I260" s="1707">
        <f>WORKDAY(J260,$I$21,'Business Day Paris'!F239:F433)</f>
        <v>52833</v>
      </c>
      <c r="J260" s="1708">
        <f>IF(WORKDAY(EOMONTH(F260,0)+$J$21-1,1,'Business Day Paris'!F239:F433)&lt;=EOMONTH(Calendar!F261,0),WORKDAY(EOMONTH(F260,0)+$J$21-1,1,'Business Day Paris'!F239:F433),WORKDAY(EOMONTH(F260,0)+$J$21+1,-1,'Business Day Paris'!F239:F433))</f>
        <v>52838</v>
      </c>
      <c r="K260" s="1238"/>
    </row>
    <row r="261" spans="2:11">
      <c r="B261" s="1248">
        <v>239</v>
      </c>
      <c r="C261" s="2"/>
      <c r="D261" s="1706">
        <f t="shared" si="11"/>
        <v>52810</v>
      </c>
      <c r="E261" s="1707">
        <f t="shared" si="9"/>
        <v>52840</v>
      </c>
      <c r="F261" s="1707">
        <f t="shared" si="10"/>
        <v>52840</v>
      </c>
      <c r="G261" s="1707">
        <f>WORKDAY(F261,$G$21,'Business Day Paris'!F240:F434)</f>
        <v>52854</v>
      </c>
      <c r="H261" s="1707">
        <f>WORKDAY(J261,$H$21,'Business Day Paris'!F240:F434)</f>
        <v>52860</v>
      </c>
      <c r="I261" s="1707">
        <f>WORKDAY(J261,$I$21,'Business Day Paris'!F240:F434)</f>
        <v>52862</v>
      </c>
      <c r="J261" s="1708">
        <f>IF(WORKDAY(EOMONTH(F261,0)+$J$21-1,1,'Business Day Paris'!F240:F434)&lt;=EOMONTH(Calendar!F262,0),WORKDAY(EOMONTH(F261,0)+$J$21-1,1,'Business Day Paris'!F240:F434),WORKDAY(EOMONTH(F261,0)+$J$21+1,-1,'Business Day Paris'!F240:F434))</f>
        <v>52867</v>
      </c>
      <c r="K261" s="1238"/>
    </row>
    <row r="262" spans="2:11">
      <c r="B262" s="1248">
        <v>240</v>
      </c>
      <c r="C262" s="2"/>
      <c r="D262" s="1706">
        <f t="shared" si="11"/>
        <v>52841</v>
      </c>
      <c r="E262" s="1707">
        <f t="shared" si="9"/>
        <v>52870</v>
      </c>
      <c r="F262" s="1707">
        <f t="shared" si="10"/>
        <v>52870</v>
      </c>
      <c r="G262" s="1707">
        <f>WORKDAY(F262,$G$21,'Business Day Paris'!F241:F435)</f>
        <v>52884</v>
      </c>
      <c r="H262" s="1707">
        <f>WORKDAY(J262,$H$21,'Business Day Paris'!F241:F435)</f>
        <v>52890</v>
      </c>
      <c r="I262" s="1707">
        <f>WORKDAY(J262,$I$21,'Business Day Paris'!F241:F435)</f>
        <v>52894</v>
      </c>
      <c r="J262" s="1708">
        <f>IF(WORKDAY(EOMONTH(F262,0)+$J$21-1,1,'Business Day Paris'!F241:F435)&lt;=EOMONTH(Calendar!F263,0),WORKDAY(EOMONTH(F262,0)+$J$21-1,1,'Business Day Paris'!F241:F435),WORKDAY(EOMONTH(F262,0)+$J$21+1,-1,'Business Day Paris'!F241:F435))</f>
        <v>52897</v>
      </c>
      <c r="K262" s="1238"/>
    </row>
    <row r="263" spans="2:11">
      <c r="B263" s="1248">
        <v>241</v>
      </c>
      <c r="C263" s="2"/>
      <c r="D263" s="1706">
        <f t="shared" si="11"/>
        <v>52871</v>
      </c>
      <c r="E263" s="1707">
        <f t="shared" si="9"/>
        <v>52901</v>
      </c>
      <c r="F263" s="1707">
        <f t="shared" si="10"/>
        <v>52901</v>
      </c>
      <c r="G263" s="1707">
        <f>WORKDAY(F263,$G$21,'Business Day Paris'!F242:F436)</f>
        <v>52915</v>
      </c>
      <c r="H263" s="1707">
        <f>WORKDAY(J263,$H$21,'Business Day Paris'!F242:F436)</f>
        <v>52922</v>
      </c>
      <c r="I263" s="1707">
        <f>WORKDAY(J263,$I$21,'Business Day Paris'!F242:F436)</f>
        <v>52924</v>
      </c>
      <c r="J263" s="1708">
        <f>IF(WORKDAY(EOMONTH(F263,0)+$J$21-1,1,'Business Day Paris'!F242:F436)&lt;=EOMONTH(Calendar!F264,0),WORKDAY(EOMONTH(F263,0)+$J$21-1,1,'Business Day Paris'!F242:F436),WORKDAY(EOMONTH(F263,0)+$J$21+1,-1,'Business Day Paris'!F242:F436))</f>
        <v>52929</v>
      </c>
      <c r="K263" s="1238"/>
    </row>
    <row r="264" spans="2:11">
      <c r="B264" s="1248">
        <v>242</v>
      </c>
      <c r="C264" s="2"/>
      <c r="D264" s="1706">
        <f t="shared" si="11"/>
        <v>52902</v>
      </c>
      <c r="E264" s="1707">
        <f t="shared" si="9"/>
        <v>52931</v>
      </c>
      <c r="F264" s="1707">
        <f t="shared" si="10"/>
        <v>52931</v>
      </c>
      <c r="G264" s="1707">
        <f>WORKDAY(F264,$G$21,'Business Day Paris'!F243:F437)</f>
        <v>52945</v>
      </c>
      <c r="H264" s="1707">
        <f>WORKDAY(J264,$H$21,'Business Day Paris'!F243:F437)</f>
        <v>52951</v>
      </c>
      <c r="I264" s="1707">
        <f>WORKDAY(J264,$I$21,'Business Day Paris'!F243:F437)</f>
        <v>52953</v>
      </c>
      <c r="J264" s="1708">
        <f>IF(WORKDAY(EOMONTH(F264,0)+$J$21-1,1,'Business Day Paris'!F243:F437)&lt;=EOMONTH(Calendar!F265,0),WORKDAY(EOMONTH(F264,0)+$J$21-1,1,'Business Day Paris'!F243:F437),WORKDAY(EOMONTH(F264,0)+$J$21+1,-1,'Business Day Paris'!F243:F437))</f>
        <v>52958</v>
      </c>
      <c r="K264" s="1238"/>
    </row>
    <row r="265" spans="2:11">
      <c r="B265" s="1248">
        <v>243</v>
      </c>
      <c r="C265" s="2"/>
      <c r="D265" s="1706">
        <f t="shared" si="11"/>
        <v>52932</v>
      </c>
      <c r="E265" s="1707">
        <f t="shared" si="9"/>
        <v>52962</v>
      </c>
      <c r="F265" s="1707">
        <f t="shared" si="10"/>
        <v>52962</v>
      </c>
      <c r="G265" s="1707">
        <f>WORKDAY(F265,$G$21,'Business Day Paris'!F244:F438)</f>
        <v>52975</v>
      </c>
      <c r="H265" s="1707">
        <f>WORKDAY(J265,$H$21,'Business Day Paris'!F244:F438)</f>
        <v>52982</v>
      </c>
      <c r="I265" s="1707">
        <f>WORKDAY(J265,$I$21,'Business Day Paris'!F244:F438)</f>
        <v>52986</v>
      </c>
      <c r="J265" s="1708">
        <f>IF(WORKDAY(EOMONTH(F265,0)+$J$21-1,1,'Business Day Paris'!F244:F438)&lt;=EOMONTH(Calendar!F266,0),WORKDAY(EOMONTH(F265,0)+$J$21-1,1,'Business Day Paris'!F244:F438),WORKDAY(EOMONTH(F265,0)+$J$21+1,-1,'Business Day Paris'!F244:F438))</f>
        <v>52989</v>
      </c>
      <c r="K265" s="1238"/>
    </row>
    <row r="266" spans="2:11">
      <c r="B266" s="1248">
        <v>244</v>
      </c>
      <c r="C266" s="2"/>
      <c r="D266" s="1706">
        <f t="shared" si="11"/>
        <v>52963</v>
      </c>
      <c r="E266" s="1707">
        <f t="shared" si="9"/>
        <v>52993</v>
      </c>
      <c r="F266" s="1707">
        <f t="shared" si="10"/>
        <v>52993</v>
      </c>
      <c r="G266" s="1707">
        <f>WORKDAY(F266,$G$21,'Business Day Paris'!F245:F439)</f>
        <v>53007</v>
      </c>
      <c r="H266" s="1707">
        <f>WORKDAY(J266,$H$21,'Business Day Paris'!F245:F439)</f>
        <v>53013</v>
      </c>
      <c r="I266" s="1707">
        <f>WORKDAY(J266,$I$21,'Business Day Paris'!F245:F439)</f>
        <v>53015</v>
      </c>
      <c r="J266" s="1708">
        <f>IF(WORKDAY(EOMONTH(F266,0)+$J$21-1,1,'Business Day Paris'!F245:F439)&lt;=EOMONTH(Calendar!F267,0),WORKDAY(EOMONTH(F266,0)+$J$21-1,1,'Business Day Paris'!F245:F439),WORKDAY(EOMONTH(F266,0)+$J$21+1,-1,'Business Day Paris'!F245:F439))</f>
        <v>53020</v>
      </c>
      <c r="K266" s="1238"/>
    </row>
    <row r="267" spans="2:11">
      <c r="B267" s="1248">
        <v>245</v>
      </c>
      <c r="C267" s="2"/>
      <c r="D267" s="1706">
        <f t="shared" si="11"/>
        <v>52994</v>
      </c>
      <c r="E267" s="1707">
        <f t="shared" si="9"/>
        <v>53021</v>
      </c>
      <c r="F267" s="1707">
        <f t="shared" si="10"/>
        <v>53021</v>
      </c>
      <c r="G267" s="1707">
        <f>WORKDAY(F267,$G$21,'Business Day Paris'!F246:F440)</f>
        <v>53035</v>
      </c>
      <c r="H267" s="1707">
        <f>WORKDAY(J267,$H$21,'Business Day Paris'!F246:F440)</f>
        <v>53041</v>
      </c>
      <c r="I267" s="1707">
        <f>WORKDAY(J267,$I$21,'Business Day Paris'!F246:F440)</f>
        <v>53043</v>
      </c>
      <c r="J267" s="1708">
        <f>IF(WORKDAY(EOMONTH(F267,0)+$J$21-1,1,'Business Day Paris'!F246:F440)&lt;=EOMONTH(Calendar!F268,0),WORKDAY(EOMONTH(F267,0)+$J$21-1,1,'Business Day Paris'!F246:F440),WORKDAY(EOMONTH(F267,0)+$J$21+1,-1,'Business Day Paris'!F246:F440))</f>
        <v>53048</v>
      </c>
      <c r="K267" s="1238"/>
    </row>
    <row r="268" spans="2:11">
      <c r="B268" s="1248">
        <v>246</v>
      </c>
      <c r="C268" s="2"/>
      <c r="D268" s="1706">
        <f t="shared" si="11"/>
        <v>53022</v>
      </c>
      <c r="E268" s="1707">
        <f t="shared" si="9"/>
        <v>53052</v>
      </c>
      <c r="F268" s="1707">
        <f t="shared" si="10"/>
        <v>53052</v>
      </c>
      <c r="G268" s="1707">
        <f>WORKDAY(F268,$G$21,'Business Day Paris'!F247:F441)</f>
        <v>53066</v>
      </c>
      <c r="H268" s="1707">
        <f>WORKDAY(J268,$H$21,'Business Day Paris'!F247:F441)</f>
        <v>53072</v>
      </c>
      <c r="I268" s="1707">
        <f>WORKDAY(J268,$I$21,'Business Day Paris'!F247:F441)</f>
        <v>53076</v>
      </c>
      <c r="J268" s="1708">
        <f>IF(WORKDAY(EOMONTH(F268,0)+$J$21-1,1,'Business Day Paris'!F247:F441)&lt;=EOMONTH(Calendar!F269,0),WORKDAY(EOMONTH(F268,0)+$J$21-1,1,'Business Day Paris'!F247:F441),WORKDAY(EOMONTH(F268,0)+$J$21+1,-1,'Business Day Paris'!F247:F441))</f>
        <v>53079</v>
      </c>
      <c r="K268" s="1238"/>
    </row>
    <row r="269" spans="2:11">
      <c r="B269" s="1248">
        <v>247</v>
      </c>
      <c r="C269" s="2"/>
      <c r="D269" s="1706">
        <f t="shared" si="11"/>
        <v>53053</v>
      </c>
      <c r="E269" s="1707">
        <f t="shared" si="9"/>
        <v>53082</v>
      </c>
      <c r="F269" s="1707">
        <f t="shared" si="10"/>
        <v>53082</v>
      </c>
      <c r="G269" s="1707">
        <f>WORKDAY(F269,$G$21,'Business Day Paris'!F248:F442)</f>
        <v>53094</v>
      </c>
      <c r="H269" s="1707">
        <f>WORKDAY(J269,$H$21,'Business Day Paris'!F248:F442)</f>
        <v>53104</v>
      </c>
      <c r="I269" s="1707">
        <f>WORKDAY(J269,$I$21,'Business Day Paris'!F248:F442)</f>
        <v>53106</v>
      </c>
      <c r="J269" s="1708">
        <f>IF(WORKDAY(EOMONTH(F269,0)+$J$21-1,1,'Business Day Paris'!F248:F442)&lt;=EOMONTH(Calendar!F270,0),WORKDAY(EOMONTH(F269,0)+$J$21-1,1,'Business Day Paris'!F248:F442),WORKDAY(EOMONTH(F269,0)+$J$21+1,-1,'Business Day Paris'!F248:F442))</f>
        <v>53111</v>
      </c>
      <c r="K269" s="1238"/>
    </row>
    <row r="270" spans="2:11">
      <c r="B270" s="1248">
        <v>248</v>
      </c>
      <c r="C270" s="2"/>
      <c r="D270" s="1706">
        <f t="shared" si="11"/>
        <v>53083</v>
      </c>
      <c r="E270" s="1707">
        <f t="shared" si="9"/>
        <v>53113</v>
      </c>
      <c r="F270" s="1707">
        <f t="shared" si="10"/>
        <v>53113</v>
      </c>
      <c r="G270" s="1707">
        <f>WORKDAY(F270,$G$21,'Business Day Paris'!F249:F443)</f>
        <v>53127</v>
      </c>
      <c r="H270" s="1707">
        <f>WORKDAY(J270,$H$21,'Business Day Paris'!F249:F443)</f>
        <v>53133</v>
      </c>
      <c r="I270" s="1707">
        <f>WORKDAY(J270,$I$21,'Business Day Paris'!F249:F443)</f>
        <v>53135</v>
      </c>
      <c r="J270" s="1708">
        <f>IF(WORKDAY(EOMONTH(F270,0)+$J$21-1,1,'Business Day Paris'!F249:F443)&lt;=EOMONTH(Calendar!F271,0),WORKDAY(EOMONTH(F270,0)+$J$21-1,1,'Business Day Paris'!F249:F443),WORKDAY(EOMONTH(F270,0)+$J$21+1,-1,'Business Day Paris'!F249:F443))</f>
        <v>53140</v>
      </c>
      <c r="K270" s="1238"/>
    </row>
    <row r="271" spans="2:11">
      <c r="B271" s="1248">
        <v>249</v>
      </c>
      <c r="C271" s="2"/>
      <c r="D271" s="1706">
        <f t="shared" si="11"/>
        <v>53114</v>
      </c>
      <c r="E271" s="1707">
        <f t="shared" si="9"/>
        <v>53143</v>
      </c>
      <c r="F271" s="1707">
        <f t="shared" si="10"/>
        <v>53143</v>
      </c>
      <c r="G271" s="1707">
        <f>WORKDAY(F271,$G$21,'Business Day Paris'!F250:F444)</f>
        <v>53157</v>
      </c>
      <c r="H271" s="1707">
        <f>WORKDAY(J271,$H$21,'Business Day Paris'!F250:F444)</f>
        <v>53163</v>
      </c>
      <c r="I271" s="1707">
        <f>WORKDAY(J271,$I$21,'Business Day Paris'!F250:F444)</f>
        <v>53167</v>
      </c>
      <c r="J271" s="1708">
        <f>IF(WORKDAY(EOMONTH(F271,0)+$J$21-1,1,'Business Day Paris'!F250:F444)&lt;=EOMONTH(Calendar!F272,0),WORKDAY(EOMONTH(F271,0)+$J$21-1,1,'Business Day Paris'!F250:F444),WORKDAY(EOMONTH(F271,0)+$J$21+1,-1,'Business Day Paris'!F250:F444))</f>
        <v>53170</v>
      </c>
      <c r="K271" s="1238"/>
    </row>
    <row r="272" spans="2:11">
      <c r="B272" s="1248">
        <v>250</v>
      </c>
      <c r="C272" s="2"/>
      <c r="D272" s="1706">
        <f t="shared" si="11"/>
        <v>53144</v>
      </c>
      <c r="E272" s="1707">
        <f t="shared" si="9"/>
        <v>53174</v>
      </c>
      <c r="F272" s="1707">
        <f t="shared" si="10"/>
        <v>53174</v>
      </c>
      <c r="G272" s="1707">
        <f>WORKDAY(F272,$G$21,'Business Day Paris'!F251:F445)</f>
        <v>53188</v>
      </c>
      <c r="H272" s="1707">
        <f>WORKDAY(J272,$H$21,'Business Day Paris'!F251:F445)</f>
        <v>53195</v>
      </c>
      <c r="I272" s="1707">
        <f>WORKDAY(J272,$I$21,'Business Day Paris'!F251:F445)</f>
        <v>53197</v>
      </c>
      <c r="J272" s="1708">
        <f>IF(WORKDAY(EOMONTH(F272,0)+$J$21-1,1,'Business Day Paris'!F251:F445)&lt;=EOMONTH(Calendar!F273,0),WORKDAY(EOMONTH(F272,0)+$J$21-1,1,'Business Day Paris'!F251:F445),WORKDAY(EOMONTH(F272,0)+$J$21+1,-1,'Business Day Paris'!F251:F445))</f>
        <v>53202</v>
      </c>
      <c r="K272" s="1238"/>
    </row>
    <row r="273" spans="2:11">
      <c r="B273" s="1248">
        <v>251</v>
      </c>
      <c r="C273" s="2"/>
      <c r="D273" s="1706">
        <f t="shared" si="11"/>
        <v>53175</v>
      </c>
      <c r="E273" s="1707">
        <f t="shared" si="9"/>
        <v>53205</v>
      </c>
      <c r="F273" s="1707">
        <f t="shared" si="10"/>
        <v>53205</v>
      </c>
      <c r="G273" s="1707">
        <f>WORKDAY(F273,$G$21,'Business Day Paris'!F252:F446)</f>
        <v>53219</v>
      </c>
      <c r="H273" s="1707">
        <f>WORKDAY(J273,$H$21,'Business Day Paris'!F252:F446)</f>
        <v>53225</v>
      </c>
      <c r="I273" s="1707">
        <f>WORKDAY(J273,$I$21,'Business Day Paris'!F252:F446)</f>
        <v>53227</v>
      </c>
      <c r="J273" s="1708">
        <f>IF(WORKDAY(EOMONTH(F273,0)+$J$21-1,1,'Business Day Paris'!F252:F446)&lt;=EOMONTH(Calendar!F274,0),WORKDAY(EOMONTH(F273,0)+$J$21-1,1,'Business Day Paris'!F252:F446),WORKDAY(EOMONTH(F273,0)+$J$21+1,-1,'Business Day Paris'!F252:F446))</f>
        <v>53232</v>
      </c>
      <c r="K273" s="1238"/>
    </row>
    <row r="274" spans="2:11">
      <c r="B274" s="1248">
        <v>252</v>
      </c>
      <c r="C274" s="2"/>
      <c r="D274" s="1706">
        <f t="shared" si="11"/>
        <v>53206</v>
      </c>
      <c r="E274" s="1707">
        <f t="shared" si="9"/>
        <v>53235</v>
      </c>
      <c r="F274" s="1707">
        <f t="shared" si="10"/>
        <v>53235</v>
      </c>
      <c r="G274" s="1707">
        <f>WORKDAY(F274,$G$21,'Business Day Paris'!F253:F447)</f>
        <v>53248</v>
      </c>
      <c r="H274" s="1707">
        <f>WORKDAY(J274,$H$21,'Business Day Paris'!F253:F447)</f>
        <v>53255</v>
      </c>
      <c r="I274" s="1707">
        <f>WORKDAY(J274,$I$21,'Business Day Paris'!F253:F447)</f>
        <v>53259</v>
      </c>
      <c r="J274" s="1708">
        <f>IF(WORKDAY(EOMONTH(F274,0)+$J$21-1,1,'Business Day Paris'!F253:F447)&lt;=EOMONTH(Calendar!F275,0),WORKDAY(EOMONTH(F274,0)+$J$21-1,1,'Business Day Paris'!F253:F447),WORKDAY(EOMONTH(F274,0)+$J$21+1,-1,'Business Day Paris'!F253:F447))</f>
        <v>53262</v>
      </c>
      <c r="K274" s="1238"/>
    </row>
    <row r="275" spans="2:11">
      <c r="B275" s="1248">
        <v>253</v>
      </c>
      <c r="C275" s="2"/>
      <c r="D275" s="1706">
        <f t="shared" si="11"/>
        <v>53236</v>
      </c>
      <c r="E275" s="1707">
        <f t="shared" si="9"/>
        <v>53266</v>
      </c>
      <c r="F275" s="1707">
        <f t="shared" si="10"/>
        <v>53266</v>
      </c>
      <c r="G275" s="1707">
        <f>WORKDAY(F275,$G$21,'Business Day Paris'!F254:F448)</f>
        <v>53280</v>
      </c>
      <c r="H275" s="1707">
        <f>WORKDAY(J275,$H$21,'Business Day Paris'!F254:F448)</f>
        <v>53286</v>
      </c>
      <c r="I275" s="1707">
        <f>WORKDAY(J275,$I$21,'Business Day Paris'!F254:F448)</f>
        <v>53288</v>
      </c>
      <c r="J275" s="1708">
        <f>IF(WORKDAY(EOMONTH(F275,0)+$J$21-1,1,'Business Day Paris'!F254:F448)&lt;=EOMONTH(Calendar!F276,0),WORKDAY(EOMONTH(F275,0)+$J$21-1,1,'Business Day Paris'!F254:F448),WORKDAY(EOMONTH(F275,0)+$J$21+1,-1,'Business Day Paris'!F254:F448))</f>
        <v>53293</v>
      </c>
      <c r="K275" s="1238"/>
    </row>
    <row r="276" spans="2:11">
      <c r="B276" s="1248">
        <v>254</v>
      </c>
      <c r="C276" s="2"/>
      <c r="D276" s="1706">
        <f t="shared" si="11"/>
        <v>53267</v>
      </c>
      <c r="E276" s="1707">
        <f t="shared" si="9"/>
        <v>53296</v>
      </c>
      <c r="F276" s="1707">
        <f t="shared" si="10"/>
        <v>53296</v>
      </c>
      <c r="G276" s="1707">
        <f>WORKDAY(F276,$G$21,'Business Day Paris'!F255:F449)</f>
        <v>53310</v>
      </c>
      <c r="H276" s="1707">
        <f>WORKDAY(J276,$H$21,'Business Day Paris'!F255:F449)</f>
        <v>53316</v>
      </c>
      <c r="I276" s="1707">
        <f>WORKDAY(J276,$I$21,'Business Day Paris'!F255:F449)</f>
        <v>53318</v>
      </c>
      <c r="J276" s="1708">
        <f>IF(WORKDAY(EOMONTH(F276,0)+$J$21-1,1,'Business Day Paris'!F255:F449)&lt;=EOMONTH(Calendar!F277,0),WORKDAY(EOMONTH(F276,0)+$J$21-1,1,'Business Day Paris'!F255:F449),WORKDAY(EOMONTH(F276,0)+$J$21+1,-1,'Business Day Paris'!F255:F449))</f>
        <v>53323</v>
      </c>
      <c r="K276" s="1238"/>
    </row>
    <row r="277" spans="2:11">
      <c r="B277" s="1248">
        <v>255</v>
      </c>
      <c r="C277" s="2"/>
      <c r="D277" s="1706">
        <f t="shared" si="11"/>
        <v>53297</v>
      </c>
      <c r="E277" s="1707">
        <f t="shared" si="9"/>
        <v>53327</v>
      </c>
      <c r="F277" s="1707">
        <f t="shared" si="10"/>
        <v>53327</v>
      </c>
      <c r="G277" s="1707">
        <f>WORKDAY(F277,$G$21,'Business Day Paris'!F256:F450)</f>
        <v>53339</v>
      </c>
      <c r="H277" s="1707">
        <f>WORKDAY(J277,$H$21,'Business Day Paris'!F256:F450)</f>
        <v>53349</v>
      </c>
      <c r="I277" s="1707">
        <f>WORKDAY(J277,$I$21,'Business Day Paris'!F256:F450)</f>
        <v>53351</v>
      </c>
      <c r="J277" s="1708">
        <f>IF(WORKDAY(EOMONTH(F277,0)+$J$21-1,1,'Business Day Paris'!F256:F450)&lt;=EOMONTH(Calendar!F278,0),WORKDAY(EOMONTH(F277,0)+$J$21-1,1,'Business Day Paris'!F256:F450),WORKDAY(EOMONTH(F277,0)+$J$21+1,-1,'Business Day Paris'!F256:F450))</f>
        <v>53356</v>
      </c>
      <c r="K277" s="1238"/>
    </row>
    <row r="278" spans="2:11">
      <c r="B278" s="1248">
        <v>256</v>
      </c>
      <c r="C278" s="2"/>
      <c r="D278" s="1706">
        <f t="shared" si="11"/>
        <v>53328</v>
      </c>
      <c r="E278" s="1707">
        <f t="shared" si="9"/>
        <v>53358</v>
      </c>
      <c r="F278" s="1707">
        <f t="shared" si="10"/>
        <v>53358</v>
      </c>
      <c r="G278" s="1707">
        <f>WORKDAY(F278,$G$21,'Business Day Paris'!F257:F451)</f>
        <v>53372</v>
      </c>
      <c r="H278" s="1707">
        <f>WORKDAY(J278,$H$21,'Business Day Paris'!F257:F451)</f>
        <v>53378</v>
      </c>
      <c r="I278" s="1707">
        <f>WORKDAY(J278,$I$21,'Business Day Paris'!F257:F451)</f>
        <v>53380</v>
      </c>
      <c r="J278" s="1708">
        <f>IF(WORKDAY(EOMONTH(F278,0)+$J$21-1,1,'Business Day Paris'!F257:F451)&lt;=EOMONTH(Calendar!F279,0),WORKDAY(EOMONTH(F278,0)+$J$21-1,1,'Business Day Paris'!F257:F451),WORKDAY(EOMONTH(F278,0)+$J$21+1,-1,'Business Day Paris'!F257:F451))</f>
        <v>53385</v>
      </c>
      <c r="K278" s="1238"/>
    </row>
    <row r="279" spans="2:11">
      <c r="B279" s="1248">
        <v>257</v>
      </c>
      <c r="C279" s="2"/>
      <c r="D279" s="1706">
        <f t="shared" si="11"/>
        <v>53359</v>
      </c>
      <c r="E279" s="1707">
        <f t="shared" si="9"/>
        <v>53386</v>
      </c>
      <c r="F279" s="1707">
        <f t="shared" si="10"/>
        <v>53386</v>
      </c>
      <c r="G279" s="1707">
        <f>WORKDAY(F279,$G$21,'Business Day Paris'!F258:F452)</f>
        <v>53400</v>
      </c>
      <c r="H279" s="1707">
        <f>WORKDAY(J279,$H$21,'Business Day Paris'!F258:F452)</f>
        <v>53406</v>
      </c>
      <c r="I279" s="1707">
        <f>WORKDAY(J279,$I$21,'Business Day Paris'!F258:F452)</f>
        <v>53408</v>
      </c>
      <c r="J279" s="1708">
        <f>IF(WORKDAY(EOMONTH(F279,0)+$J$21-1,1,'Business Day Paris'!F258:F452)&lt;=EOMONTH(Calendar!F280,0),WORKDAY(EOMONTH(F279,0)+$J$21-1,1,'Business Day Paris'!F258:F452),WORKDAY(EOMONTH(F279,0)+$J$21+1,-1,'Business Day Paris'!F258:F452))</f>
        <v>53413</v>
      </c>
      <c r="K279" s="1238"/>
    </row>
    <row r="280" spans="2:11">
      <c r="B280" s="1248">
        <v>258</v>
      </c>
      <c r="C280" s="2"/>
      <c r="D280" s="1706">
        <f t="shared" si="11"/>
        <v>53387</v>
      </c>
      <c r="E280" s="1707">
        <f t="shared" ref="E280:E343" si="12">EOMONTH(D280,0)</f>
        <v>53417</v>
      </c>
      <c r="F280" s="1707">
        <f t="shared" ref="F280:F343" si="13">E280</f>
        <v>53417</v>
      </c>
      <c r="G280" s="1707">
        <f>WORKDAY(F280,$G$21,'Business Day Paris'!F259:F453)</f>
        <v>53430</v>
      </c>
      <c r="H280" s="1707">
        <f>WORKDAY(J280,$H$21,'Business Day Paris'!F259:F453)</f>
        <v>53437</v>
      </c>
      <c r="I280" s="1707">
        <f>WORKDAY(J280,$I$21,'Business Day Paris'!F259:F453)</f>
        <v>53441</v>
      </c>
      <c r="J280" s="1708">
        <f>IF(WORKDAY(EOMONTH(F280,0)+$J$21-1,1,'Business Day Paris'!F259:F453)&lt;=EOMONTH(Calendar!F281,0),WORKDAY(EOMONTH(F280,0)+$J$21-1,1,'Business Day Paris'!F259:F453),WORKDAY(EOMONTH(F280,0)+$J$21+1,-1,'Business Day Paris'!F259:F453))</f>
        <v>53444</v>
      </c>
      <c r="K280" s="1238"/>
    </row>
    <row r="281" spans="2:11">
      <c r="B281" s="1248">
        <v>259</v>
      </c>
      <c r="C281" s="2"/>
      <c r="D281" s="1706">
        <f t="shared" ref="D281:D344" si="14">EOMONTH(D280,0)+1</f>
        <v>53418</v>
      </c>
      <c r="E281" s="1707">
        <f t="shared" si="12"/>
        <v>53447</v>
      </c>
      <c r="F281" s="1707">
        <f t="shared" si="13"/>
        <v>53447</v>
      </c>
      <c r="G281" s="1707">
        <f>WORKDAY(F281,$G$21,'Business Day Paris'!F260:F454)</f>
        <v>53461</v>
      </c>
      <c r="H281" s="1707">
        <f>WORKDAY(J281,$H$21,'Business Day Paris'!F260:F454)</f>
        <v>53468</v>
      </c>
      <c r="I281" s="1707">
        <f>WORKDAY(J281,$I$21,'Business Day Paris'!F260:F454)</f>
        <v>53470</v>
      </c>
      <c r="J281" s="1708">
        <f>IF(WORKDAY(EOMONTH(F281,0)+$J$21-1,1,'Business Day Paris'!F260:F454)&lt;=EOMONTH(Calendar!F282,0),WORKDAY(EOMONTH(F281,0)+$J$21-1,1,'Business Day Paris'!F260:F454),WORKDAY(EOMONTH(F281,0)+$J$21+1,-1,'Business Day Paris'!F260:F454))</f>
        <v>53475</v>
      </c>
      <c r="K281" s="1238"/>
    </row>
    <row r="282" spans="2:11">
      <c r="B282" s="1248">
        <v>260</v>
      </c>
      <c r="C282" s="2"/>
      <c r="D282" s="1706">
        <f t="shared" si="14"/>
        <v>53448</v>
      </c>
      <c r="E282" s="1707">
        <f t="shared" si="12"/>
        <v>53478</v>
      </c>
      <c r="F282" s="1707">
        <f t="shared" si="13"/>
        <v>53478</v>
      </c>
      <c r="G282" s="1707">
        <f>WORKDAY(F282,$G$21,'Business Day Paris'!F261:F455)</f>
        <v>53492</v>
      </c>
      <c r="H282" s="1707">
        <f>WORKDAY(J282,$H$21,'Business Day Paris'!F261:F455)</f>
        <v>53498</v>
      </c>
      <c r="I282" s="1707">
        <f>WORKDAY(J282,$I$21,'Business Day Paris'!F261:F455)</f>
        <v>53500</v>
      </c>
      <c r="J282" s="1708">
        <f>IF(WORKDAY(EOMONTH(F282,0)+$J$21-1,1,'Business Day Paris'!F261:F455)&lt;=EOMONTH(Calendar!F283,0),WORKDAY(EOMONTH(F282,0)+$J$21-1,1,'Business Day Paris'!F261:F455),WORKDAY(EOMONTH(F282,0)+$J$21+1,-1,'Business Day Paris'!F261:F455))</f>
        <v>53505</v>
      </c>
      <c r="K282" s="1238"/>
    </row>
    <row r="283" spans="2:11">
      <c r="B283" s="1248">
        <v>261</v>
      </c>
      <c r="C283" s="2"/>
      <c r="D283" s="1706">
        <f t="shared" si="14"/>
        <v>53479</v>
      </c>
      <c r="E283" s="1707">
        <f t="shared" si="12"/>
        <v>53508</v>
      </c>
      <c r="F283" s="1707">
        <f t="shared" si="13"/>
        <v>53508</v>
      </c>
      <c r="G283" s="1707">
        <f>WORKDAY(F283,$G$21,'Business Day Paris'!F262:F456)</f>
        <v>53521</v>
      </c>
      <c r="H283" s="1707">
        <f>WORKDAY(J283,$H$21,'Business Day Paris'!F262:F456)</f>
        <v>53528</v>
      </c>
      <c r="I283" s="1707">
        <f>WORKDAY(J283,$I$21,'Business Day Paris'!F262:F456)</f>
        <v>53532</v>
      </c>
      <c r="J283" s="1708">
        <f>IF(WORKDAY(EOMONTH(F283,0)+$J$21-1,1,'Business Day Paris'!F262:F456)&lt;=EOMONTH(Calendar!F284,0),WORKDAY(EOMONTH(F283,0)+$J$21-1,1,'Business Day Paris'!F262:F456),WORKDAY(EOMONTH(F283,0)+$J$21+1,-1,'Business Day Paris'!F262:F456))</f>
        <v>53535</v>
      </c>
      <c r="K283" s="1238"/>
    </row>
    <row r="284" spans="2:11">
      <c r="B284" s="1248">
        <v>262</v>
      </c>
      <c r="C284" s="2"/>
      <c r="D284" s="1706">
        <f t="shared" si="14"/>
        <v>53509</v>
      </c>
      <c r="E284" s="1707">
        <f t="shared" si="12"/>
        <v>53539</v>
      </c>
      <c r="F284" s="1707">
        <f t="shared" si="13"/>
        <v>53539</v>
      </c>
      <c r="G284" s="1707">
        <f>WORKDAY(F284,$G$21,'Business Day Paris'!F263:F457)</f>
        <v>53553</v>
      </c>
      <c r="H284" s="1707">
        <f>WORKDAY(J284,$H$21,'Business Day Paris'!F263:F457)</f>
        <v>53559</v>
      </c>
      <c r="I284" s="1707">
        <f>WORKDAY(J284,$I$21,'Business Day Paris'!F263:F457)</f>
        <v>53561</v>
      </c>
      <c r="J284" s="1708">
        <f>IF(WORKDAY(EOMONTH(F284,0)+$J$21-1,1,'Business Day Paris'!F263:F457)&lt;=EOMONTH(Calendar!F285,0),WORKDAY(EOMONTH(F284,0)+$J$21-1,1,'Business Day Paris'!F263:F457),WORKDAY(EOMONTH(F284,0)+$J$21+1,-1,'Business Day Paris'!F263:F457))</f>
        <v>53566</v>
      </c>
      <c r="K284" s="1238"/>
    </row>
    <row r="285" spans="2:11">
      <c r="B285" s="1248">
        <v>263</v>
      </c>
      <c r="C285" s="2"/>
      <c r="D285" s="1706">
        <f t="shared" si="14"/>
        <v>53540</v>
      </c>
      <c r="E285" s="1707">
        <f t="shared" si="12"/>
        <v>53570</v>
      </c>
      <c r="F285" s="1707">
        <f t="shared" si="13"/>
        <v>53570</v>
      </c>
      <c r="G285" s="1707">
        <f>WORKDAY(F285,$G$21,'Business Day Paris'!F264:F458)</f>
        <v>53584</v>
      </c>
      <c r="H285" s="1707">
        <f>WORKDAY(J285,$H$21,'Business Day Paris'!F264:F458)</f>
        <v>53590</v>
      </c>
      <c r="I285" s="1707">
        <f>WORKDAY(J285,$I$21,'Business Day Paris'!F264:F458)</f>
        <v>53594</v>
      </c>
      <c r="J285" s="1708">
        <f>IF(WORKDAY(EOMONTH(F285,0)+$J$21-1,1,'Business Day Paris'!F264:F458)&lt;=EOMONTH(Calendar!F286,0),WORKDAY(EOMONTH(F285,0)+$J$21-1,1,'Business Day Paris'!F264:F458),WORKDAY(EOMONTH(F285,0)+$J$21+1,-1,'Business Day Paris'!F264:F458))</f>
        <v>53597</v>
      </c>
      <c r="K285" s="1238"/>
    </row>
    <row r="286" spans="2:11">
      <c r="B286" s="1248">
        <v>264</v>
      </c>
      <c r="C286" s="2"/>
      <c r="D286" s="1706">
        <f t="shared" si="14"/>
        <v>53571</v>
      </c>
      <c r="E286" s="1707">
        <f t="shared" si="12"/>
        <v>53600</v>
      </c>
      <c r="F286" s="1707">
        <f t="shared" si="13"/>
        <v>53600</v>
      </c>
      <c r="G286" s="1707">
        <f>WORKDAY(F286,$G$21,'Business Day Paris'!F265:F459)</f>
        <v>53612</v>
      </c>
      <c r="H286" s="1707">
        <f>WORKDAY(J286,$H$21,'Business Day Paris'!F265:F459)</f>
        <v>53622</v>
      </c>
      <c r="I286" s="1707">
        <f>WORKDAY(J286,$I$21,'Business Day Paris'!F265:F459)</f>
        <v>53624</v>
      </c>
      <c r="J286" s="1708">
        <f>IF(WORKDAY(EOMONTH(F286,0)+$J$21-1,1,'Business Day Paris'!F265:F459)&lt;=EOMONTH(Calendar!F287,0),WORKDAY(EOMONTH(F286,0)+$J$21-1,1,'Business Day Paris'!F265:F459),WORKDAY(EOMONTH(F286,0)+$J$21+1,-1,'Business Day Paris'!F265:F459))</f>
        <v>53629</v>
      </c>
      <c r="K286" s="1238"/>
    </row>
    <row r="287" spans="2:11">
      <c r="B287" s="1248">
        <v>265</v>
      </c>
      <c r="C287" s="2"/>
      <c r="D287" s="1706">
        <f t="shared" si="14"/>
        <v>53601</v>
      </c>
      <c r="E287" s="1707">
        <f t="shared" si="12"/>
        <v>53631</v>
      </c>
      <c r="F287" s="1707">
        <f t="shared" si="13"/>
        <v>53631</v>
      </c>
      <c r="G287" s="1707">
        <f>WORKDAY(F287,$G$21,'Business Day Paris'!F266:F460)</f>
        <v>53645</v>
      </c>
      <c r="H287" s="1707">
        <f>WORKDAY(J287,$H$21,'Business Day Paris'!F266:F460)</f>
        <v>53651</v>
      </c>
      <c r="I287" s="1707">
        <f>WORKDAY(J287,$I$21,'Business Day Paris'!F266:F460)</f>
        <v>53653</v>
      </c>
      <c r="J287" s="1708">
        <f>IF(WORKDAY(EOMONTH(F287,0)+$J$21-1,1,'Business Day Paris'!F266:F460)&lt;=EOMONTH(Calendar!F288,0),WORKDAY(EOMONTH(F287,0)+$J$21-1,1,'Business Day Paris'!F266:F460),WORKDAY(EOMONTH(F287,0)+$J$21+1,-1,'Business Day Paris'!F266:F460))</f>
        <v>53658</v>
      </c>
      <c r="K287" s="1238"/>
    </row>
    <row r="288" spans="2:11">
      <c r="B288" s="1248">
        <v>266</v>
      </c>
      <c r="C288" s="2"/>
      <c r="D288" s="1706">
        <f t="shared" si="14"/>
        <v>53632</v>
      </c>
      <c r="E288" s="1707">
        <f t="shared" si="12"/>
        <v>53661</v>
      </c>
      <c r="F288" s="1707">
        <f t="shared" si="13"/>
        <v>53661</v>
      </c>
      <c r="G288" s="1707">
        <f>WORKDAY(F288,$G$21,'Business Day Paris'!F267:F461)</f>
        <v>53675</v>
      </c>
      <c r="H288" s="1707">
        <f>WORKDAY(J288,$H$21,'Business Day Paris'!F267:F461)</f>
        <v>53681</v>
      </c>
      <c r="I288" s="1707">
        <f>WORKDAY(J288,$I$21,'Business Day Paris'!F267:F461)</f>
        <v>53685</v>
      </c>
      <c r="J288" s="1708">
        <f>IF(WORKDAY(EOMONTH(F288,0)+$J$21-1,1,'Business Day Paris'!F267:F461)&lt;=EOMONTH(Calendar!F289,0),WORKDAY(EOMONTH(F288,0)+$J$21-1,1,'Business Day Paris'!F267:F461),WORKDAY(EOMONTH(F288,0)+$J$21+1,-1,'Business Day Paris'!F267:F461))</f>
        <v>53688</v>
      </c>
      <c r="K288" s="1238"/>
    </row>
    <row r="289" spans="2:11">
      <c r="B289" s="1248">
        <v>267</v>
      </c>
      <c r="C289" s="2"/>
      <c r="D289" s="1706">
        <f t="shared" si="14"/>
        <v>53662</v>
      </c>
      <c r="E289" s="1707">
        <f t="shared" si="12"/>
        <v>53692</v>
      </c>
      <c r="F289" s="1707">
        <f t="shared" si="13"/>
        <v>53692</v>
      </c>
      <c r="G289" s="1707">
        <f>WORKDAY(F289,$G$21,'Business Day Paris'!F268:F462)</f>
        <v>53706</v>
      </c>
      <c r="H289" s="1707">
        <f>WORKDAY(J289,$H$21,'Business Day Paris'!F268:F462)</f>
        <v>53713</v>
      </c>
      <c r="I289" s="1707">
        <f>WORKDAY(J289,$I$21,'Business Day Paris'!F268:F462)</f>
        <v>53715</v>
      </c>
      <c r="J289" s="1708">
        <f>IF(WORKDAY(EOMONTH(F289,0)+$J$21-1,1,'Business Day Paris'!F268:F462)&lt;=EOMONTH(Calendar!F290,0),WORKDAY(EOMONTH(F289,0)+$J$21-1,1,'Business Day Paris'!F268:F462),WORKDAY(EOMONTH(F289,0)+$J$21+1,-1,'Business Day Paris'!F268:F462))</f>
        <v>53720</v>
      </c>
      <c r="K289" s="1238"/>
    </row>
    <row r="290" spans="2:11">
      <c r="B290" s="1248">
        <v>268</v>
      </c>
      <c r="C290" s="2"/>
      <c r="D290" s="1706">
        <f t="shared" si="14"/>
        <v>53693</v>
      </c>
      <c r="E290" s="1707">
        <f t="shared" si="12"/>
        <v>53723</v>
      </c>
      <c r="F290" s="1707">
        <f t="shared" si="13"/>
        <v>53723</v>
      </c>
      <c r="G290" s="1707">
        <f>WORKDAY(F290,$G$21,'Business Day Paris'!F269:F463)</f>
        <v>53737</v>
      </c>
      <c r="H290" s="1707">
        <f>WORKDAY(J290,$H$21,'Business Day Paris'!F269:F463)</f>
        <v>53743</v>
      </c>
      <c r="I290" s="1707">
        <f>WORKDAY(J290,$I$21,'Business Day Paris'!F269:F463)</f>
        <v>53745</v>
      </c>
      <c r="J290" s="1708">
        <f>IF(WORKDAY(EOMONTH(F290,0)+$J$21-1,1,'Business Day Paris'!F269:F463)&lt;=EOMONTH(Calendar!F291,0),WORKDAY(EOMONTH(F290,0)+$J$21-1,1,'Business Day Paris'!F269:F463),WORKDAY(EOMONTH(F290,0)+$J$21+1,-1,'Business Day Paris'!F269:F463))</f>
        <v>53750</v>
      </c>
      <c r="K290" s="1238"/>
    </row>
    <row r="291" spans="2:11">
      <c r="B291" s="1248">
        <v>269</v>
      </c>
      <c r="C291" s="2"/>
      <c r="D291" s="1706">
        <f t="shared" si="14"/>
        <v>53724</v>
      </c>
      <c r="E291" s="1707">
        <f t="shared" si="12"/>
        <v>53751</v>
      </c>
      <c r="F291" s="1707">
        <f t="shared" si="13"/>
        <v>53751</v>
      </c>
      <c r="G291" s="1707">
        <f>WORKDAY(F291,$G$21,'Business Day Paris'!F270:F464)</f>
        <v>53765</v>
      </c>
      <c r="H291" s="1707">
        <f>WORKDAY(J291,$H$21,'Business Day Paris'!F270:F464)</f>
        <v>53771</v>
      </c>
      <c r="I291" s="1707">
        <f>WORKDAY(J291,$I$21,'Business Day Paris'!F270:F464)</f>
        <v>53773</v>
      </c>
      <c r="J291" s="1708">
        <f>IF(WORKDAY(EOMONTH(F291,0)+$J$21-1,1,'Business Day Paris'!F270:F464)&lt;=EOMONTH(Calendar!F292,0),WORKDAY(EOMONTH(F291,0)+$J$21-1,1,'Business Day Paris'!F270:F464),WORKDAY(EOMONTH(F291,0)+$J$21+1,-1,'Business Day Paris'!F270:F464))</f>
        <v>53778</v>
      </c>
      <c r="K291" s="1238"/>
    </row>
    <row r="292" spans="2:11">
      <c r="B292" s="1248">
        <v>270</v>
      </c>
      <c r="C292" s="2"/>
      <c r="D292" s="1706">
        <f t="shared" si="14"/>
        <v>53752</v>
      </c>
      <c r="E292" s="1707">
        <f t="shared" si="12"/>
        <v>53782</v>
      </c>
      <c r="F292" s="1707">
        <f t="shared" si="13"/>
        <v>53782</v>
      </c>
      <c r="G292" s="1707">
        <f>WORKDAY(F292,$G$21,'Business Day Paris'!F271:F465)</f>
        <v>53794</v>
      </c>
      <c r="H292" s="1707">
        <f>WORKDAY(J292,$H$21,'Business Day Paris'!F271:F465)</f>
        <v>53804</v>
      </c>
      <c r="I292" s="1707">
        <f>WORKDAY(J292,$I$21,'Business Day Paris'!F271:F465)</f>
        <v>53806</v>
      </c>
      <c r="J292" s="1708">
        <f>IF(WORKDAY(EOMONTH(F292,0)+$J$21-1,1,'Business Day Paris'!F271:F465)&lt;=EOMONTH(Calendar!F293,0),WORKDAY(EOMONTH(F292,0)+$J$21-1,1,'Business Day Paris'!F271:F465),WORKDAY(EOMONTH(F292,0)+$J$21+1,-1,'Business Day Paris'!F271:F465))</f>
        <v>53811</v>
      </c>
      <c r="K292" s="1238"/>
    </row>
    <row r="293" spans="2:11">
      <c r="B293" s="1248">
        <v>271</v>
      </c>
      <c r="C293" s="2"/>
      <c r="D293" s="1706">
        <f t="shared" si="14"/>
        <v>53783</v>
      </c>
      <c r="E293" s="1707">
        <f t="shared" si="12"/>
        <v>53812</v>
      </c>
      <c r="F293" s="1707">
        <f t="shared" si="13"/>
        <v>53812</v>
      </c>
      <c r="G293" s="1707">
        <f>WORKDAY(F293,$G$21,'Business Day Paris'!F272:F466)</f>
        <v>53826</v>
      </c>
      <c r="H293" s="1707">
        <f>WORKDAY(J293,$H$21,'Business Day Paris'!F272:F466)</f>
        <v>53832</v>
      </c>
      <c r="I293" s="1707">
        <f>WORKDAY(J293,$I$21,'Business Day Paris'!F272:F466)</f>
        <v>53834</v>
      </c>
      <c r="J293" s="1708">
        <f>IF(WORKDAY(EOMONTH(F293,0)+$J$21-1,1,'Business Day Paris'!F272:F466)&lt;=EOMONTH(Calendar!F294,0),WORKDAY(EOMONTH(F293,0)+$J$21-1,1,'Business Day Paris'!F272:F466),WORKDAY(EOMONTH(F293,0)+$J$21+1,-1,'Business Day Paris'!F272:F466))</f>
        <v>53839</v>
      </c>
      <c r="K293" s="1238"/>
    </row>
    <row r="294" spans="2:11">
      <c r="B294" s="1248">
        <v>272</v>
      </c>
      <c r="C294" s="2"/>
      <c r="D294" s="1706">
        <f t="shared" si="14"/>
        <v>53813</v>
      </c>
      <c r="E294" s="1707">
        <f t="shared" si="12"/>
        <v>53843</v>
      </c>
      <c r="F294" s="1707">
        <f t="shared" si="13"/>
        <v>53843</v>
      </c>
      <c r="G294" s="1707">
        <f>WORKDAY(F294,$G$21,'Business Day Paris'!F273:F467)</f>
        <v>53857</v>
      </c>
      <c r="H294" s="1707">
        <f>WORKDAY(J294,$H$21,'Business Day Paris'!F273:F467)</f>
        <v>53863</v>
      </c>
      <c r="I294" s="1707">
        <f>WORKDAY(J294,$I$21,'Business Day Paris'!F273:F467)</f>
        <v>53867</v>
      </c>
      <c r="J294" s="1708">
        <f>IF(WORKDAY(EOMONTH(F294,0)+$J$21-1,1,'Business Day Paris'!F273:F467)&lt;=EOMONTH(Calendar!F295,0),WORKDAY(EOMONTH(F294,0)+$J$21-1,1,'Business Day Paris'!F273:F467),WORKDAY(EOMONTH(F294,0)+$J$21+1,-1,'Business Day Paris'!F273:F467))</f>
        <v>53870</v>
      </c>
      <c r="K294" s="1238"/>
    </row>
    <row r="295" spans="2:11">
      <c r="B295" s="1248">
        <v>273</v>
      </c>
      <c r="C295" s="2"/>
      <c r="D295" s="1706">
        <f t="shared" si="14"/>
        <v>53844</v>
      </c>
      <c r="E295" s="1707">
        <f t="shared" si="12"/>
        <v>53873</v>
      </c>
      <c r="F295" s="1707">
        <f t="shared" si="13"/>
        <v>53873</v>
      </c>
      <c r="G295" s="1707">
        <f>WORKDAY(F295,$G$21,'Business Day Paris'!F274:F468)</f>
        <v>53885</v>
      </c>
      <c r="H295" s="1707">
        <f>WORKDAY(J295,$H$21,'Business Day Paris'!F274:F468)</f>
        <v>53895</v>
      </c>
      <c r="I295" s="1707">
        <f>WORKDAY(J295,$I$21,'Business Day Paris'!F274:F468)</f>
        <v>53897</v>
      </c>
      <c r="J295" s="1708">
        <f>IF(WORKDAY(EOMONTH(F295,0)+$J$21-1,1,'Business Day Paris'!F274:F468)&lt;=EOMONTH(Calendar!F296,0),WORKDAY(EOMONTH(F295,0)+$J$21-1,1,'Business Day Paris'!F274:F468),WORKDAY(EOMONTH(F295,0)+$J$21+1,-1,'Business Day Paris'!F274:F468))</f>
        <v>53902</v>
      </c>
      <c r="K295" s="1238"/>
    </row>
    <row r="296" spans="2:11">
      <c r="B296" s="1248">
        <v>274</v>
      </c>
      <c r="C296" s="2"/>
      <c r="D296" s="1706">
        <f t="shared" si="14"/>
        <v>53874</v>
      </c>
      <c r="E296" s="1707">
        <f t="shared" si="12"/>
        <v>53904</v>
      </c>
      <c r="F296" s="1707">
        <f t="shared" si="13"/>
        <v>53904</v>
      </c>
      <c r="G296" s="1707">
        <f>WORKDAY(F296,$G$21,'Business Day Paris'!F275:F469)</f>
        <v>53918</v>
      </c>
      <c r="H296" s="1707">
        <f>WORKDAY(J296,$H$21,'Business Day Paris'!F275:F469)</f>
        <v>53924</v>
      </c>
      <c r="I296" s="1707">
        <f>WORKDAY(J296,$I$21,'Business Day Paris'!F275:F469)</f>
        <v>53926</v>
      </c>
      <c r="J296" s="1708">
        <f>IF(WORKDAY(EOMONTH(F296,0)+$J$21-1,1,'Business Day Paris'!F275:F469)&lt;=EOMONTH(Calendar!F297,0),WORKDAY(EOMONTH(F296,0)+$J$21-1,1,'Business Day Paris'!F275:F469),WORKDAY(EOMONTH(F296,0)+$J$21+1,-1,'Business Day Paris'!F275:F469))</f>
        <v>53931</v>
      </c>
      <c r="K296" s="1238"/>
    </row>
    <row r="297" spans="2:11">
      <c r="B297" s="1248">
        <v>275</v>
      </c>
      <c r="C297" s="2"/>
      <c r="D297" s="1706">
        <f t="shared" si="14"/>
        <v>53905</v>
      </c>
      <c r="E297" s="1707">
        <f t="shared" si="12"/>
        <v>53935</v>
      </c>
      <c r="F297" s="1707">
        <f t="shared" si="13"/>
        <v>53935</v>
      </c>
      <c r="G297" s="1707">
        <f>WORKDAY(F297,$G$21,'Business Day Paris'!F276:F470)</f>
        <v>53948</v>
      </c>
      <c r="H297" s="1707">
        <f>WORKDAY(J297,$H$21,'Business Day Paris'!F276:F470)</f>
        <v>53955</v>
      </c>
      <c r="I297" s="1707">
        <f>WORKDAY(J297,$I$21,'Business Day Paris'!F276:F470)</f>
        <v>53959</v>
      </c>
      <c r="J297" s="1708">
        <f>IF(WORKDAY(EOMONTH(F297,0)+$J$21-1,1,'Business Day Paris'!F276:F470)&lt;=EOMONTH(Calendar!F298,0),WORKDAY(EOMONTH(F297,0)+$J$21-1,1,'Business Day Paris'!F276:F470),WORKDAY(EOMONTH(F297,0)+$J$21+1,-1,'Business Day Paris'!F276:F470))</f>
        <v>53962</v>
      </c>
      <c r="K297" s="1238"/>
    </row>
    <row r="298" spans="2:11">
      <c r="B298" s="1248">
        <v>276</v>
      </c>
      <c r="C298" s="2"/>
      <c r="D298" s="1706">
        <f t="shared" si="14"/>
        <v>53936</v>
      </c>
      <c r="E298" s="1707">
        <f t="shared" si="12"/>
        <v>53965</v>
      </c>
      <c r="F298" s="1707">
        <f t="shared" si="13"/>
        <v>53965</v>
      </c>
      <c r="G298" s="1707">
        <f>WORKDAY(F298,$G$21,'Business Day Paris'!F277:F471)</f>
        <v>53979</v>
      </c>
      <c r="H298" s="1707">
        <f>WORKDAY(J298,$H$21,'Business Day Paris'!F277:F471)</f>
        <v>53986</v>
      </c>
      <c r="I298" s="1707">
        <f>WORKDAY(J298,$I$21,'Business Day Paris'!F277:F471)</f>
        <v>53988</v>
      </c>
      <c r="J298" s="1708">
        <f>IF(WORKDAY(EOMONTH(F298,0)+$J$21-1,1,'Business Day Paris'!F277:F471)&lt;=EOMONTH(Calendar!F299,0),WORKDAY(EOMONTH(F298,0)+$J$21-1,1,'Business Day Paris'!F277:F471),WORKDAY(EOMONTH(F298,0)+$J$21+1,-1,'Business Day Paris'!F277:F471))</f>
        <v>53993</v>
      </c>
      <c r="K298" s="1238"/>
    </row>
    <row r="299" spans="2:11">
      <c r="B299" s="1248">
        <v>277</v>
      </c>
      <c r="C299" s="2"/>
      <c r="D299" s="1706">
        <f t="shared" si="14"/>
        <v>53966</v>
      </c>
      <c r="E299" s="1707">
        <f t="shared" si="12"/>
        <v>53996</v>
      </c>
      <c r="F299" s="1707">
        <f t="shared" si="13"/>
        <v>53996</v>
      </c>
      <c r="G299" s="1707">
        <f>WORKDAY(F299,$G$21,'Business Day Paris'!F278:F472)</f>
        <v>54010</v>
      </c>
      <c r="H299" s="1707">
        <f>WORKDAY(J299,$H$21,'Business Day Paris'!F278:F472)</f>
        <v>54016</v>
      </c>
      <c r="I299" s="1707">
        <f>WORKDAY(J299,$I$21,'Business Day Paris'!F278:F472)</f>
        <v>54018</v>
      </c>
      <c r="J299" s="1708">
        <f>IF(WORKDAY(EOMONTH(F299,0)+$J$21-1,1,'Business Day Paris'!F278:F472)&lt;=EOMONTH(Calendar!F300,0),WORKDAY(EOMONTH(F299,0)+$J$21-1,1,'Business Day Paris'!F278:F472),WORKDAY(EOMONTH(F299,0)+$J$21+1,-1,'Business Day Paris'!F278:F472))</f>
        <v>54023</v>
      </c>
      <c r="K299" s="1238"/>
    </row>
    <row r="300" spans="2:11">
      <c r="B300" s="1248">
        <v>278</v>
      </c>
      <c r="C300" s="2"/>
      <c r="D300" s="1706">
        <f t="shared" si="14"/>
        <v>53997</v>
      </c>
      <c r="E300" s="1707">
        <f t="shared" si="12"/>
        <v>54026</v>
      </c>
      <c r="F300" s="1707">
        <f t="shared" si="13"/>
        <v>54026</v>
      </c>
      <c r="G300" s="1707">
        <f>WORKDAY(F300,$G$21,'Business Day Paris'!F279:F473)</f>
        <v>54039</v>
      </c>
      <c r="H300" s="1707">
        <f>WORKDAY(J300,$H$21,'Business Day Paris'!F279:F473)</f>
        <v>54046</v>
      </c>
      <c r="I300" s="1707">
        <f>WORKDAY(J300,$I$21,'Business Day Paris'!F279:F473)</f>
        <v>54050</v>
      </c>
      <c r="J300" s="1708">
        <f>IF(WORKDAY(EOMONTH(F300,0)+$J$21-1,1,'Business Day Paris'!F279:F473)&lt;=EOMONTH(Calendar!F301,0),WORKDAY(EOMONTH(F300,0)+$J$21-1,1,'Business Day Paris'!F279:F473),WORKDAY(EOMONTH(F300,0)+$J$21+1,-1,'Business Day Paris'!F279:F473))</f>
        <v>54053</v>
      </c>
      <c r="K300" s="1238"/>
    </row>
    <row r="301" spans="2:11">
      <c r="B301" s="1248">
        <v>279</v>
      </c>
      <c r="C301" s="2"/>
      <c r="D301" s="1706">
        <f t="shared" si="14"/>
        <v>54027</v>
      </c>
      <c r="E301" s="1707">
        <f t="shared" si="12"/>
        <v>54057</v>
      </c>
      <c r="F301" s="1707">
        <f t="shared" si="13"/>
        <v>54057</v>
      </c>
      <c r="G301" s="1707">
        <f>WORKDAY(F301,$G$21,'Business Day Paris'!F280:F474)</f>
        <v>54071</v>
      </c>
      <c r="H301" s="1707">
        <f>WORKDAY(J301,$H$21,'Business Day Paris'!F280:F474)</f>
        <v>54077</v>
      </c>
      <c r="I301" s="1707">
        <f>WORKDAY(J301,$I$21,'Business Day Paris'!F280:F474)</f>
        <v>54079</v>
      </c>
      <c r="J301" s="1708">
        <f>IF(WORKDAY(EOMONTH(F301,0)+$J$21-1,1,'Business Day Paris'!F280:F474)&lt;=EOMONTH(Calendar!F302,0),WORKDAY(EOMONTH(F301,0)+$J$21-1,1,'Business Day Paris'!F280:F474),WORKDAY(EOMONTH(F301,0)+$J$21+1,-1,'Business Day Paris'!F280:F474))</f>
        <v>54084</v>
      </c>
      <c r="K301" s="1238"/>
    </row>
    <row r="302" spans="2:11">
      <c r="B302" s="1248">
        <v>280</v>
      </c>
      <c r="C302" s="2"/>
      <c r="D302" s="1706">
        <f t="shared" si="14"/>
        <v>54058</v>
      </c>
      <c r="E302" s="1707">
        <f t="shared" si="12"/>
        <v>54088</v>
      </c>
      <c r="F302" s="1707">
        <f t="shared" si="13"/>
        <v>54088</v>
      </c>
      <c r="G302" s="1707">
        <f>WORKDAY(F302,$G$21,'Business Day Paris'!F281:F475)</f>
        <v>54102</v>
      </c>
      <c r="H302" s="1707">
        <f>WORKDAY(J302,$H$21,'Business Day Paris'!F281:F475)</f>
        <v>54108</v>
      </c>
      <c r="I302" s="1707">
        <f>WORKDAY(J302,$I$21,'Business Day Paris'!F281:F475)</f>
        <v>54112</v>
      </c>
      <c r="J302" s="1708">
        <f>IF(WORKDAY(EOMONTH(F302,0)+$J$21-1,1,'Business Day Paris'!F281:F475)&lt;=EOMONTH(Calendar!F303,0),WORKDAY(EOMONTH(F302,0)+$J$21-1,1,'Business Day Paris'!F281:F475),WORKDAY(EOMONTH(F302,0)+$J$21+1,-1,'Business Day Paris'!F281:F475))</f>
        <v>54115</v>
      </c>
      <c r="K302" s="1238"/>
    </row>
    <row r="303" spans="2:11">
      <c r="B303" s="1248">
        <v>281</v>
      </c>
      <c r="C303" s="2"/>
      <c r="D303" s="1706">
        <f t="shared" si="14"/>
        <v>54089</v>
      </c>
      <c r="E303" s="1707">
        <f t="shared" si="12"/>
        <v>54117</v>
      </c>
      <c r="F303" s="1707">
        <f t="shared" si="13"/>
        <v>54117</v>
      </c>
      <c r="G303" s="1707">
        <f>WORKDAY(F303,$G$21,'Business Day Paris'!F282:F476)</f>
        <v>54130</v>
      </c>
      <c r="H303" s="1707">
        <f>WORKDAY(J303,$H$21,'Business Day Paris'!F282:F476)</f>
        <v>54137</v>
      </c>
      <c r="I303" s="1707">
        <f>WORKDAY(J303,$I$21,'Business Day Paris'!F282:F476)</f>
        <v>54141</v>
      </c>
      <c r="J303" s="1708">
        <f>IF(WORKDAY(EOMONTH(F303,0)+$J$21-1,1,'Business Day Paris'!F282:F476)&lt;=EOMONTH(Calendar!F304,0),WORKDAY(EOMONTH(F303,0)+$J$21-1,1,'Business Day Paris'!F282:F476),WORKDAY(EOMONTH(F303,0)+$J$21+1,-1,'Business Day Paris'!F282:F476))</f>
        <v>54144</v>
      </c>
      <c r="K303" s="1238"/>
    </row>
    <row r="304" spans="2:11">
      <c r="B304" s="1248">
        <v>282</v>
      </c>
      <c r="C304" s="2"/>
      <c r="D304" s="1706">
        <f t="shared" si="14"/>
        <v>54118</v>
      </c>
      <c r="E304" s="1707">
        <f t="shared" si="12"/>
        <v>54148</v>
      </c>
      <c r="F304" s="1707">
        <f t="shared" si="13"/>
        <v>54148</v>
      </c>
      <c r="G304" s="1707">
        <f>WORKDAY(F304,$G$21,'Business Day Paris'!F283:F477)</f>
        <v>54162</v>
      </c>
      <c r="H304" s="1707">
        <f>WORKDAY(J304,$H$21,'Business Day Paris'!F283:F477)</f>
        <v>54168</v>
      </c>
      <c r="I304" s="1707">
        <f>WORKDAY(J304,$I$21,'Business Day Paris'!F283:F477)</f>
        <v>54170</v>
      </c>
      <c r="J304" s="1708">
        <f>IF(WORKDAY(EOMONTH(F304,0)+$J$21-1,1,'Business Day Paris'!F283:F477)&lt;=EOMONTH(Calendar!F305,0),WORKDAY(EOMONTH(F304,0)+$J$21-1,1,'Business Day Paris'!F283:F477),WORKDAY(EOMONTH(F304,0)+$J$21+1,-1,'Business Day Paris'!F283:F477))</f>
        <v>54175</v>
      </c>
      <c r="K304" s="1238"/>
    </row>
    <row r="305" spans="2:11">
      <c r="B305" s="1248">
        <v>283</v>
      </c>
      <c r="C305" s="2"/>
      <c r="D305" s="1706">
        <f t="shared" si="14"/>
        <v>54149</v>
      </c>
      <c r="E305" s="1707">
        <f t="shared" si="12"/>
        <v>54178</v>
      </c>
      <c r="F305" s="1707">
        <f t="shared" si="13"/>
        <v>54178</v>
      </c>
      <c r="G305" s="1707">
        <f>WORKDAY(F305,$G$21,'Business Day Paris'!F284:F478)</f>
        <v>54192</v>
      </c>
      <c r="H305" s="1707">
        <f>WORKDAY(J305,$H$21,'Business Day Paris'!F284:F478)</f>
        <v>54198</v>
      </c>
      <c r="I305" s="1707">
        <f>WORKDAY(J305,$I$21,'Business Day Paris'!F284:F478)</f>
        <v>54200</v>
      </c>
      <c r="J305" s="1708">
        <f>IF(WORKDAY(EOMONTH(F305,0)+$J$21-1,1,'Business Day Paris'!F284:F478)&lt;=EOMONTH(Calendar!F306,0),WORKDAY(EOMONTH(F305,0)+$J$21-1,1,'Business Day Paris'!F284:F478),WORKDAY(EOMONTH(F305,0)+$J$21+1,-1,'Business Day Paris'!F284:F478))</f>
        <v>54205</v>
      </c>
      <c r="K305" s="1238"/>
    </row>
    <row r="306" spans="2:11">
      <c r="B306" s="1248">
        <v>284</v>
      </c>
      <c r="C306" s="2"/>
      <c r="D306" s="1706">
        <f t="shared" si="14"/>
        <v>54179</v>
      </c>
      <c r="E306" s="1707">
        <f t="shared" si="12"/>
        <v>54209</v>
      </c>
      <c r="F306" s="1707">
        <f t="shared" si="13"/>
        <v>54209</v>
      </c>
      <c r="G306" s="1707">
        <f>WORKDAY(F306,$G$21,'Business Day Paris'!F285:F479)</f>
        <v>54221</v>
      </c>
      <c r="H306" s="1707">
        <f>WORKDAY(J306,$H$21,'Business Day Paris'!F285:F479)</f>
        <v>54231</v>
      </c>
      <c r="I306" s="1707">
        <f>WORKDAY(J306,$I$21,'Business Day Paris'!F285:F479)</f>
        <v>54233</v>
      </c>
      <c r="J306" s="1708">
        <f>IF(WORKDAY(EOMONTH(F306,0)+$J$21-1,1,'Business Day Paris'!F285:F479)&lt;=EOMONTH(Calendar!F307,0),WORKDAY(EOMONTH(F306,0)+$J$21-1,1,'Business Day Paris'!F285:F479),WORKDAY(EOMONTH(F306,0)+$J$21+1,-1,'Business Day Paris'!F285:F479))</f>
        <v>54238</v>
      </c>
      <c r="K306" s="1238"/>
    </row>
    <row r="307" spans="2:11">
      <c r="B307" s="1248">
        <v>285</v>
      </c>
      <c r="C307" s="2"/>
      <c r="D307" s="1706">
        <f t="shared" si="14"/>
        <v>54210</v>
      </c>
      <c r="E307" s="1707">
        <f t="shared" si="12"/>
        <v>54239</v>
      </c>
      <c r="F307" s="1707">
        <f t="shared" si="13"/>
        <v>54239</v>
      </c>
      <c r="G307" s="1707">
        <f>WORKDAY(F307,$G$21,'Business Day Paris'!F286:F480)</f>
        <v>54253</v>
      </c>
      <c r="H307" s="1707">
        <f>WORKDAY(J307,$H$21,'Business Day Paris'!F286:F480)</f>
        <v>54259</v>
      </c>
      <c r="I307" s="1707">
        <f>WORKDAY(J307,$I$21,'Business Day Paris'!F286:F480)</f>
        <v>54261</v>
      </c>
      <c r="J307" s="1708">
        <f>IF(WORKDAY(EOMONTH(F307,0)+$J$21-1,1,'Business Day Paris'!F286:F480)&lt;=EOMONTH(Calendar!F308,0),WORKDAY(EOMONTH(F307,0)+$J$21-1,1,'Business Day Paris'!F286:F480),WORKDAY(EOMONTH(F307,0)+$J$21+1,-1,'Business Day Paris'!F286:F480))</f>
        <v>54266</v>
      </c>
      <c r="K307" s="1238"/>
    </row>
    <row r="308" spans="2:11">
      <c r="B308" s="1248">
        <v>286</v>
      </c>
      <c r="C308" s="2"/>
      <c r="D308" s="1706">
        <f t="shared" si="14"/>
        <v>54240</v>
      </c>
      <c r="E308" s="1707">
        <f t="shared" si="12"/>
        <v>54270</v>
      </c>
      <c r="F308" s="1707">
        <f t="shared" si="13"/>
        <v>54270</v>
      </c>
      <c r="G308" s="1707">
        <f>WORKDAY(F308,$G$21,'Business Day Paris'!F287:F481)</f>
        <v>54284</v>
      </c>
      <c r="H308" s="1707">
        <f>WORKDAY(J308,$H$21,'Business Day Paris'!F287:F481)</f>
        <v>54290</v>
      </c>
      <c r="I308" s="1707">
        <f>WORKDAY(J308,$I$21,'Business Day Paris'!F287:F481)</f>
        <v>54294</v>
      </c>
      <c r="J308" s="1708">
        <f>IF(WORKDAY(EOMONTH(F308,0)+$J$21-1,1,'Business Day Paris'!F287:F481)&lt;=EOMONTH(Calendar!F309,0),WORKDAY(EOMONTH(F308,0)+$J$21-1,1,'Business Day Paris'!F287:F481),WORKDAY(EOMONTH(F308,0)+$J$21+1,-1,'Business Day Paris'!F287:F481))</f>
        <v>54297</v>
      </c>
      <c r="K308" s="1238"/>
    </row>
    <row r="309" spans="2:11">
      <c r="B309" s="1248">
        <v>287</v>
      </c>
      <c r="C309" s="2"/>
      <c r="D309" s="1706">
        <f t="shared" si="14"/>
        <v>54271</v>
      </c>
      <c r="E309" s="1707">
        <f t="shared" si="12"/>
        <v>54301</v>
      </c>
      <c r="F309" s="1707">
        <f t="shared" si="13"/>
        <v>54301</v>
      </c>
      <c r="G309" s="1707">
        <f>WORKDAY(F309,$G$21,'Business Day Paris'!F288:F482)</f>
        <v>54315</v>
      </c>
      <c r="H309" s="1707">
        <f>WORKDAY(J309,$H$21,'Business Day Paris'!F288:F482)</f>
        <v>54322</v>
      </c>
      <c r="I309" s="1707">
        <f>WORKDAY(J309,$I$21,'Business Day Paris'!F288:F482)</f>
        <v>54324</v>
      </c>
      <c r="J309" s="1708">
        <f>IF(WORKDAY(EOMONTH(F309,0)+$J$21-1,1,'Business Day Paris'!F288:F482)&lt;=EOMONTH(Calendar!F310,0),WORKDAY(EOMONTH(F309,0)+$J$21-1,1,'Business Day Paris'!F288:F482),WORKDAY(EOMONTH(F309,0)+$J$21+1,-1,'Business Day Paris'!F288:F482))</f>
        <v>54329</v>
      </c>
      <c r="K309" s="1238"/>
    </row>
    <row r="310" spans="2:11">
      <c r="B310" s="1248">
        <v>288</v>
      </c>
      <c r="C310" s="2"/>
      <c r="D310" s="1706">
        <f t="shared" si="14"/>
        <v>54302</v>
      </c>
      <c r="E310" s="1707">
        <f t="shared" si="12"/>
        <v>54331</v>
      </c>
      <c r="F310" s="1707">
        <f t="shared" si="13"/>
        <v>54331</v>
      </c>
      <c r="G310" s="1707">
        <f>WORKDAY(F310,$G$21,'Business Day Paris'!F289:F483)</f>
        <v>54345</v>
      </c>
      <c r="H310" s="1707">
        <f>WORKDAY(J310,$H$21,'Business Day Paris'!F289:F483)</f>
        <v>54351</v>
      </c>
      <c r="I310" s="1707">
        <f>WORKDAY(J310,$I$21,'Business Day Paris'!F289:F483)</f>
        <v>54353</v>
      </c>
      <c r="J310" s="1708">
        <f>IF(WORKDAY(EOMONTH(F310,0)+$J$21-1,1,'Business Day Paris'!F289:F483)&lt;=EOMONTH(Calendar!F311,0),WORKDAY(EOMONTH(F310,0)+$J$21-1,1,'Business Day Paris'!F289:F483),WORKDAY(EOMONTH(F310,0)+$J$21+1,-1,'Business Day Paris'!F289:F483))</f>
        <v>54358</v>
      </c>
      <c r="K310" s="1238"/>
    </row>
    <row r="311" spans="2:11">
      <c r="B311" s="1248">
        <v>289</v>
      </c>
      <c r="C311" s="2"/>
      <c r="D311" s="1706">
        <f t="shared" si="14"/>
        <v>54332</v>
      </c>
      <c r="E311" s="1707">
        <f t="shared" si="12"/>
        <v>54362</v>
      </c>
      <c r="F311" s="1707">
        <f t="shared" si="13"/>
        <v>54362</v>
      </c>
      <c r="G311" s="1707">
        <f>WORKDAY(F311,$G$21,'Business Day Paris'!F290:F484)</f>
        <v>54375</v>
      </c>
      <c r="H311" s="1707">
        <f>WORKDAY(J311,$H$21,'Business Day Paris'!F290:F484)</f>
        <v>54382</v>
      </c>
      <c r="I311" s="1707">
        <f>WORKDAY(J311,$I$21,'Business Day Paris'!F290:F484)</f>
        <v>54386</v>
      </c>
      <c r="J311" s="1708">
        <f>IF(WORKDAY(EOMONTH(F311,0)+$J$21-1,1,'Business Day Paris'!F290:F484)&lt;=EOMONTH(Calendar!F312,0),WORKDAY(EOMONTH(F311,0)+$J$21-1,1,'Business Day Paris'!F290:F484),WORKDAY(EOMONTH(F311,0)+$J$21+1,-1,'Business Day Paris'!F290:F484))</f>
        <v>54389</v>
      </c>
      <c r="K311" s="1238"/>
    </row>
    <row r="312" spans="2:11">
      <c r="B312" s="1248">
        <v>290</v>
      </c>
      <c r="C312" s="2"/>
      <c r="D312" s="1706">
        <f t="shared" si="14"/>
        <v>54363</v>
      </c>
      <c r="E312" s="1707">
        <f t="shared" si="12"/>
        <v>54392</v>
      </c>
      <c r="F312" s="1707">
        <f t="shared" si="13"/>
        <v>54392</v>
      </c>
      <c r="G312" s="1707">
        <f>WORKDAY(F312,$G$21,'Business Day Paris'!F291:F485)</f>
        <v>54406</v>
      </c>
      <c r="H312" s="1707">
        <f>WORKDAY(J312,$H$21,'Business Day Paris'!F291:F485)</f>
        <v>54413</v>
      </c>
      <c r="I312" s="1707">
        <f>WORKDAY(J312,$I$21,'Business Day Paris'!F291:F485)</f>
        <v>54415</v>
      </c>
      <c r="J312" s="1708">
        <f>IF(WORKDAY(EOMONTH(F312,0)+$J$21-1,1,'Business Day Paris'!F291:F485)&lt;=EOMONTH(Calendar!F313,0),WORKDAY(EOMONTH(F312,0)+$J$21-1,1,'Business Day Paris'!F291:F485),WORKDAY(EOMONTH(F312,0)+$J$21+1,-1,'Business Day Paris'!F291:F485))</f>
        <v>54420</v>
      </c>
      <c r="K312" s="1238"/>
    </row>
    <row r="313" spans="2:11">
      <c r="B313" s="1248">
        <v>291</v>
      </c>
      <c r="C313" s="2"/>
      <c r="D313" s="1706">
        <f t="shared" si="14"/>
        <v>54393</v>
      </c>
      <c r="E313" s="1707">
        <f t="shared" si="12"/>
        <v>54423</v>
      </c>
      <c r="F313" s="1707">
        <f t="shared" si="13"/>
        <v>54423</v>
      </c>
      <c r="G313" s="1707">
        <f>WORKDAY(F313,$G$21,'Business Day Paris'!F292:F486)</f>
        <v>54437</v>
      </c>
      <c r="H313" s="1707">
        <f>WORKDAY(J313,$H$21,'Business Day Paris'!F292:F486)</f>
        <v>54443</v>
      </c>
      <c r="I313" s="1707">
        <f>WORKDAY(J313,$I$21,'Business Day Paris'!F292:F486)</f>
        <v>54445</v>
      </c>
      <c r="J313" s="1708">
        <f>IF(WORKDAY(EOMONTH(F313,0)+$J$21-1,1,'Business Day Paris'!F292:F486)&lt;=EOMONTH(Calendar!F314,0),WORKDAY(EOMONTH(F313,0)+$J$21-1,1,'Business Day Paris'!F292:F486),WORKDAY(EOMONTH(F313,0)+$J$21+1,-1,'Business Day Paris'!F292:F486))</f>
        <v>54450</v>
      </c>
      <c r="K313" s="1238"/>
    </row>
    <row r="314" spans="2:11">
      <c r="B314" s="1248">
        <v>292</v>
      </c>
      <c r="C314" s="2"/>
      <c r="D314" s="1706">
        <f t="shared" si="14"/>
        <v>54424</v>
      </c>
      <c r="E314" s="1707">
        <f t="shared" si="12"/>
        <v>54454</v>
      </c>
      <c r="F314" s="1707">
        <f t="shared" si="13"/>
        <v>54454</v>
      </c>
      <c r="G314" s="1707">
        <f>WORKDAY(F314,$G$21,'Business Day Paris'!F293:F487)</f>
        <v>54466</v>
      </c>
      <c r="H314" s="1707">
        <f>WORKDAY(J314,$H$21,'Business Day Paris'!F293:F487)</f>
        <v>54473</v>
      </c>
      <c r="I314" s="1707">
        <f>WORKDAY(J314,$I$21,'Business Day Paris'!F293:F487)</f>
        <v>54477</v>
      </c>
      <c r="J314" s="1708">
        <f>IF(WORKDAY(EOMONTH(F314,0)+$J$21-1,1,'Business Day Paris'!F293:F487)&lt;=EOMONTH(Calendar!F315,0),WORKDAY(EOMONTH(F314,0)+$J$21-1,1,'Business Day Paris'!F293:F487),WORKDAY(EOMONTH(F314,0)+$J$21+1,-1,'Business Day Paris'!F293:F487))</f>
        <v>54480</v>
      </c>
      <c r="K314" s="1238"/>
    </row>
    <row r="315" spans="2:11">
      <c r="B315" s="1248">
        <v>293</v>
      </c>
      <c r="C315" s="2"/>
      <c r="D315" s="1706">
        <f t="shared" si="14"/>
        <v>54455</v>
      </c>
      <c r="E315" s="1707">
        <f t="shared" si="12"/>
        <v>54482</v>
      </c>
      <c r="F315" s="1707">
        <f t="shared" si="13"/>
        <v>54482</v>
      </c>
      <c r="G315" s="1707">
        <f>WORKDAY(F315,$G$21,'Business Day Paris'!F294:F488)</f>
        <v>54494</v>
      </c>
      <c r="H315" s="1707">
        <f>WORKDAY(J315,$H$21,'Business Day Paris'!F294:F488)</f>
        <v>54504</v>
      </c>
      <c r="I315" s="1707">
        <f>WORKDAY(J315,$I$21,'Business Day Paris'!F294:F488)</f>
        <v>54506</v>
      </c>
      <c r="J315" s="1708">
        <f>IF(WORKDAY(EOMONTH(F315,0)+$J$21-1,1,'Business Day Paris'!F294:F488)&lt;=EOMONTH(Calendar!F316,0),WORKDAY(EOMONTH(F315,0)+$J$21-1,1,'Business Day Paris'!F294:F488),WORKDAY(EOMONTH(F315,0)+$J$21+1,-1,'Business Day Paris'!F294:F488))</f>
        <v>54511</v>
      </c>
      <c r="K315" s="1238"/>
    </row>
    <row r="316" spans="2:11">
      <c r="B316" s="1248">
        <v>294</v>
      </c>
      <c r="C316" s="2"/>
      <c r="D316" s="1706">
        <f t="shared" si="14"/>
        <v>54483</v>
      </c>
      <c r="E316" s="1707">
        <f t="shared" si="12"/>
        <v>54513</v>
      </c>
      <c r="F316" s="1707">
        <f t="shared" si="13"/>
        <v>54513</v>
      </c>
      <c r="G316" s="1707">
        <f>WORKDAY(F316,$G$21,'Business Day Paris'!F295:F489)</f>
        <v>54527</v>
      </c>
      <c r="H316" s="1707">
        <f>WORKDAY(J316,$H$21,'Business Day Paris'!F295:F489)</f>
        <v>54533</v>
      </c>
      <c r="I316" s="1707">
        <f>WORKDAY(J316,$I$21,'Business Day Paris'!F295:F489)</f>
        <v>54535</v>
      </c>
      <c r="J316" s="1708">
        <f>IF(WORKDAY(EOMONTH(F316,0)+$J$21-1,1,'Business Day Paris'!F295:F489)&lt;=EOMONTH(Calendar!F317,0),WORKDAY(EOMONTH(F316,0)+$J$21-1,1,'Business Day Paris'!F295:F489),WORKDAY(EOMONTH(F316,0)+$J$21+1,-1,'Business Day Paris'!F295:F489))</f>
        <v>54540</v>
      </c>
      <c r="K316" s="1238"/>
    </row>
    <row r="317" spans="2:11">
      <c r="B317" s="1248">
        <v>295</v>
      </c>
      <c r="C317" s="2"/>
      <c r="D317" s="1706">
        <f t="shared" si="14"/>
        <v>54514</v>
      </c>
      <c r="E317" s="1707">
        <f t="shared" si="12"/>
        <v>54543</v>
      </c>
      <c r="F317" s="1707">
        <f t="shared" si="13"/>
        <v>54543</v>
      </c>
      <c r="G317" s="1707">
        <f>WORKDAY(F317,$G$21,'Business Day Paris'!F296:F490)</f>
        <v>54557</v>
      </c>
      <c r="H317" s="1707">
        <f>WORKDAY(J317,$H$21,'Business Day Paris'!F296:F490)</f>
        <v>54563</v>
      </c>
      <c r="I317" s="1707">
        <f>WORKDAY(J317,$I$21,'Business Day Paris'!F296:F490)</f>
        <v>54567</v>
      </c>
      <c r="J317" s="1708">
        <f>IF(WORKDAY(EOMONTH(F317,0)+$J$21-1,1,'Business Day Paris'!F296:F490)&lt;=EOMONTH(Calendar!F318,0),WORKDAY(EOMONTH(F317,0)+$J$21-1,1,'Business Day Paris'!F296:F490),WORKDAY(EOMONTH(F317,0)+$J$21+1,-1,'Business Day Paris'!F296:F490))</f>
        <v>54570</v>
      </c>
      <c r="K317" s="1238"/>
    </row>
    <row r="318" spans="2:11">
      <c r="B318" s="1248">
        <v>296</v>
      </c>
      <c r="C318" s="2"/>
      <c r="D318" s="1706">
        <f t="shared" si="14"/>
        <v>54544</v>
      </c>
      <c r="E318" s="1707">
        <f t="shared" si="12"/>
        <v>54574</v>
      </c>
      <c r="F318" s="1707">
        <f t="shared" si="13"/>
        <v>54574</v>
      </c>
      <c r="G318" s="1707">
        <f>WORKDAY(F318,$G$21,'Business Day Paris'!F297:F491)</f>
        <v>54588</v>
      </c>
      <c r="H318" s="1707">
        <f>WORKDAY(J318,$H$21,'Business Day Paris'!F297:F491)</f>
        <v>54595</v>
      </c>
      <c r="I318" s="1707">
        <f>WORKDAY(J318,$I$21,'Business Day Paris'!F297:F491)</f>
        <v>54597</v>
      </c>
      <c r="J318" s="1708">
        <f>IF(WORKDAY(EOMONTH(F318,0)+$J$21-1,1,'Business Day Paris'!F297:F491)&lt;=EOMONTH(Calendar!F319,0),WORKDAY(EOMONTH(F318,0)+$J$21-1,1,'Business Day Paris'!F297:F491),WORKDAY(EOMONTH(F318,0)+$J$21+1,-1,'Business Day Paris'!F297:F491))</f>
        <v>54602</v>
      </c>
      <c r="K318" s="1238"/>
    </row>
    <row r="319" spans="2:11">
      <c r="B319" s="1248">
        <v>297</v>
      </c>
      <c r="C319" s="2"/>
      <c r="D319" s="1706">
        <f t="shared" si="14"/>
        <v>54575</v>
      </c>
      <c r="E319" s="1707">
        <f t="shared" si="12"/>
        <v>54604</v>
      </c>
      <c r="F319" s="1707">
        <f t="shared" si="13"/>
        <v>54604</v>
      </c>
      <c r="G319" s="1707">
        <f>WORKDAY(F319,$G$21,'Business Day Paris'!F298:F492)</f>
        <v>54618</v>
      </c>
      <c r="H319" s="1707">
        <f>WORKDAY(J319,$H$21,'Business Day Paris'!F298:F492)</f>
        <v>54624</v>
      </c>
      <c r="I319" s="1707">
        <f>WORKDAY(J319,$I$21,'Business Day Paris'!F298:F492)</f>
        <v>54626</v>
      </c>
      <c r="J319" s="1708">
        <f>IF(WORKDAY(EOMONTH(F319,0)+$J$21-1,1,'Business Day Paris'!F298:F492)&lt;=EOMONTH(Calendar!F320,0),WORKDAY(EOMONTH(F319,0)+$J$21-1,1,'Business Day Paris'!F298:F492),WORKDAY(EOMONTH(F319,0)+$J$21+1,-1,'Business Day Paris'!F298:F492))</f>
        <v>54631</v>
      </c>
      <c r="K319" s="1238"/>
    </row>
    <row r="320" spans="2:11">
      <c r="B320" s="1248">
        <v>298</v>
      </c>
      <c r="C320" s="2"/>
      <c r="D320" s="1706">
        <f t="shared" si="14"/>
        <v>54605</v>
      </c>
      <c r="E320" s="1707">
        <f t="shared" si="12"/>
        <v>54635</v>
      </c>
      <c r="F320" s="1707">
        <f t="shared" si="13"/>
        <v>54635</v>
      </c>
      <c r="G320" s="1707">
        <f>WORKDAY(F320,$G$21,'Business Day Paris'!F299:F493)</f>
        <v>54648</v>
      </c>
      <c r="H320" s="1707">
        <f>WORKDAY(J320,$H$21,'Business Day Paris'!F299:F493)</f>
        <v>54655</v>
      </c>
      <c r="I320" s="1707">
        <f>WORKDAY(J320,$I$21,'Business Day Paris'!F299:F493)</f>
        <v>54659</v>
      </c>
      <c r="J320" s="1708">
        <f>IF(WORKDAY(EOMONTH(F320,0)+$J$21-1,1,'Business Day Paris'!F299:F493)&lt;=EOMONTH(Calendar!F321,0),WORKDAY(EOMONTH(F320,0)+$J$21-1,1,'Business Day Paris'!F299:F493),WORKDAY(EOMONTH(F320,0)+$J$21+1,-1,'Business Day Paris'!F299:F493))</f>
        <v>54662</v>
      </c>
      <c r="K320" s="1238"/>
    </row>
    <row r="321" spans="2:11">
      <c r="B321" s="1248">
        <v>299</v>
      </c>
      <c r="C321" s="2"/>
      <c r="D321" s="1706">
        <f t="shared" si="14"/>
        <v>54636</v>
      </c>
      <c r="E321" s="1707">
        <f t="shared" si="12"/>
        <v>54666</v>
      </c>
      <c r="F321" s="1707">
        <f t="shared" si="13"/>
        <v>54666</v>
      </c>
      <c r="G321" s="1707">
        <f>WORKDAY(F321,$G$21,'Business Day Paris'!F300:F494)</f>
        <v>54680</v>
      </c>
      <c r="H321" s="1707">
        <f>WORKDAY(J321,$H$21,'Business Day Paris'!F300:F494)</f>
        <v>54686</v>
      </c>
      <c r="I321" s="1707">
        <f>WORKDAY(J321,$I$21,'Business Day Paris'!F300:F494)</f>
        <v>54688</v>
      </c>
      <c r="J321" s="1708">
        <f>IF(WORKDAY(EOMONTH(F321,0)+$J$21-1,1,'Business Day Paris'!F300:F494)&lt;=EOMONTH(Calendar!F322,0),WORKDAY(EOMONTH(F321,0)+$J$21-1,1,'Business Day Paris'!F300:F494),WORKDAY(EOMONTH(F321,0)+$J$21+1,-1,'Business Day Paris'!F300:F494))</f>
        <v>54693</v>
      </c>
      <c r="K321" s="1238"/>
    </row>
    <row r="322" spans="2:11">
      <c r="B322" s="1248">
        <v>300</v>
      </c>
      <c r="C322" s="2"/>
      <c r="D322" s="1706">
        <f t="shared" si="14"/>
        <v>54667</v>
      </c>
      <c r="E322" s="1707">
        <f t="shared" si="12"/>
        <v>54696</v>
      </c>
      <c r="F322" s="1707">
        <f t="shared" si="13"/>
        <v>54696</v>
      </c>
      <c r="G322" s="1707">
        <f>WORKDAY(F322,$G$21,'Business Day Paris'!F301:F495)</f>
        <v>54710</v>
      </c>
      <c r="H322" s="1707">
        <f>WORKDAY(J322,$H$21,'Business Day Paris'!F301:F495)</f>
        <v>54716</v>
      </c>
      <c r="I322" s="1707">
        <f>WORKDAY(J322,$I$21,'Business Day Paris'!F301:F495)</f>
        <v>54718</v>
      </c>
      <c r="J322" s="1708">
        <f>IF(WORKDAY(EOMONTH(F322,0)+$J$21-1,1,'Business Day Paris'!F301:F495)&lt;=EOMONTH(Calendar!F323,0),WORKDAY(EOMONTH(F322,0)+$J$21-1,1,'Business Day Paris'!F301:F495),WORKDAY(EOMONTH(F322,0)+$J$21+1,-1,'Business Day Paris'!F301:F495))</f>
        <v>54723</v>
      </c>
      <c r="K322" s="1238"/>
    </row>
    <row r="323" spans="2:11">
      <c r="B323" s="1248">
        <v>301</v>
      </c>
      <c r="C323" s="2"/>
      <c r="D323" s="1706">
        <f t="shared" si="14"/>
        <v>54697</v>
      </c>
      <c r="E323" s="1707">
        <f t="shared" si="12"/>
        <v>54727</v>
      </c>
      <c r="F323" s="1707">
        <f t="shared" si="13"/>
        <v>54727</v>
      </c>
      <c r="G323" s="1707">
        <f>WORKDAY(F323,$G$21,'Business Day Paris'!F302:F496)</f>
        <v>54739</v>
      </c>
      <c r="H323" s="1707">
        <f>WORKDAY(J323,$H$21,'Business Day Paris'!F302:F496)</f>
        <v>54749</v>
      </c>
      <c r="I323" s="1707">
        <f>WORKDAY(J323,$I$21,'Business Day Paris'!F302:F496)</f>
        <v>54751</v>
      </c>
      <c r="J323" s="1708">
        <f>IF(WORKDAY(EOMONTH(F323,0)+$J$21-1,1,'Business Day Paris'!F302:F496)&lt;=EOMONTH(Calendar!F324,0),WORKDAY(EOMONTH(F323,0)+$J$21-1,1,'Business Day Paris'!F302:F496),WORKDAY(EOMONTH(F323,0)+$J$21+1,-1,'Business Day Paris'!F302:F496))</f>
        <v>54756</v>
      </c>
      <c r="K323" s="1238"/>
    </row>
    <row r="324" spans="2:11">
      <c r="B324" s="1248">
        <v>302</v>
      </c>
      <c r="C324" s="2"/>
      <c r="D324" s="1706">
        <f t="shared" si="14"/>
        <v>54728</v>
      </c>
      <c r="E324" s="1707">
        <f t="shared" si="12"/>
        <v>54757</v>
      </c>
      <c r="F324" s="1707">
        <f t="shared" si="13"/>
        <v>54757</v>
      </c>
      <c r="G324" s="1707">
        <f>WORKDAY(F324,$G$21,'Business Day Paris'!F303:F497)</f>
        <v>54771</v>
      </c>
      <c r="H324" s="1707">
        <f>WORKDAY(J324,$H$21,'Business Day Paris'!F303:F497)</f>
        <v>54777</v>
      </c>
      <c r="I324" s="1707">
        <f>WORKDAY(J324,$I$21,'Business Day Paris'!F303:F497)</f>
        <v>54779</v>
      </c>
      <c r="J324" s="1708">
        <f>IF(WORKDAY(EOMONTH(F324,0)+$J$21-1,1,'Business Day Paris'!F303:F497)&lt;=EOMONTH(Calendar!F325,0),WORKDAY(EOMONTH(F324,0)+$J$21-1,1,'Business Day Paris'!F303:F497),WORKDAY(EOMONTH(F324,0)+$J$21+1,-1,'Business Day Paris'!F303:F497))</f>
        <v>54784</v>
      </c>
      <c r="K324" s="1238"/>
    </row>
    <row r="325" spans="2:11">
      <c r="B325" s="1248">
        <v>303</v>
      </c>
      <c r="C325" s="2"/>
      <c r="D325" s="1706">
        <f t="shared" si="14"/>
        <v>54758</v>
      </c>
      <c r="E325" s="1707">
        <f t="shared" si="12"/>
        <v>54788</v>
      </c>
      <c r="F325" s="1707">
        <f t="shared" si="13"/>
        <v>54788</v>
      </c>
      <c r="G325" s="1707">
        <f>WORKDAY(F325,$G$21,'Business Day Paris'!F304:F498)</f>
        <v>54802</v>
      </c>
      <c r="H325" s="1707">
        <f>WORKDAY(J325,$H$21,'Business Day Paris'!F304:F498)</f>
        <v>54808</v>
      </c>
      <c r="I325" s="1707">
        <f>WORKDAY(J325,$I$21,'Business Day Paris'!F304:F498)</f>
        <v>54812</v>
      </c>
      <c r="J325" s="1708">
        <f>IF(WORKDAY(EOMONTH(F325,0)+$J$21-1,1,'Business Day Paris'!F304:F498)&lt;=EOMONTH(Calendar!F326,0),WORKDAY(EOMONTH(F325,0)+$J$21-1,1,'Business Day Paris'!F304:F498),WORKDAY(EOMONTH(F325,0)+$J$21+1,-1,'Business Day Paris'!F304:F498))</f>
        <v>54815</v>
      </c>
      <c r="K325" s="1238"/>
    </row>
    <row r="326" spans="2:11">
      <c r="B326" s="1248">
        <v>304</v>
      </c>
      <c r="C326" s="2"/>
      <c r="D326" s="1706">
        <f t="shared" si="14"/>
        <v>54789</v>
      </c>
      <c r="E326" s="1707">
        <f t="shared" si="12"/>
        <v>54819</v>
      </c>
      <c r="F326" s="1707">
        <f t="shared" si="13"/>
        <v>54819</v>
      </c>
      <c r="G326" s="1707">
        <f>WORKDAY(F326,$G$21,'Business Day Paris'!F305:F499)</f>
        <v>54833</v>
      </c>
      <c r="H326" s="1707">
        <f>WORKDAY(J326,$H$21,'Business Day Paris'!F305:F499)</f>
        <v>54840</v>
      </c>
      <c r="I326" s="1707">
        <f>WORKDAY(J326,$I$21,'Business Day Paris'!F305:F499)</f>
        <v>54842</v>
      </c>
      <c r="J326" s="1708">
        <f>IF(WORKDAY(EOMONTH(F326,0)+$J$21-1,1,'Business Day Paris'!F305:F499)&lt;=EOMONTH(Calendar!F327,0),WORKDAY(EOMONTH(F326,0)+$J$21-1,1,'Business Day Paris'!F305:F499),WORKDAY(EOMONTH(F326,0)+$J$21+1,-1,'Business Day Paris'!F305:F499))</f>
        <v>54847</v>
      </c>
      <c r="K326" s="1238"/>
    </row>
    <row r="327" spans="2:11">
      <c r="B327" s="1248">
        <v>305</v>
      </c>
      <c r="C327" s="2"/>
      <c r="D327" s="1706">
        <f t="shared" si="14"/>
        <v>54820</v>
      </c>
      <c r="E327" s="1707">
        <f t="shared" si="12"/>
        <v>54847</v>
      </c>
      <c r="F327" s="1707">
        <f t="shared" si="13"/>
        <v>54847</v>
      </c>
      <c r="G327" s="1707">
        <f>WORKDAY(F327,$G$21,'Business Day Paris'!F306:F500)</f>
        <v>54861</v>
      </c>
      <c r="H327" s="1707">
        <f>WORKDAY(J327,$H$21,'Business Day Paris'!F306:F500)</f>
        <v>54868</v>
      </c>
      <c r="I327" s="1707">
        <f>WORKDAY(J327,$I$21,'Business Day Paris'!F306:F500)</f>
        <v>54870</v>
      </c>
      <c r="J327" s="1708">
        <f>IF(WORKDAY(EOMONTH(F327,0)+$J$21-1,1,'Business Day Paris'!F306:F500)&lt;=EOMONTH(Calendar!F328,0),WORKDAY(EOMONTH(F327,0)+$J$21-1,1,'Business Day Paris'!F306:F500),WORKDAY(EOMONTH(F327,0)+$J$21+1,-1,'Business Day Paris'!F306:F500))</f>
        <v>54875</v>
      </c>
      <c r="K327" s="1238"/>
    </row>
    <row r="328" spans="2:11">
      <c r="B328" s="1248">
        <v>306</v>
      </c>
      <c r="C328" s="2"/>
      <c r="D328" s="1706">
        <f t="shared" si="14"/>
        <v>54848</v>
      </c>
      <c r="E328" s="1707">
        <f t="shared" si="12"/>
        <v>54878</v>
      </c>
      <c r="F328" s="1707">
        <f t="shared" si="13"/>
        <v>54878</v>
      </c>
      <c r="G328" s="1707">
        <f>WORKDAY(F328,$G$21,'Business Day Paris'!F307:F501)</f>
        <v>54892</v>
      </c>
      <c r="H328" s="1707">
        <f>WORKDAY(J328,$H$21,'Business Day Paris'!F307:F501)</f>
        <v>54898</v>
      </c>
      <c r="I328" s="1707">
        <f>WORKDAY(J328,$I$21,'Business Day Paris'!F307:F501)</f>
        <v>54900</v>
      </c>
      <c r="J328" s="1708">
        <f>IF(WORKDAY(EOMONTH(F328,0)+$J$21-1,1,'Business Day Paris'!F307:F501)&lt;=EOMONTH(Calendar!F329,0),WORKDAY(EOMONTH(F328,0)+$J$21-1,1,'Business Day Paris'!F307:F501),WORKDAY(EOMONTH(F328,0)+$J$21+1,-1,'Business Day Paris'!F307:F501))</f>
        <v>54905</v>
      </c>
      <c r="K328" s="1238"/>
    </row>
    <row r="329" spans="2:11">
      <c r="B329" s="1248">
        <v>307</v>
      </c>
      <c r="C329" s="2"/>
      <c r="D329" s="1706">
        <f t="shared" si="14"/>
        <v>54879</v>
      </c>
      <c r="E329" s="1707">
        <f t="shared" si="12"/>
        <v>54908</v>
      </c>
      <c r="F329" s="1707">
        <f t="shared" si="13"/>
        <v>54908</v>
      </c>
      <c r="G329" s="1707">
        <f>WORKDAY(F329,$G$21,'Business Day Paris'!F308:F502)</f>
        <v>54921</v>
      </c>
      <c r="H329" s="1707">
        <f>WORKDAY(J329,$H$21,'Business Day Paris'!F308:F502)</f>
        <v>54928</v>
      </c>
      <c r="I329" s="1707">
        <f>WORKDAY(J329,$I$21,'Business Day Paris'!F308:F502)</f>
        <v>54932</v>
      </c>
      <c r="J329" s="1708">
        <f>IF(WORKDAY(EOMONTH(F329,0)+$J$21-1,1,'Business Day Paris'!F308:F502)&lt;=EOMONTH(Calendar!F330,0),WORKDAY(EOMONTH(F329,0)+$J$21-1,1,'Business Day Paris'!F308:F502),WORKDAY(EOMONTH(F329,0)+$J$21+1,-1,'Business Day Paris'!F308:F502))</f>
        <v>54935</v>
      </c>
      <c r="K329" s="1238"/>
    </row>
    <row r="330" spans="2:11">
      <c r="B330" s="1248">
        <v>308</v>
      </c>
      <c r="C330" s="2"/>
      <c r="D330" s="1706">
        <f t="shared" si="14"/>
        <v>54909</v>
      </c>
      <c r="E330" s="1707">
        <f t="shared" si="12"/>
        <v>54939</v>
      </c>
      <c r="F330" s="1707">
        <f t="shared" si="13"/>
        <v>54939</v>
      </c>
      <c r="G330" s="1707">
        <f>WORKDAY(F330,$G$21,'Business Day Paris'!F309:F503)</f>
        <v>54953</v>
      </c>
      <c r="H330" s="1707">
        <f>WORKDAY(J330,$H$21,'Business Day Paris'!F309:F503)</f>
        <v>54959</v>
      </c>
      <c r="I330" s="1707">
        <f>WORKDAY(J330,$I$21,'Business Day Paris'!F309:F503)</f>
        <v>54961</v>
      </c>
      <c r="J330" s="1708">
        <f>IF(WORKDAY(EOMONTH(F330,0)+$J$21-1,1,'Business Day Paris'!F309:F503)&lt;=EOMONTH(Calendar!F331,0),WORKDAY(EOMONTH(F330,0)+$J$21-1,1,'Business Day Paris'!F309:F503),WORKDAY(EOMONTH(F330,0)+$J$21+1,-1,'Business Day Paris'!F309:F503))</f>
        <v>54966</v>
      </c>
      <c r="K330" s="1238"/>
    </row>
    <row r="331" spans="2:11">
      <c r="B331" s="1248">
        <v>309</v>
      </c>
      <c r="C331" s="2"/>
      <c r="D331" s="1706">
        <f t="shared" si="14"/>
        <v>54940</v>
      </c>
      <c r="E331" s="1707">
        <f t="shared" si="12"/>
        <v>54969</v>
      </c>
      <c r="F331" s="1707">
        <f t="shared" si="13"/>
        <v>54969</v>
      </c>
      <c r="G331" s="1707">
        <f>WORKDAY(F331,$G$21,'Business Day Paris'!F310:F504)</f>
        <v>54983</v>
      </c>
      <c r="H331" s="1707">
        <f>WORKDAY(J331,$H$21,'Business Day Paris'!F310:F504)</f>
        <v>54989</v>
      </c>
      <c r="I331" s="1707">
        <f>WORKDAY(J331,$I$21,'Business Day Paris'!F310:F504)</f>
        <v>54991</v>
      </c>
      <c r="J331" s="1708">
        <f>IF(WORKDAY(EOMONTH(F331,0)+$J$21-1,1,'Business Day Paris'!F310:F504)&lt;=EOMONTH(Calendar!F332,0),WORKDAY(EOMONTH(F331,0)+$J$21-1,1,'Business Day Paris'!F310:F504),WORKDAY(EOMONTH(F331,0)+$J$21+1,-1,'Business Day Paris'!F310:F504))</f>
        <v>54996</v>
      </c>
      <c r="K331" s="1238"/>
    </row>
    <row r="332" spans="2:11">
      <c r="B332" s="1248">
        <v>310</v>
      </c>
      <c r="C332" s="2"/>
      <c r="D332" s="1706">
        <f t="shared" si="14"/>
        <v>54970</v>
      </c>
      <c r="E332" s="1707">
        <f t="shared" si="12"/>
        <v>55000</v>
      </c>
      <c r="F332" s="1707">
        <f t="shared" si="13"/>
        <v>55000</v>
      </c>
      <c r="G332" s="1707">
        <f>WORKDAY(F332,$G$21,'Business Day Paris'!F311:F505)</f>
        <v>55012</v>
      </c>
      <c r="H332" s="1707">
        <f>WORKDAY(J332,$H$21,'Business Day Paris'!F311:F505)</f>
        <v>55022</v>
      </c>
      <c r="I332" s="1707">
        <f>WORKDAY(J332,$I$21,'Business Day Paris'!F311:F505)</f>
        <v>55024</v>
      </c>
      <c r="J332" s="1708">
        <f>IF(WORKDAY(EOMONTH(F332,0)+$J$21-1,1,'Business Day Paris'!F311:F505)&lt;=EOMONTH(Calendar!F333,0),WORKDAY(EOMONTH(F332,0)+$J$21-1,1,'Business Day Paris'!F311:F505),WORKDAY(EOMONTH(F332,0)+$J$21+1,-1,'Business Day Paris'!F311:F505))</f>
        <v>55029</v>
      </c>
      <c r="K332" s="1238"/>
    </row>
    <row r="333" spans="2:11">
      <c r="B333" s="1248">
        <v>311</v>
      </c>
      <c r="C333" s="2"/>
      <c r="D333" s="1706">
        <f t="shared" si="14"/>
        <v>55001</v>
      </c>
      <c r="E333" s="1707">
        <f t="shared" si="12"/>
        <v>55031</v>
      </c>
      <c r="F333" s="1707">
        <f t="shared" si="13"/>
        <v>55031</v>
      </c>
      <c r="G333" s="1707">
        <f>WORKDAY(F333,$G$21,'Business Day Paris'!F312:F506)</f>
        <v>55045</v>
      </c>
      <c r="H333" s="1707">
        <f>WORKDAY(J333,$H$21,'Business Day Paris'!F312:F506)</f>
        <v>55051</v>
      </c>
      <c r="I333" s="1707">
        <f>WORKDAY(J333,$I$21,'Business Day Paris'!F312:F506)</f>
        <v>55053</v>
      </c>
      <c r="J333" s="1708">
        <f>IF(WORKDAY(EOMONTH(F333,0)+$J$21-1,1,'Business Day Paris'!F312:F506)&lt;=EOMONTH(Calendar!F334,0),WORKDAY(EOMONTH(F333,0)+$J$21-1,1,'Business Day Paris'!F312:F506),WORKDAY(EOMONTH(F333,0)+$J$21+1,-1,'Business Day Paris'!F312:F506))</f>
        <v>55058</v>
      </c>
      <c r="K333" s="1238"/>
    </row>
    <row r="334" spans="2:11">
      <c r="B334" s="1248">
        <v>312</v>
      </c>
      <c r="C334" s="2"/>
      <c r="D334" s="1706">
        <f t="shared" si="14"/>
        <v>55032</v>
      </c>
      <c r="E334" s="1707">
        <f t="shared" si="12"/>
        <v>55061</v>
      </c>
      <c r="F334" s="1707">
        <f t="shared" si="13"/>
        <v>55061</v>
      </c>
      <c r="G334" s="1707">
        <f>WORKDAY(F334,$G$21,'Business Day Paris'!F313:F507)</f>
        <v>55075</v>
      </c>
      <c r="H334" s="1707">
        <f>WORKDAY(J334,$H$21,'Business Day Paris'!F313:F507)</f>
        <v>55081</v>
      </c>
      <c r="I334" s="1707">
        <f>WORKDAY(J334,$I$21,'Business Day Paris'!F313:F507)</f>
        <v>55085</v>
      </c>
      <c r="J334" s="1708">
        <f>IF(WORKDAY(EOMONTH(F334,0)+$J$21-1,1,'Business Day Paris'!F313:F507)&lt;=EOMONTH(Calendar!F335,0),WORKDAY(EOMONTH(F334,0)+$J$21-1,1,'Business Day Paris'!F313:F507),WORKDAY(EOMONTH(F334,0)+$J$21+1,-1,'Business Day Paris'!F313:F507))</f>
        <v>55088</v>
      </c>
      <c r="K334" s="1238"/>
    </row>
    <row r="335" spans="2:11">
      <c r="B335" s="1248">
        <v>313</v>
      </c>
      <c r="C335" s="2"/>
      <c r="D335" s="1706">
        <f t="shared" si="14"/>
        <v>55062</v>
      </c>
      <c r="E335" s="1707">
        <f t="shared" si="12"/>
        <v>55092</v>
      </c>
      <c r="F335" s="1707">
        <f t="shared" si="13"/>
        <v>55092</v>
      </c>
      <c r="G335" s="1707">
        <f>WORKDAY(F335,$G$21,'Business Day Paris'!F314:F508)</f>
        <v>55106</v>
      </c>
      <c r="H335" s="1707">
        <f>WORKDAY(J335,$H$21,'Business Day Paris'!F314:F508)</f>
        <v>55113</v>
      </c>
      <c r="I335" s="1707">
        <f>WORKDAY(J335,$I$21,'Business Day Paris'!F314:F508)</f>
        <v>55115</v>
      </c>
      <c r="J335" s="1708">
        <f>IF(WORKDAY(EOMONTH(F335,0)+$J$21-1,1,'Business Day Paris'!F314:F508)&lt;=EOMONTH(Calendar!F336,0),WORKDAY(EOMONTH(F335,0)+$J$21-1,1,'Business Day Paris'!F314:F508),WORKDAY(EOMONTH(F335,0)+$J$21+1,-1,'Business Day Paris'!F314:F508))</f>
        <v>55120</v>
      </c>
      <c r="K335" s="1238"/>
    </row>
    <row r="336" spans="2:11">
      <c r="B336" s="1248">
        <v>314</v>
      </c>
      <c r="C336" s="2"/>
      <c r="D336" s="1706">
        <f t="shared" si="14"/>
        <v>55093</v>
      </c>
      <c r="E336" s="1707">
        <f t="shared" si="12"/>
        <v>55122</v>
      </c>
      <c r="F336" s="1707">
        <f t="shared" si="13"/>
        <v>55122</v>
      </c>
      <c r="G336" s="1707">
        <f>WORKDAY(F336,$G$21,'Business Day Paris'!F315:F509)</f>
        <v>55136</v>
      </c>
      <c r="H336" s="1707">
        <f>WORKDAY(J336,$H$21,'Business Day Paris'!F315:F509)</f>
        <v>55142</v>
      </c>
      <c r="I336" s="1707">
        <f>WORKDAY(J336,$I$21,'Business Day Paris'!F315:F509)</f>
        <v>55144</v>
      </c>
      <c r="J336" s="1708">
        <f>IF(WORKDAY(EOMONTH(F336,0)+$J$21-1,1,'Business Day Paris'!F315:F509)&lt;=EOMONTH(Calendar!F337,0),WORKDAY(EOMONTH(F336,0)+$J$21-1,1,'Business Day Paris'!F315:F509),WORKDAY(EOMONTH(F336,0)+$J$21+1,-1,'Business Day Paris'!F315:F509))</f>
        <v>55149</v>
      </c>
      <c r="K336" s="1238"/>
    </row>
    <row r="337" spans="2:11">
      <c r="B337" s="1248">
        <v>315</v>
      </c>
      <c r="C337" s="2"/>
      <c r="D337" s="1706">
        <f t="shared" si="14"/>
        <v>55123</v>
      </c>
      <c r="E337" s="1707">
        <f t="shared" si="12"/>
        <v>55153</v>
      </c>
      <c r="F337" s="1707">
        <f t="shared" si="13"/>
        <v>55153</v>
      </c>
      <c r="G337" s="1707">
        <f>WORKDAY(F337,$G$21,'Business Day Paris'!F316:F510)</f>
        <v>55166</v>
      </c>
      <c r="H337" s="1707">
        <f>WORKDAY(J337,$H$21,'Business Day Paris'!F316:F510)</f>
        <v>55173</v>
      </c>
      <c r="I337" s="1707">
        <f>WORKDAY(J337,$I$21,'Business Day Paris'!F316:F510)</f>
        <v>55177</v>
      </c>
      <c r="J337" s="1708">
        <f>IF(WORKDAY(EOMONTH(F337,0)+$J$21-1,1,'Business Day Paris'!F316:F510)&lt;=EOMONTH(Calendar!F338,0),WORKDAY(EOMONTH(F337,0)+$J$21-1,1,'Business Day Paris'!F316:F510),WORKDAY(EOMONTH(F337,0)+$J$21+1,-1,'Business Day Paris'!F316:F510))</f>
        <v>55180</v>
      </c>
      <c r="K337" s="1238"/>
    </row>
    <row r="338" spans="2:11">
      <c r="B338" s="1248">
        <v>316</v>
      </c>
      <c r="C338" s="2"/>
      <c r="D338" s="1706">
        <f t="shared" si="14"/>
        <v>55154</v>
      </c>
      <c r="E338" s="1707">
        <f t="shared" si="12"/>
        <v>55184</v>
      </c>
      <c r="F338" s="1707">
        <f t="shared" si="13"/>
        <v>55184</v>
      </c>
      <c r="G338" s="1707">
        <f>WORKDAY(F338,$G$21,'Business Day Paris'!F317:F511)</f>
        <v>55198</v>
      </c>
      <c r="H338" s="1707">
        <f>WORKDAY(J338,$H$21,'Business Day Paris'!F317:F511)</f>
        <v>55204</v>
      </c>
      <c r="I338" s="1707">
        <f>WORKDAY(J338,$I$21,'Business Day Paris'!F317:F511)</f>
        <v>55206</v>
      </c>
      <c r="J338" s="1708">
        <f>IF(WORKDAY(EOMONTH(F338,0)+$J$21-1,1,'Business Day Paris'!F317:F511)&lt;=EOMONTH(Calendar!F339,0),WORKDAY(EOMONTH(F338,0)+$J$21-1,1,'Business Day Paris'!F317:F511),WORKDAY(EOMONTH(F338,0)+$J$21+1,-1,'Business Day Paris'!F317:F511))</f>
        <v>55211</v>
      </c>
      <c r="K338" s="1238"/>
    </row>
    <row r="339" spans="2:11">
      <c r="B339" s="1248">
        <v>317</v>
      </c>
      <c r="C339" s="2"/>
      <c r="D339" s="1706">
        <f t="shared" si="14"/>
        <v>55185</v>
      </c>
      <c r="E339" s="1707">
        <f t="shared" si="12"/>
        <v>55212</v>
      </c>
      <c r="F339" s="1707">
        <f t="shared" si="13"/>
        <v>55212</v>
      </c>
      <c r="G339" s="1707">
        <f>WORKDAY(F339,$G$21,'Business Day Paris'!F318:F512)</f>
        <v>55226</v>
      </c>
      <c r="H339" s="1707">
        <f>WORKDAY(J339,$H$21,'Business Day Paris'!F318:F512)</f>
        <v>55232</v>
      </c>
      <c r="I339" s="1707">
        <f>WORKDAY(J339,$I$21,'Business Day Paris'!F318:F512)</f>
        <v>55234</v>
      </c>
      <c r="J339" s="1708">
        <f>IF(WORKDAY(EOMONTH(F339,0)+$J$21-1,1,'Business Day Paris'!F318:F512)&lt;=EOMONTH(Calendar!F340,0),WORKDAY(EOMONTH(F339,0)+$J$21-1,1,'Business Day Paris'!F318:F512),WORKDAY(EOMONTH(F339,0)+$J$21+1,-1,'Business Day Paris'!F318:F512))</f>
        <v>55239</v>
      </c>
      <c r="K339" s="1238"/>
    </row>
    <row r="340" spans="2:11">
      <c r="B340" s="1248">
        <v>318</v>
      </c>
      <c r="C340" s="2"/>
      <c r="D340" s="1706">
        <f t="shared" si="14"/>
        <v>55213</v>
      </c>
      <c r="E340" s="1707">
        <f t="shared" si="12"/>
        <v>55243</v>
      </c>
      <c r="F340" s="1707">
        <f t="shared" si="13"/>
        <v>55243</v>
      </c>
      <c r="G340" s="1707">
        <f>WORKDAY(F340,$G$21,'Business Day Paris'!F319:F513)</f>
        <v>55257</v>
      </c>
      <c r="H340" s="1707">
        <f>WORKDAY(J340,$H$21,'Business Day Paris'!F319:F513)</f>
        <v>55263</v>
      </c>
      <c r="I340" s="1707">
        <f>WORKDAY(J340,$I$21,'Business Day Paris'!F319:F513)</f>
        <v>55267</v>
      </c>
      <c r="J340" s="1708">
        <f>IF(WORKDAY(EOMONTH(F340,0)+$J$21-1,1,'Business Day Paris'!F319:F513)&lt;=EOMONTH(Calendar!F341,0),WORKDAY(EOMONTH(F340,0)+$J$21-1,1,'Business Day Paris'!F319:F513),WORKDAY(EOMONTH(F340,0)+$J$21+1,-1,'Business Day Paris'!F319:F513))</f>
        <v>55270</v>
      </c>
      <c r="K340" s="1238"/>
    </row>
    <row r="341" spans="2:11">
      <c r="B341" s="1248">
        <v>319</v>
      </c>
      <c r="C341" s="2"/>
      <c r="D341" s="1706">
        <f t="shared" si="14"/>
        <v>55244</v>
      </c>
      <c r="E341" s="1707">
        <f t="shared" si="12"/>
        <v>55273</v>
      </c>
      <c r="F341" s="1707">
        <f t="shared" si="13"/>
        <v>55273</v>
      </c>
      <c r="G341" s="1707">
        <f>WORKDAY(F341,$G$21,'Business Day Paris'!F320:F514)</f>
        <v>55285</v>
      </c>
      <c r="H341" s="1707">
        <f>WORKDAY(J341,$H$21,'Business Day Paris'!F320:F514)</f>
        <v>55295</v>
      </c>
      <c r="I341" s="1707">
        <f>WORKDAY(J341,$I$21,'Business Day Paris'!F320:F514)</f>
        <v>55297</v>
      </c>
      <c r="J341" s="1708">
        <f>IF(WORKDAY(EOMONTH(F341,0)+$J$21-1,1,'Business Day Paris'!F320:F514)&lt;=EOMONTH(Calendar!F342,0),WORKDAY(EOMONTH(F341,0)+$J$21-1,1,'Business Day Paris'!F320:F514),WORKDAY(EOMONTH(F341,0)+$J$21+1,-1,'Business Day Paris'!F320:F514))</f>
        <v>55302</v>
      </c>
      <c r="K341" s="1238"/>
    </row>
    <row r="342" spans="2:11">
      <c r="B342" s="1248">
        <v>320</v>
      </c>
      <c r="C342" s="2"/>
      <c r="D342" s="1706">
        <f t="shared" si="14"/>
        <v>55274</v>
      </c>
      <c r="E342" s="1707">
        <f t="shared" si="12"/>
        <v>55304</v>
      </c>
      <c r="F342" s="1707">
        <f t="shared" si="13"/>
        <v>55304</v>
      </c>
      <c r="G342" s="1707">
        <f>WORKDAY(F342,$G$21,'Business Day Paris'!F321:F515)</f>
        <v>55318</v>
      </c>
      <c r="H342" s="1707">
        <f>WORKDAY(J342,$H$21,'Business Day Paris'!F321:F515)</f>
        <v>55324</v>
      </c>
      <c r="I342" s="1707">
        <f>WORKDAY(J342,$I$21,'Business Day Paris'!F321:F515)</f>
        <v>55326</v>
      </c>
      <c r="J342" s="1708">
        <f>IF(WORKDAY(EOMONTH(F342,0)+$J$21-1,1,'Business Day Paris'!F321:F515)&lt;=EOMONTH(Calendar!F343,0),WORKDAY(EOMONTH(F342,0)+$J$21-1,1,'Business Day Paris'!F321:F515),WORKDAY(EOMONTH(F342,0)+$J$21+1,-1,'Business Day Paris'!F321:F515))</f>
        <v>55331</v>
      </c>
      <c r="K342" s="1238"/>
    </row>
    <row r="343" spans="2:11">
      <c r="B343" s="1248">
        <v>321</v>
      </c>
      <c r="C343" s="2"/>
      <c r="D343" s="1706">
        <f t="shared" si="14"/>
        <v>55305</v>
      </c>
      <c r="E343" s="1707">
        <f t="shared" si="12"/>
        <v>55334</v>
      </c>
      <c r="F343" s="1707">
        <f t="shared" si="13"/>
        <v>55334</v>
      </c>
      <c r="G343" s="1707">
        <f>WORKDAY(F343,$G$21,'Business Day Paris'!F322:F516)</f>
        <v>55348</v>
      </c>
      <c r="H343" s="1707">
        <f>WORKDAY(J343,$H$21,'Business Day Paris'!F322:F516)</f>
        <v>55354</v>
      </c>
      <c r="I343" s="1707">
        <f>WORKDAY(J343,$I$21,'Business Day Paris'!F322:F516)</f>
        <v>55358</v>
      </c>
      <c r="J343" s="1708">
        <f>IF(WORKDAY(EOMONTH(F343,0)+$J$21-1,1,'Business Day Paris'!F322:F516)&lt;=EOMONTH(Calendar!F344,0),WORKDAY(EOMONTH(F343,0)+$J$21-1,1,'Business Day Paris'!F322:F516),WORKDAY(EOMONTH(F343,0)+$J$21+1,-1,'Business Day Paris'!F322:F516))</f>
        <v>55361</v>
      </c>
      <c r="K343" s="1238"/>
    </row>
    <row r="344" spans="2:11">
      <c r="B344" s="1248">
        <v>322</v>
      </c>
      <c r="C344" s="2"/>
      <c r="D344" s="1706">
        <f t="shared" si="14"/>
        <v>55335</v>
      </c>
      <c r="E344" s="1707">
        <f t="shared" ref="E344:E407" si="15">EOMONTH(D344,0)</f>
        <v>55365</v>
      </c>
      <c r="F344" s="1707">
        <f t="shared" ref="F344:F407" si="16">E344</f>
        <v>55365</v>
      </c>
      <c r="G344" s="1707">
        <f>WORKDAY(F344,$G$21,'Business Day Paris'!F323:F517)</f>
        <v>55379</v>
      </c>
      <c r="H344" s="1707">
        <f>WORKDAY(J344,$H$21,'Business Day Paris'!F323:F517)</f>
        <v>55386</v>
      </c>
      <c r="I344" s="1707">
        <f>WORKDAY(J344,$I$21,'Business Day Paris'!F323:F517)</f>
        <v>55388</v>
      </c>
      <c r="J344" s="1708">
        <f>IF(WORKDAY(EOMONTH(F344,0)+$J$21-1,1,'Business Day Paris'!F323:F517)&lt;=EOMONTH(Calendar!F345,0),WORKDAY(EOMONTH(F344,0)+$J$21-1,1,'Business Day Paris'!F323:F517),WORKDAY(EOMONTH(F344,0)+$J$21+1,-1,'Business Day Paris'!F323:F517))</f>
        <v>55393</v>
      </c>
      <c r="K344" s="1238"/>
    </row>
    <row r="345" spans="2:11">
      <c r="B345" s="1248">
        <v>323</v>
      </c>
      <c r="C345" s="2"/>
      <c r="D345" s="1706">
        <f t="shared" ref="D345:D408" si="17">EOMONTH(D344,0)+1</f>
        <v>55366</v>
      </c>
      <c r="E345" s="1707">
        <f t="shared" si="15"/>
        <v>55396</v>
      </c>
      <c r="F345" s="1707">
        <f t="shared" si="16"/>
        <v>55396</v>
      </c>
      <c r="G345" s="1707">
        <f>WORKDAY(F345,$G$21,'Business Day Paris'!F324:F518)</f>
        <v>55410</v>
      </c>
      <c r="H345" s="1707">
        <f>WORKDAY(J345,$H$21,'Business Day Paris'!F324:F518)</f>
        <v>55416</v>
      </c>
      <c r="I345" s="1707">
        <f>WORKDAY(J345,$I$21,'Business Day Paris'!F324:F518)</f>
        <v>55418</v>
      </c>
      <c r="J345" s="1708">
        <f>IF(WORKDAY(EOMONTH(F345,0)+$J$21-1,1,'Business Day Paris'!F324:F518)&lt;=EOMONTH(Calendar!F346,0),WORKDAY(EOMONTH(F345,0)+$J$21-1,1,'Business Day Paris'!F324:F518),WORKDAY(EOMONTH(F345,0)+$J$21+1,-1,'Business Day Paris'!F324:F518))</f>
        <v>55423</v>
      </c>
      <c r="K345" s="1238"/>
    </row>
    <row r="346" spans="2:11">
      <c r="B346" s="1248">
        <v>324</v>
      </c>
      <c r="C346" s="2"/>
      <c r="D346" s="1706">
        <f t="shared" si="17"/>
        <v>55397</v>
      </c>
      <c r="E346" s="1707">
        <f t="shared" si="15"/>
        <v>55426</v>
      </c>
      <c r="F346" s="1707">
        <f t="shared" si="16"/>
        <v>55426</v>
      </c>
      <c r="G346" s="1707">
        <f>WORKDAY(F346,$G$21,'Business Day Paris'!F325:F519)</f>
        <v>55439</v>
      </c>
      <c r="H346" s="1707">
        <f>WORKDAY(J346,$H$21,'Business Day Paris'!F325:F519)</f>
        <v>55446</v>
      </c>
      <c r="I346" s="1707">
        <f>WORKDAY(J346,$I$21,'Business Day Paris'!F325:F519)</f>
        <v>55450</v>
      </c>
      <c r="J346" s="1708">
        <f>IF(WORKDAY(EOMONTH(F346,0)+$J$21-1,1,'Business Day Paris'!F325:F519)&lt;=EOMONTH(Calendar!F347,0),WORKDAY(EOMONTH(F346,0)+$J$21-1,1,'Business Day Paris'!F325:F519),WORKDAY(EOMONTH(F346,0)+$J$21+1,-1,'Business Day Paris'!F325:F519))</f>
        <v>55453</v>
      </c>
      <c r="K346" s="1238"/>
    </row>
    <row r="347" spans="2:11">
      <c r="B347" s="1248">
        <v>325</v>
      </c>
      <c r="C347" s="2"/>
      <c r="D347" s="1706">
        <f t="shared" si="17"/>
        <v>55427</v>
      </c>
      <c r="E347" s="1707">
        <f t="shared" si="15"/>
        <v>55457</v>
      </c>
      <c r="F347" s="1707">
        <f t="shared" si="16"/>
        <v>55457</v>
      </c>
      <c r="G347" s="1707">
        <f>WORKDAY(F347,$G$21,'Business Day Paris'!F326:F520)</f>
        <v>55471</v>
      </c>
      <c r="H347" s="1707">
        <f>WORKDAY(J347,$H$21,'Business Day Paris'!F326:F520)</f>
        <v>55477</v>
      </c>
      <c r="I347" s="1707">
        <f>WORKDAY(J347,$I$21,'Business Day Paris'!F326:F520)</f>
        <v>55479</v>
      </c>
      <c r="J347" s="1708">
        <f>IF(WORKDAY(EOMONTH(F347,0)+$J$21-1,1,'Business Day Paris'!F326:F520)&lt;=EOMONTH(Calendar!F348,0),WORKDAY(EOMONTH(F347,0)+$J$21-1,1,'Business Day Paris'!F326:F520),WORKDAY(EOMONTH(F347,0)+$J$21+1,-1,'Business Day Paris'!F326:F520))</f>
        <v>55484</v>
      </c>
      <c r="K347" s="1238"/>
    </row>
    <row r="348" spans="2:11">
      <c r="B348" s="1248">
        <v>326</v>
      </c>
      <c r="C348" s="2"/>
      <c r="D348" s="1706">
        <f t="shared" si="17"/>
        <v>55458</v>
      </c>
      <c r="E348" s="1707">
        <f t="shared" si="15"/>
        <v>55487</v>
      </c>
      <c r="F348" s="1707">
        <f t="shared" si="16"/>
        <v>55487</v>
      </c>
      <c r="G348" s="1707">
        <f>WORKDAY(F348,$G$21,'Business Day Paris'!F327:F521)</f>
        <v>55501</v>
      </c>
      <c r="H348" s="1707">
        <f>WORKDAY(J348,$H$21,'Business Day Paris'!F327:F521)</f>
        <v>55507</v>
      </c>
      <c r="I348" s="1707">
        <f>WORKDAY(J348,$I$21,'Business Day Paris'!F327:F521)</f>
        <v>55509</v>
      </c>
      <c r="J348" s="1708">
        <f>IF(WORKDAY(EOMONTH(F348,0)+$J$21-1,1,'Business Day Paris'!F327:F521)&lt;=EOMONTH(Calendar!F349,0),WORKDAY(EOMONTH(F348,0)+$J$21-1,1,'Business Day Paris'!F327:F521),WORKDAY(EOMONTH(F348,0)+$J$21+1,-1,'Business Day Paris'!F327:F521))</f>
        <v>55514</v>
      </c>
      <c r="K348" s="1238"/>
    </row>
    <row r="349" spans="2:11">
      <c r="B349" s="1248">
        <v>327</v>
      </c>
      <c r="C349" s="2"/>
      <c r="D349" s="1706">
        <f t="shared" si="17"/>
        <v>55488</v>
      </c>
      <c r="E349" s="1707">
        <f t="shared" si="15"/>
        <v>55518</v>
      </c>
      <c r="F349" s="1707">
        <f t="shared" si="16"/>
        <v>55518</v>
      </c>
      <c r="G349" s="1707">
        <f>WORKDAY(F349,$G$21,'Business Day Paris'!F328:F522)</f>
        <v>55530</v>
      </c>
      <c r="H349" s="1707">
        <f>WORKDAY(J349,$H$21,'Business Day Paris'!F328:F522)</f>
        <v>55540</v>
      </c>
      <c r="I349" s="1707">
        <f>WORKDAY(J349,$I$21,'Business Day Paris'!F328:F522)</f>
        <v>55542</v>
      </c>
      <c r="J349" s="1708">
        <f>IF(WORKDAY(EOMONTH(F349,0)+$J$21-1,1,'Business Day Paris'!F328:F522)&lt;=EOMONTH(Calendar!F350,0),WORKDAY(EOMONTH(F349,0)+$J$21-1,1,'Business Day Paris'!F328:F522),WORKDAY(EOMONTH(F349,0)+$J$21+1,-1,'Business Day Paris'!F328:F522))</f>
        <v>55547</v>
      </c>
      <c r="K349" s="1238"/>
    </row>
    <row r="350" spans="2:11">
      <c r="B350" s="1248">
        <v>328</v>
      </c>
      <c r="C350" s="2"/>
      <c r="D350" s="1706">
        <f t="shared" si="17"/>
        <v>55519</v>
      </c>
      <c r="E350" s="1707">
        <f t="shared" si="15"/>
        <v>55549</v>
      </c>
      <c r="F350" s="1707">
        <f t="shared" si="16"/>
        <v>55549</v>
      </c>
      <c r="G350" s="1707">
        <f>WORKDAY(F350,$G$21,'Business Day Paris'!F329:F523)</f>
        <v>55563</v>
      </c>
      <c r="H350" s="1707">
        <f>WORKDAY(J350,$H$21,'Business Day Paris'!F329:F523)</f>
        <v>55569</v>
      </c>
      <c r="I350" s="1707">
        <f>WORKDAY(J350,$I$21,'Business Day Paris'!F329:F523)</f>
        <v>55571</v>
      </c>
      <c r="J350" s="1708">
        <f>IF(WORKDAY(EOMONTH(F350,0)+$J$21-1,1,'Business Day Paris'!F329:F523)&lt;=EOMONTH(Calendar!F351,0),WORKDAY(EOMONTH(F350,0)+$J$21-1,1,'Business Day Paris'!F329:F523),WORKDAY(EOMONTH(F350,0)+$J$21+1,-1,'Business Day Paris'!F329:F523))</f>
        <v>55576</v>
      </c>
      <c r="K350" s="1238"/>
    </row>
    <row r="351" spans="2:11">
      <c r="B351" s="1248">
        <v>329</v>
      </c>
      <c r="C351" s="2"/>
      <c r="D351" s="1706">
        <f t="shared" si="17"/>
        <v>55550</v>
      </c>
      <c r="E351" s="1707">
        <f t="shared" si="15"/>
        <v>55578</v>
      </c>
      <c r="F351" s="1707">
        <f t="shared" si="16"/>
        <v>55578</v>
      </c>
      <c r="G351" s="1707">
        <f>WORKDAY(F351,$G$21,'Business Day Paris'!F330:F524)</f>
        <v>55592</v>
      </c>
      <c r="H351" s="1707">
        <f>WORKDAY(J351,$H$21,'Business Day Paris'!F330:F524)</f>
        <v>55598</v>
      </c>
      <c r="I351" s="1707">
        <f>WORKDAY(J351,$I$21,'Business Day Paris'!F330:F524)</f>
        <v>55600</v>
      </c>
      <c r="J351" s="1708">
        <f>IF(WORKDAY(EOMONTH(F351,0)+$J$21-1,1,'Business Day Paris'!F330:F524)&lt;=EOMONTH(Calendar!F352,0),WORKDAY(EOMONTH(F351,0)+$J$21-1,1,'Business Day Paris'!F330:F524),WORKDAY(EOMONTH(F351,0)+$J$21+1,-1,'Business Day Paris'!F330:F524))</f>
        <v>55605</v>
      </c>
      <c r="K351" s="1238"/>
    </row>
    <row r="352" spans="2:11">
      <c r="B352" s="1248">
        <v>330</v>
      </c>
      <c r="C352" s="2"/>
      <c r="D352" s="1706">
        <f t="shared" si="17"/>
        <v>55579</v>
      </c>
      <c r="E352" s="1707">
        <f t="shared" si="15"/>
        <v>55609</v>
      </c>
      <c r="F352" s="1707">
        <f t="shared" si="16"/>
        <v>55609</v>
      </c>
      <c r="G352" s="1707">
        <f>WORKDAY(F352,$G$21,'Business Day Paris'!F331:F525)</f>
        <v>55621</v>
      </c>
      <c r="H352" s="1707">
        <f>WORKDAY(J352,$H$21,'Business Day Paris'!F331:F525)</f>
        <v>55631</v>
      </c>
      <c r="I352" s="1707">
        <f>WORKDAY(J352,$I$21,'Business Day Paris'!F331:F525)</f>
        <v>55633</v>
      </c>
      <c r="J352" s="1708">
        <f>IF(WORKDAY(EOMONTH(F352,0)+$J$21-1,1,'Business Day Paris'!F331:F525)&lt;=EOMONTH(Calendar!F353,0),WORKDAY(EOMONTH(F352,0)+$J$21-1,1,'Business Day Paris'!F331:F525),WORKDAY(EOMONTH(F352,0)+$J$21+1,-1,'Business Day Paris'!F331:F525))</f>
        <v>55638</v>
      </c>
      <c r="K352" s="1238"/>
    </row>
    <row r="353" spans="2:11">
      <c r="B353" s="1248">
        <v>331</v>
      </c>
      <c r="C353" s="2"/>
      <c r="D353" s="1706">
        <f t="shared" si="17"/>
        <v>55610</v>
      </c>
      <c r="E353" s="1707">
        <f t="shared" si="15"/>
        <v>55639</v>
      </c>
      <c r="F353" s="1707">
        <f t="shared" si="16"/>
        <v>55639</v>
      </c>
      <c r="G353" s="1707">
        <f>WORKDAY(F353,$G$21,'Business Day Paris'!F332:F526)</f>
        <v>55653</v>
      </c>
      <c r="H353" s="1707">
        <f>WORKDAY(J353,$H$21,'Business Day Paris'!F332:F526)</f>
        <v>55659</v>
      </c>
      <c r="I353" s="1707">
        <f>WORKDAY(J353,$I$21,'Business Day Paris'!F332:F526)</f>
        <v>55661</v>
      </c>
      <c r="J353" s="1708">
        <f>IF(WORKDAY(EOMONTH(F353,0)+$J$21-1,1,'Business Day Paris'!F332:F526)&lt;=EOMONTH(Calendar!F354,0),WORKDAY(EOMONTH(F353,0)+$J$21-1,1,'Business Day Paris'!F332:F526),WORKDAY(EOMONTH(F353,0)+$J$21+1,-1,'Business Day Paris'!F332:F526))</f>
        <v>55666</v>
      </c>
      <c r="K353" s="1238"/>
    </row>
    <row r="354" spans="2:11">
      <c r="B354" s="1248">
        <v>332</v>
      </c>
      <c r="C354" s="2"/>
      <c r="D354" s="1706">
        <f t="shared" si="17"/>
        <v>55640</v>
      </c>
      <c r="E354" s="1707">
        <f t="shared" si="15"/>
        <v>55670</v>
      </c>
      <c r="F354" s="1707">
        <f t="shared" si="16"/>
        <v>55670</v>
      </c>
      <c r="G354" s="1707">
        <f>WORKDAY(F354,$G$21,'Business Day Paris'!F333:F527)</f>
        <v>55684</v>
      </c>
      <c r="H354" s="1707">
        <f>WORKDAY(J354,$H$21,'Business Day Paris'!F333:F527)</f>
        <v>55690</v>
      </c>
      <c r="I354" s="1707">
        <f>WORKDAY(J354,$I$21,'Business Day Paris'!F333:F527)</f>
        <v>55694</v>
      </c>
      <c r="J354" s="1708">
        <f>IF(WORKDAY(EOMONTH(F354,0)+$J$21-1,1,'Business Day Paris'!F333:F527)&lt;=EOMONTH(Calendar!F355,0),WORKDAY(EOMONTH(F354,0)+$J$21-1,1,'Business Day Paris'!F333:F527),WORKDAY(EOMONTH(F354,0)+$J$21+1,-1,'Business Day Paris'!F333:F527))</f>
        <v>55697</v>
      </c>
      <c r="K354" s="1238"/>
    </row>
    <row r="355" spans="2:11">
      <c r="B355" s="1248">
        <v>333</v>
      </c>
      <c r="C355" s="2"/>
      <c r="D355" s="1706">
        <f t="shared" si="17"/>
        <v>55671</v>
      </c>
      <c r="E355" s="1707">
        <f t="shared" si="15"/>
        <v>55700</v>
      </c>
      <c r="F355" s="1707">
        <f t="shared" si="16"/>
        <v>55700</v>
      </c>
      <c r="G355" s="1707">
        <f>WORKDAY(F355,$G$21,'Business Day Paris'!F334:F528)</f>
        <v>55712</v>
      </c>
      <c r="H355" s="1707">
        <f>WORKDAY(J355,$H$21,'Business Day Paris'!F334:F528)</f>
        <v>55722</v>
      </c>
      <c r="I355" s="1707">
        <f>WORKDAY(J355,$I$21,'Business Day Paris'!F334:F528)</f>
        <v>55724</v>
      </c>
      <c r="J355" s="1708">
        <f>IF(WORKDAY(EOMONTH(F355,0)+$J$21-1,1,'Business Day Paris'!F334:F528)&lt;=EOMONTH(Calendar!F356,0),WORKDAY(EOMONTH(F355,0)+$J$21-1,1,'Business Day Paris'!F334:F528),WORKDAY(EOMONTH(F355,0)+$J$21+1,-1,'Business Day Paris'!F334:F528))</f>
        <v>55729</v>
      </c>
      <c r="K355" s="1238"/>
    </row>
    <row r="356" spans="2:11">
      <c r="B356" s="1248">
        <v>334</v>
      </c>
      <c r="C356" s="2"/>
      <c r="D356" s="1706">
        <f t="shared" si="17"/>
        <v>55701</v>
      </c>
      <c r="E356" s="1707">
        <f t="shared" si="15"/>
        <v>55731</v>
      </c>
      <c r="F356" s="1707">
        <f t="shared" si="16"/>
        <v>55731</v>
      </c>
      <c r="G356" s="1707">
        <f>WORKDAY(F356,$G$21,'Business Day Paris'!F335:F529)</f>
        <v>55745</v>
      </c>
      <c r="H356" s="1707">
        <f>WORKDAY(J356,$H$21,'Business Day Paris'!F335:F529)</f>
        <v>55751</v>
      </c>
      <c r="I356" s="1707">
        <f>WORKDAY(J356,$I$21,'Business Day Paris'!F335:F529)</f>
        <v>55753</v>
      </c>
      <c r="J356" s="1708">
        <f>IF(WORKDAY(EOMONTH(F356,0)+$J$21-1,1,'Business Day Paris'!F335:F529)&lt;=EOMONTH(Calendar!F357,0),WORKDAY(EOMONTH(F356,0)+$J$21-1,1,'Business Day Paris'!F335:F529),WORKDAY(EOMONTH(F356,0)+$J$21+1,-1,'Business Day Paris'!F335:F529))</f>
        <v>55758</v>
      </c>
      <c r="K356" s="1238"/>
    </row>
    <row r="357" spans="2:11">
      <c r="B357" s="1248">
        <v>335</v>
      </c>
      <c r="C357" s="2"/>
      <c r="D357" s="1706">
        <f t="shared" si="17"/>
        <v>55732</v>
      </c>
      <c r="E357" s="1707">
        <f t="shared" si="15"/>
        <v>55762</v>
      </c>
      <c r="F357" s="1707">
        <f t="shared" si="16"/>
        <v>55762</v>
      </c>
      <c r="G357" s="1707">
        <f>WORKDAY(F357,$G$21,'Business Day Paris'!F336:F530)</f>
        <v>55775</v>
      </c>
      <c r="H357" s="1707">
        <f>WORKDAY(J357,$H$21,'Business Day Paris'!F336:F530)</f>
        <v>55782</v>
      </c>
      <c r="I357" s="1707">
        <f>WORKDAY(J357,$I$21,'Business Day Paris'!F336:F530)</f>
        <v>55786</v>
      </c>
      <c r="J357" s="1708">
        <f>IF(WORKDAY(EOMONTH(F357,0)+$J$21-1,1,'Business Day Paris'!F336:F530)&lt;=EOMONTH(Calendar!F358,0),WORKDAY(EOMONTH(F357,0)+$J$21-1,1,'Business Day Paris'!F336:F530),WORKDAY(EOMONTH(F357,0)+$J$21+1,-1,'Business Day Paris'!F336:F530))</f>
        <v>55789</v>
      </c>
      <c r="K357" s="1238"/>
    </row>
    <row r="358" spans="2:11">
      <c r="B358" s="1248">
        <v>336</v>
      </c>
      <c r="C358" s="2"/>
      <c r="D358" s="1706">
        <f t="shared" si="17"/>
        <v>55763</v>
      </c>
      <c r="E358" s="1707">
        <f t="shared" si="15"/>
        <v>55792</v>
      </c>
      <c r="F358" s="1707">
        <f t="shared" si="16"/>
        <v>55792</v>
      </c>
      <c r="G358" s="1707">
        <f>WORKDAY(F358,$G$21,'Business Day Paris'!F337:F531)</f>
        <v>55806</v>
      </c>
      <c r="H358" s="1707">
        <f>WORKDAY(J358,$H$21,'Business Day Paris'!F337:F531)</f>
        <v>55813</v>
      </c>
      <c r="I358" s="1707">
        <f>WORKDAY(J358,$I$21,'Business Day Paris'!F337:F531)</f>
        <v>55815</v>
      </c>
      <c r="J358" s="1708">
        <f>IF(WORKDAY(EOMONTH(F358,0)+$J$21-1,1,'Business Day Paris'!F337:F531)&lt;=EOMONTH(Calendar!F359,0),WORKDAY(EOMONTH(F358,0)+$J$21-1,1,'Business Day Paris'!F337:F531),WORKDAY(EOMONTH(F358,0)+$J$21+1,-1,'Business Day Paris'!F337:F531))</f>
        <v>55820</v>
      </c>
      <c r="K358" s="1238"/>
    </row>
    <row r="359" spans="2:11">
      <c r="B359" s="1248">
        <v>337</v>
      </c>
      <c r="C359" s="2"/>
      <c r="D359" s="1706">
        <f t="shared" si="17"/>
        <v>55793</v>
      </c>
      <c r="E359" s="1707">
        <f t="shared" si="15"/>
        <v>55823</v>
      </c>
      <c r="F359" s="1707">
        <f t="shared" si="16"/>
        <v>55823</v>
      </c>
      <c r="G359" s="1707">
        <f>WORKDAY(F359,$G$21,'Business Day Paris'!F338:F532)</f>
        <v>55837</v>
      </c>
      <c r="H359" s="1707">
        <f>WORKDAY(J359,$H$21,'Business Day Paris'!F338:F532)</f>
        <v>55843</v>
      </c>
      <c r="I359" s="1707">
        <f>WORKDAY(J359,$I$21,'Business Day Paris'!F338:F532)</f>
        <v>55845</v>
      </c>
      <c r="J359" s="1708">
        <f>IF(WORKDAY(EOMONTH(F359,0)+$J$21-1,1,'Business Day Paris'!F338:F532)&lt;=EOMONTH(Calendar!F360,0),WORKDAY(EOMONTH(F359,0)+$J$21-1,1,'Business Day Paris'!F338:F532),WORKDAY(EOMONTH(F359,0)+$J$21+1,-1,'Business Day Paris'!F338:F532))</f>
        <v>55850</v>
      </c>
      <c r="K359" s="1238"/>
    </row>
    <row r="360" spans="2:11">
      <c r="B360" s="1248">
        <v>338</v>
      </c>
      <c r="C360" s="2"/>
      <c r="D360" s="1706">
        <f t="shared" si="17"/>
        <v>55824</v>
      </c>
      <c r="E360" s="1707">
        <f t="shared" si="15"/>
        <v>55853</v>
      </c>
      <c r="F360" s="1707">
        <f t="shared" si="16"/>
        <v>55853</v>
      </c>
      <c r="G360" s="1707">
        <f>WORKDAY(F360,$G$21,'Business Day Paris'!F339:F533)</f>
        <v>55866</v>
      </c>
      <c r="H360" s="1707">
        <f>WORKDAY(J360,$H$21,'Business Day Paris'!F339:F533)</f>
        <v>55873</v>
      </c>
      <c r="I360" s="1707">
        <f>WORKDAY(J360,$I$21,'Business Day Paris'!F339:F533)</f>
        <v>55877</v>
      </c>
      <c r="J360" s="1708">
        <f>IF(WORKDAY(EOMONTH(F360,0)+$J$21-1,1,'Business Day Paris'!F339:F533)&lt;=EOMONTH(Calendar!F361,0),WORKDAY(EOMONTH(F360,0)+$J$21-1,1,'Business Day Paris'!F339:F533),WORKDAY(EOMONTH(F360,0)+$J$21+1,-1,'Business Day Paris'!F339:F533))</f>
        <v>55880</v>
      </c>
      <c r="K360" s="1238"/>
    </row>
    <row r="361" spans="2:11">
      <c r="B361" s="1248">
        <v>339</v>
      </c>
      <c r="C361" s="2"/>
      <c r="D361" s="1706">
        <f t="shared" si="17"/>
        <v>55854</v>
      </c>
      <c r="E361" s="1707">
        <f t="shared" si="15"/>
        <v>55884</v>
      </c>
      <c r="F361" s="1707">
        <f t="shared" si="16"/>
        <v>55884</v>
      </c>
      <c r="G361" s="1707">
        <f>WORKDAY(F361,$G$21,'Business Day Paris'!F340:F534)</f>
        <v>55898</v>
      </c>
      <c r="H361" s="1707">
        <f>WORKDAY(J361,$H$21,'Business Day Paris'!F340:F534)</f>
        <v>55904</v>
      </c>
      <c r="I361" s="1707">
        <f>WORKDAY(J361,$I$21,'Business Day Paris'!F340:F534)</f>
        <v>55906</v>
      </c>
      <c r="J361" s="1708">
        <f>IF(WORKDAY(EOMONTH(F361,0)+$J$21-1,1,'Business Day Paris'!F340:F534)&lt;=EOMONTH(Calendar!F362,0),WORKDAY(EOMONTH(F361,0)+$J$21-1,1,'Business Day Paris'!F340:F534),WORKDAY(EOMONTH(F361,0)+$J$21+1,-1,'Business Day Paris'!F340:F534))</f>
        <v>55911</v>
      </c>
      <c r="K361" s="1238"/>
    </row>
    <row r="362" spans="2:11">
      <c r="B362" s="1248">
        <v>340</v>
      </c>
      <c r="C362" s="2"/>
      <c r="D362" s="1706">
        <f t="shared" si="17"/>
        <v>55885</v>
      </c>
      <c r="E362" s="1707">
        <f t="shared" si="15"/>
        <v>55915</v>
      </c>
      <c r="F362" s="1707">
        <f t="shared" si="16"/>
        <v>55915</v>
      </c>
      <c r="G362" s="1707">
        <f>WORKDAY(F362,$G$21,'Business Day Paris'!F341:F535)</f>
        <v>55929</v>
      </c>
      <c r="H362" s="1707">
        <f>WORKDAY(J362,$H$21,'Business Day Paris'!F341:F535)</f>
        <v>55935</v>
      </c>
      <c r="I362" s="1707">
        <f>WORKDAY(J362,$I$21,'Business Day Paris'!F341:F535)</f>
        <v>55939</v>
      </c>
      <c r="J362" s="1708">
        <f>IF(WORKDAY(EOMONTH(F362,0)+$J$21-1,1,'Business Day Paris'!F341:F535)&lt;=EOMONTH(Calendar!F363,0),WORKDAY(EOMONTH(F362,0)+$J$21-1,1,'Business Day Paris'!F341:F535),WORKDAY(EOMONTH(F362,0)+$J$21+1,-1,'Business Day Paris'!F341:F535))</f>
        <v>55942</v>
      </c>
      <c r="K362" s="1238"/>
    </row>
    <row r="363" spans="2:11">
      <c r="B363" s="1248">
        <v>341</v>
      </c>
      <c r="C363" s="2"/>
      <c r="D363" s="1706">
        <f t="shared" si="17"/>
        <v>55916</v>
      </c>
      <c r="E363" s="1707">
        <f t="shared" si="15"/>
        <v>55943</v>
      </c>
      <c r="F363" s="1707">
        <f t="shared" si="16"/>
        <v>55943</v>
      </c>
      <c r="G363" s="1707">
        <f>WORKDAY(F363,$G$21,'Business Day Paris'!F342:F536)</f>
        <v>55957</v>
      </c>
      <c r="H363" s="1707">
        <f>WORKDAY(J363,$H$21,'Business Day Paris'!F342:F536)</f>
        <v>55963</v>
      </c>
      <c r="I363" s="1707">
        <f>WORKDAY(J363,$I$21,'Business Day Paris'!F342:F536)</f>
        <v>55967</v>
      </c>
      <c r="J363" s="1708">
        <f>IF(WORKDAY(EOMONTH(F363,0)+$J$21-1,1,'Business Day Paris'!F342:F536)&lt;=EOMONTH(Calendar!F364,0),WORKDAY(EOMONTH(F363,0)+$J$21-1,1,'Business Day Paris'!F342:F536),WORKDAY(EOMONTH(F363,0)+$J$21+1,-1,'Business Day Paris'!F342:F536))</f>
        <v>55970</v>
      </c>
      <c r="K363" s="1238"/>
    </row>
    <row r="364" spans="2:11">
      <c r="B364" s="1248">
        <v>342</v>
      </c>
      <c r="C364" s="2"/>
      <c r="D364" s="1706">
        <f t="shared" si="17"/>
        <v>55944</v>
      </c>
      <c r="E364" s="1707">
        <f t="shared" si="15"/>
        <v>55974</v>
      </c>
      <c r="F364" s="1707">
        <f t="shared" si="16"/>
        <v>55974</v>
      </c>
      <c r="G364" s="1707">
        <f>WORKDAY(F364,$G$21,'Business Day Paris'!F343:F537)</f>
        <v>55988</v>
      </c>
      <c r="H364" s="1707">
        <f>WORKDAY(J364,$H$21,'Business Day Paris'!F343:F537)</f>
        <v>55995</v>
      </c>
      <c r="I364" s="1707">
        <f>WORKDAY(J364,$I$21,'Business Day Paris'!F343:F537)</f>
        <v>55997</v>
      </c>
      <c r="J364" s="1708">
        <f>IF(WORKDAY(EOMONTH(F364,0)+$J$21-1,1,'Business Day Paris'!F343:F537)&lt;=EOMONTH(Calendar!F365,0),WORKDAY(EOMONTH(F364,0)+$J$21-1,1,'Business Day Paris'!F343:F537),WORKDAY(EOMONTH(F364,0)+$J$21+1,-1,'Business Day Paris'!F343:F537))</f>
        <v>56002</v>
      </c>
      <c r="K364" s="1238"/>
    </row>
    <row r="365" spans="2:11">
      <c r="B365" s="1248">
        <v>343</v>
      </c>
      <c r="C365" s="2"/>
      <c r="D365" s="1706">
        <f t="shared" si="17"/>
        <v>55975</v>
      </c>
      <c r="E365" s="1707">
        <f t="shared" si="15"/>
        <v>56004</v>
      </c>
      <c r="F365" s="1707">
        <f t="shared" si="16"/>
        <v>56004</v>
      </c>
      <c r="G365" s="1707">
        <f>WORKDAY(F365,$G$21,'Business Day Paris'!F344:F538)</f>
        <v>56018</v>
      </c>
      <c r="H365" s="1707">
        <f>WORKDAY(J365,$H$21,'Business Day Paris'!F344:F538)</f>
        <v>56024</v>
      </c>
      <c r="I365" s="1707">
        <f>WORKDAY(J365,$I$21,'Business Day Paris'!F344:F538)</f>
        <v>56026</v>
      </c>
      <c r="J365" s="1708">
        <f>IF(WORKDAY(EOMONTH(F365,0)+$J$21-1,1,'Business Day Paris'!F344:F538)&lt;=EOMONTH(Calendar!F366,0),WORKDAY(EOMONTH(F365,0)+$J$21-1,1,'Business Day Paris'!F344:F538),WORKDAY(EOMONTH(F365,0)+$J$21+1,-1,'Business Day Paris'!F344:F538))</f>
        <v>56031</v>
      </c>
      <c r="K365" s="1238"/>
    </row>
    <row r="366" spans="2:11">
      <c r="B366" s="1248">
        <v>344</v>
      </c>
      <c r="C366" s="2"/>
      <c r="D366" s="1706">
        <f t="shared" si="17"/>
        <v>56005</v>
      </c>
      <c r="E366" s="1707">
        <f t="shared" si="15"/>
        <v>56035</v>
      </c>
      <c r="F366" s="1707">
        <f t="shared" si="16"/>
        <v>56035</v>
      </c>
      <c r="G366" s="1707">
        <f>WORKDAY(F366,$G$21,'Business Day Paris'!F345:F539)</f>
        <v>56048</v>
      </c>
      <c r="H366" s="1707">
        <f>WORKDAY(J366,$H$21,'Business Day Paris'!F345:F539)</f>
        <v>56055</v>
      </c>
      <c r="I366" s="1707">
        <f>WORKDAY(J366,$I$21,'Business Day Paris'!F345:F539)</f>
        <v>56059</v>
      </c>
      <c r="J366" s="1708">
        <f>IF(WORKDAY(EOMONTH(F366,0)+$J$21-1,1,'Business Day Paris'!F345:F539)&lt;=EOMONTH(Calendar!F367,0),WORKDAY(EOMONTH(F366,0)+$J$21-1,1,'Business Day Paris'!F345:F539),WORKDAY(EOMONTH(F366,0)+$J$21+1,-1,'Business Day Paris'!F345:F539))</f>
        <v>56062</v>
      </c>
      <c r="K366" s="1238"/>
    </row>
    <row r="367" spans="2:11">
      <c r="B367" s="1248">
        <v>345</v>
      </c>
      <c r="C367" s="2"/>
      <c r="D367" s="1706">
        <f t="shared" si="17"/>
        <v>56036</v>
      </c>
      <c r="E367" s="1707">
        <f t="shared" si="15"/>
        <v>56065</v>
      </c>
      <c r="F367" s="1707">
        <f t="shared" si="16"/>
        <v>56065</v>
      </c>
      <c r="G367" s="1707">
        <f>WORKDAY(F367,$G$21,'Business Day Paris'!F346:F540)</f>
        <v>56079</v>
      </c>
      <c r="H367" s="1707">
        <f>WORKDAY(J367,$H$21,'Business Day Paris'!F346:F540)</f>
        <v>56086</v>
      </c>
      <c r="I367" s="1707">
        <f>WORKDAY(J367,$I$21,'Business Day Paris'!F346:F540)</f>
        <v>56088</v>
      </c>
      <c r="J367" s="1708">
        <f>IF(WORKDAY(EOMONTH(F367,0)+$J$21-1,1,'Business Day Paris'!F346:F540)&lt;=EOMONTH(Calendar!F368,0),WORKDAY(EOMONTH(F367,0)+$J$21-1,1,'Business Day Paris'!F346:F540),WORKDAY(EOMONTH(F367,0)+$J$21+1,-1,'Business Day Paris'!F346:F540))</f>
        <v>56093</v>
      </c>
      <c r="K367" s="1238"/>
    </row>
    <row r="368" spans="2:11">
      <c r="B368" s="1248">
        <v>346</v>
      </c>
      <c r="C368" s="2"/>
      <c r="D368" s="1706">
        <f t="shared" si="17"/>
        <v>56066</v>
      </c>
      <c r="E368" s="1707">
        <f t="shared" si="15"/>
        <v>56096</v>
      </c>
      <c r="F368" s="1707">
        <f t="shared" si="16"/>
        <v>56096</v>
      </c>
      <c r="G368" s="1707">
        <f>WORKDAY(F368,$G$21,'Business Day Paris'!F347:F541)</f>
        <v>56110</v>
      </c>
      <c r="H368" s="1707">
        <f>WORKDAY(J368,$H$21,'Business Day Paris'!F347:F541)</f>
        <v>56116</v>
      </c>
      <c r="I368" s="1707">
        <f>WORKDAY(J368,$I$21,'Business Day Paris'!F347:F541)</f>
        <v>56118</v>
      </c>
      <c r="J368" s="1708">
        <f>IF(WORKDAY(EOMONTH(F368,0)+$J$21-1,1,'Business Day Paris'!F347:F541)&lt;=EOMONTH(Calendar!F369,0),WORKDAY(EOMONTH(F368,0)+$J$21-1,1,'Business Day Paris'!F347:F541),WORKDAY(EOMONTH(F368,0)+$J$21+1,-1,'Business Day Paris'!F347:F541))</f>
        <v>56123</v>
      </c>
      <c r="K368" s="1238"/>
    </row>
    <row r="369" spans="2:11">
      <c r="B369" s="1248">
        <v>347</v>
      </c>
      <c r="C369" s="2"/>
      <c r="D369" s="1706">
        <f t="shared" si="17"/>
        <v>56097</v>
      </c>
      <c r="E369" s="1707">
        <f t="shared" si="15"/>
        <v>56127</v>
      </c>
      <c r="F369" s="1707">
        <f t="shared" si="16"/>
        <v>56127</v>
      </c>
      <c r="G369" s="1707">
        <f>WORKDAY(F369,$G$21,'Business Day Paris'!F348:F542)</f>
        <v>56139</v>
      </c>
      <c r="H369" s="1707">
        <f>WORKDAY(J369,$H$21,'Business Day Paris'!F348:F542)</f>
        <v>56149</v>
      </c>
      <c r="I369" s="1707">
        <f>WORKDAY(J369,$I$21,'Business Day Paris'!F348:F542)</f>
        <v>56151</v>
      </c>
      <c r="J369" s="1708">
        <f>IF(WORKDAY(EOMONTH(F369,0)+$J$21-1,1,'Business Day Paris'!F348:F542)&lt;=EOMONTH(Calendar!F370,0),WORKDAY(EOMONTH(F369,0)+$J$21-1,1,'Business Day Paris'!F348:F542),WORKDAY(EOMONTH(F369,0)+$J$21+1,-1,'Business Day Paris'!F348:F542))</f>
        <v>56156</v>
      </c>
      <c r="K369" s="1238"/>
    </row>
    <row r="370" spans="2:11">
      <c r="B370" s="1248">
        <v>348</v>
      </c>
      <c r="C370" s="2"/>
      <c r="D370" s="1706">
        <f t="shared" si="17"/>
        <v>56128</v>
      </c>
      <c r="E370" s="1707">
        <f t="shared" si="15"/>
        <v>56157</v>
      </c>
      <c r="F370" s="1707">
        <f t="shared" si="16"/>
        <v>56157</v>
      </c>
      <c r="G370" s="1707">
        <f>WORKDAY(F370,$G$21,'Business Day Paris'!F349:F543)</f>
        <v>56171</v>
      </c>
      <c r="H370" s="1707">
        <f>WORKDAY(J370,$H$21,'Business Day Paris'!F349:F543)</f>
        <v>56177</v>
      </c>
      <c r="I370" s="1707">
        <f>WORKDAY(J370,$I$21,'Business Day Paris'!F349:F543)</f>
        <v>56179</v>
      </c>
      <c r="J370" s="1708">
        <f>IF(WORKDAY(EOMONTH(F370,0)+$J$21-1,1,'Business Day Paris'!F349:F543)&lt;=EOMONTH(Calendar!F371,0),WORKDAY(EOMONTH(F370,0)+$J$21-1,1,'Business Day Paris'!F349:F543),WORKDAY(EOMONTH(F370,0)+$J$21+1,-1,'Business Day Paris'!F349:F543))</f>
        <v>56184</v>
      </c>
      <c r="K370" s="1238"/>
    </row>
    <row r="371" spans="2:11">
      <c r="B371" s="1248">
        <v>349</v>
      </c>
      <c r="C371" s="2"/>
      <c r="D371" s="1706">
        <f t="shared" si="17"/>
        <v>56158</v>
      </c>
      <c r="E371" s="1707">
        <f t="shared" si="15"/>
        <v>56188</v>
      </c>
      <c r="F371" s="1707">
        <f t="shared" si="16"/>
        <v>56188</v>
      </c>
      <c r="G371" s="1707">
        <f>WORKDAY(F371,$G$21,'Business Day Paris'!F350:F544)</f>
        <v>56202</v>
      </c>
      <c r="H371" s="1707">
        <f>WORKDAY(J371,$H$21,'Business Day Paris'!F350:F544)</f>
        <v>56208</v>
      </c>
      <c r="I371" s="1707">
        <f>WORKDAY(J371,$I$21,'Business Day Paris'!F350:F544)</f>
        <v>56212</v>
      </c>
      <c r="J371" s="1708">
        <f>IF(WORKDAY(EOMONTH(F371,0)+$J$21-1,1,'Business Day Paris'!F350:F544)&lt;=EOMONTH(Calendar!F372,0),WORKDAY(EOMONTH(F371,0)+$J$21-1,1,'Business Day Paris'!F350:F544),WORKDAY(EOMONTH(F371,0)+$J$21+1,-1,'Business Day Paris'!F350:F544))</f>
        <v>56215</v>
      </c>
      <c r="K371" s="1238"/>
    </row>
    <row r="372" spans="2:11">
      <c r="B372" s="1248">
        <v>350</v>
      </c>
      <c r="C372" s="2"/>
      <c r="D372" s="1706">
        <f t="shared" si="17"/>
        <v>56189</v>
      </c>
      <c r="E372" s="1707">
        <f t="shared" si="15"/>
        <v>56218</v>
      </c>
      <c r="F372" s="1707">
        <f t="shared" si="16"/>
        <v>56218</v>
      </c>
      <c r="G372" s="1707">
        <f>WORKDAY(F372,$G$21,'Business Day Paris'!F351:F545)</f>
        <v>56230</v>
      </c>
      <c r="H372" s="1707">
        <f>WORKDAY(J372,$H$21,'Business Day Paris'!F351:F545)</f>
        <v>56240</v>
      </c>
      <c r="I372" s="1707">
        <f>WORKDAY(J372,$I$21,'Business Day Paris'!F351:F545)</f>
        <v>56242</v>
      </c>
      <c r="J372" s="1708">
        <f>IF(WORKDAY(EOMONTH(F372,0)+$J$21-1,1,'Business Day Paris'!F351:F545)&lt;=EOMONTH(Calendar!F373,0),WORKDAY(EOMONTH(F372,0)+$J$21-1,1,'Business Day Paris'!F351:F545),WORKDAY(EOMONTH(F372,0)+$J$21+1,-1,'Business Day Paris'!F351:F545))</f>
        <v>56247</v>
      </c>
      <c r="K372" s="1238"/>
    </row>
    <row r="373" spans="2:11">
      <c r="B373" s="1248">
        <v>351</v>
      </c>
      <c r="C373" s="2"/>
      <c r="D373" s="1706">
        <f t="shared" si="17"/>
        <v>56219</v>
      </c>
      <c r="E373" s="1707">
        <f t="shared" si="15"/>
        <v>56249</v>
      </c>
      <c r="F373" s="1707">
        <f t="shared" si="16"/>
        <v>56249</v>
      </c>
      <c r="G373" s="1707">
        <f>WORKDAY(F373,$G$21,'Business Day Paris'!F352:F546)</f>
        <v>56263</v>
      </c>
      <c r="H373" s="1707">
        <f>WORKDAY(J373,$H$21,'Business Day Paris'!F352:F546)</f>
        <v>56269</v>
      </c>
      <c r="I373" s="1707">
        <f>WORKDAY(J373,$I$21,'Business Day Paris'!F352:F546)</f>
        <v>56271</v>
      </c>
      <c r="J373" s="1708">
        <f>IF(WORKDAY(EOMONTH(F373,0)+$J$21-1,1,'Business Day Paris'!F352:F546)&lt;=EOMONTH(Calendar!F374,0),WORKDAY(EOMONTH(F373,0)+$J$21-1,1,'Business Day Paris'!F352:F546),WORKDAY(EOMONTH(F373,0)+$J$21+1,-1,'Business Day Paris'!F352:F546))</f>
        <v>56276</v>
      </c>
      <c r="K373" s="1238"/>
    </row>
    <row r="374" spans="2:11">
      <c r="B374" s="1248">
        <v>352</v>
      </c>
      <c r="C374" s="2"/>
      <c r="D374" s="1706">
        <f t="shared" si="17"/>
        <v>56250</v>
      </c>
      <c r="E374" s="1707">
        <f t="shared" si="15"/>
        <v>56280</v>
      </c>
      <c r="F374" s="1707">
        <f t="shared" si="16"/>
        <v>56280</v>
      </c>
      <c r="G374" s="1707">
        <f>WORKDAY(F374,$G$21,'Business Day Paris'!F353:F547)</f>
        <v>56293</v>
      </c>
      <c r="H374" s="1707">
        <f>WORKDAY(J374,$H$21,'Business Day Paris'!F353:F547)</f>
        <v>56300</v>
      </c>
      <c r="I374" s="1707">
        <f>WORKDAY(J374,$I$21,'Business Day Paris'!F353:F547)</f>
        <v>56304</v>
      </c>
      <c r="J374" s="1708">
        <f>IF(WORKDAY(EOMONTH(F374,0)+$J$21-1,1,'Business Day Paris'!F353:F547)&lt;=EOMONTH(Calendar!F375,0),WORKDAY(EOMONTH(F374,0)+$J$21-1,1,'Business Day Paris'!F353:F547),WORKDAY(EOMONTH(F374,0)+$J$21+1,-1,'Business Day Paris'!F353:F547))</f>
        <v>56307</v>
      </c>
      <c r="K374" s="1238"/>
    </row>
    <row r="375" spans="2:11">
      <c r="B375" s="1248">
        <v>353</v>
      </c>
      <c r="C375" s="2"/>
      <c r="D375" s="1706">
        <f t="shared" si="17"/>
        <v>56281</v>
      </c>
      <c r="E375" s="1707">
        <f t="shared" si="15"/>
        <v>56308</v>
      </c>
      <c r="F375" s="1707">
        <f t="shared" si="16"/>
        <v>56308</v>
      </c>
      <c r="G375" s="1707">
        <f>WORKDAY(F375,$G$21,'Business Day Paris'!F354:F548)</f>
        <v>56321</v>
      </c>
      <c r="H375" s="1707">
        <f>WORKDAY(J375,$H$21,'Business Day Paris'!F354:F548)</f>
        <v>56328</v>
      </c>
      <c r="I375" s="1707">
        <f>WORKDAY(J375,$I$21,'Business Day Paris'!F354:F548)</f>
        <v>56332</v>
      </c>
      <c r="J375" s="1708">
        <f>IF(WORKDAY(EOMONTH(F375,0)+$J$21-1,1,'Business Day Paris'!F354:F548)&lt;=EOMONTH(Calendar!F376,0),WORKDAY(EOMONTH(F375,0)+$J$21-1,1,'Business Day Paris'!F354:F548),WORKDAY(EOMONTH(F375,0)+$J$21+1,-1,'Business Day Paris'!F354:F548))</f>
        <v>56335</v>
      </c>
      <c r="K375" s="1238"/>
    </row>
    <row r="376" spans="2:11">
      <c r="B376" s="1248">
        <v>354</v>
      </c>
      <c r="C376" s="2"/>
      <c r="D376" s="1706">
        <f t="shared" si="17"/>
        <v>56309</v>
      </c>
      <c r="E376" s="1707">
        <f t="shared" si="15"/>
        <v>56339</v>
      </c>
      <c r="F376" s="1707">
        <f t="shared" si="16"/>
        <v>56339</v>
      </c>
      <c r="G376" s="1707">
        <f>WORKDAY(F376,$G$21,'Business Day Paris'!F355:F549)</f>
        <v>56353</v>
      </c>
      <c r="H376" s="1707">
        <f>WORKDAY(J376,$H$21,'Business Day Paris'!F355:F549)</f>
        <v>56359</v>
      </c>
      <c r="I376" s="1707">
        <f>WORKDAY(J376,$I$21,'Business Day Paris'!F355:F549)</f>
        <v>56361</v>
      </c>
      <c r="J376" s="1708">
        <f>IF(WORKDAY(EOMONTH(F376,0)+$J$21-1,1,'Business Day Paris'!F355:F549)&lt;=EOMONTH(Calendar!F377,0),WORKDAY(EOMONTH(F376,0)+$J$21-1,1,'Business Day Paris'!F355:F549),WORKDAY(EOMONTH(F376,0)+$J$21+1,-1,'Business Day Paris'!F355:F549))</f>
        <v>56366</v>
      </c>
      <c r="K376" s="1238"/>
    </row>
    <row r="377" spans="2:11">
      <c r="B377" s="1248">
        <v>355</v>
      </c>
      <c r="C377" s="2"/>
      <c r="D377" s="1706">
        <f t="shared" si="17"/>
        <v>56340</v>
      </c>
      <c r="E377" s="1707">
        <f t="shared" si="15"/>
        <v>56369</v>
      </c>
      <c r="F377" s="1707">
        <f t="shared" si="16"/>
        <v>56369</v>
      </c>
      <c r="G377" s="1707">
        <f>WORKDAY(F377,$G$21,'Business Day Paris'!F356:F550)</f>
        <v>56383</v>
      </c>
      <c r="H377" s="1707">
        <f>WORKDAY(J377,$H$21,'Business Day Paris'!F356:F550)</f>
        <v>56389</v>
      </c>
      <c r="I377" s="1707">
        <f>WORKDAY(J377,$I$21,'Business Day Paris'!F356:F550)</f>
        <v>56391</v>
      </c>
      <c r="J377" s="1708">
        <f>IF(WORKDAY(EOMONTH(F377,0)+$J$21-1,1,'Business Day Paris'!F356:F550)&lt;=EOMONTH(Calendar!F378,0),WORKDAY(EOMONTH(F377,0)+$J$21-1,1,'Business Day Paris'!F356:F550),WORKDAY(EOMONTH(F377,0)+$J$21+1,-1,'Business Day Paris'!F356:F550))</f>
        <v>56396</v>
      </c>
      <c r="K377" s="1238"/>
    </row>
    <row r="378" spans="2:11">
      <c r="B378" s="1248">
        <v>356</v>
      </c>
      <c r="C378" s="2"/>
      <c r="D378" s="1706">
        <f t="shared" si="17"/>
        <v>56370</v>
      </c>
      <c r="E378" s="1707">
        <f t="shared" si="15"/>
        <v>56400</v>
      </c>
      <c r="F378" s="1707">
        <f t="shared" si="16"/>
        <v>56400</v>
      </c>
      <c r="G378" s="1707">
        <f>WORKDAY(F378,$G$21,'Business Day Paris'!F357:F551)</f>
        <v>56412</v>
      </c>
      <c r="H378" s="1707">
        <f>WORKDAY(J378,$H$21,'Business Day Paris'!F357:F551)</f>
        <v>56422</v>
      </c>
      <c r="I378" s="1707">
        <f>WORKDAY(J378,$I$21,'Business Day Paris'!F357:F551)</f>
        <v>56424</v>
      </c>
      <c r="J378" s="1708">
        <f>IF(WORKDAY(EOMONTH(F378,0)+$J$21-1,1,'Business Day Paris'!F357:F551)&lt;=EOMONTH(Calendar!F379,0),WORKDAY(EOMONTH(F378,0)+$J$21-1,1,'Business Day Paris'!F357:F551),WORKDAY(EOMONTH(F378,0)+$J$21+1,-1,'Business Day Paris'!F357:F551))</f>
        <v>56429</v>
      </c>
      <c r="K378" s="1238"/>
    </row>
    <row r="379" spans="2:11">
      <c r="B379" s="1248">
        <v>357</v>
      </c>
      <c r="C379" s="2"/>
      <c r="D379" s="1706">
        <f t="shared" si="17"/>
        <v>56401</v>
      </c>
      <c r="E379" s="1707">
        <f t="shared" si="15"/>
        <v>56430</v>
      </c>
      <c r="F379" s="1707">
        <f t="shared" si="16"/>
        <v>56430</v>
      </c>
      <c r="G379" s="1707">
        <f>WORKDAY(F379,$G$21,'Business Day Paris'!F358:F552)</f>
        <v>56444</v>
      </c>
      <c r="H379" s="1707">
        <f>WORKDAY(J379,$H$21,'Business Day Paris'!F358:F552)</f>
        <v>56450</v>
      </c>
      <c r="I379" s="1707">
        <f>WORKDAY(J379,$I$21,'Business Day Paris'!F358:F552)</f>
        <v>56452</v>
      </c>
      <c r="J379" s="1708">
        <f>IF(WORKDAY(EOMONTH(F379,0)+$J$21-1,1,'Business Day Paris'!F358:F552)&lt;=EOMONTH(Calendar!F380,0),WORKDAY(EOMONTH(F379,0)+$J$21-1,1,'Business Day Paris'!F358:F552),WORKDAY(EOMONTH(F379,0)+$J$21+1,-1,'Business Day Paris'!F358:F552))</f>
        <v>56457</v>
      </c>
      <c r="K379" s="1238"/>
    </row>
    <row r="380" spans="2:11">
      <c r="B380" s="1248">
        <v>358</v>
      </c>
      <c r="C380" s="2"/>
      <c r="D380" s="1706">
        <f t="shared" si="17"/>
        <v>56431</v>
      </c>
      <c r="E380" s="1707">
        <f t="shared" si="15"/>
        <v>56461</v>
      </c>
      <c r="F380" s="1707">
        <f t="shared" si="16"/>
        <v>56461</v>
      </c>
      <c r="G380" s="1707">
        <f>WORKDAY(F380,$G$21,'Business Day Paris'!F359:F553)</f>
        <v>56475</v>
      </c>
      <c r="H380" s="1707">
        <f>WORKDAY(J380,$H$21,'Business Day Paris'!F359:F553)</f>
        <v>56481</v>
      </c>
      <c r="I380" s="1707">
        <f>WORKDAY(J380,$I$21,'Business Day Paris'!F359:F553)</f>
        <v>56485</v>
      </c>
      <c r="J380" s="1708">
        <f>IF(WORKDAY(EOMONTH(F380,0)+$J$21-1,1,'Business Day Paris'!F359:F553)&lt;=EOMONTH(Calendar!F381,0),WORKDAY(EOMONTH(F380,0)+$J$21-1,1,'Business Day Paris'!F359:F553),WORKDAY(EOMONTH(F380,0)+$J$21+1,-1,'Business Day Paris'!F359:F553))</f>
        <v>56488</v>
      </c>
      <c r="K380" s="1238"/>
    </row>
    <row r="381" spans="2:11">
      <c r="B381" s="1248">
        <v>359</v>
      </c>
      <c r="C381" s="2"/>
      <c r="D381" s="1706">
        <f t="shared" si="17"/>
        <v>56462</v>
      </c>
      <c r="E381" s="1707">
        <f t="shared" si="15"/>
        <v>56492</v>
      </c>
      <c r="F381" s="1707">
        <f t="shared" si="16"/>
        <v>56492</v>
      </c>
      <c r="G381" s="1707">
        <f>WORKDAY(F381,$G$21,'Business Day Paris'!F360:F554)</f>
        <v>56506</v>
      </c>
      <c r="H381" s="1707">
        <f>WORKDAY(J381,$H$21,'Business Day Paris'!F360:F554)</f>
        <v>56513</v>
      </c>
      <c r="I381" s="1707">
        <f>WORKDAY(J381,$I$21,'Business Day Paris'!F360:F554)</f>
        <v>56515</v>
      </c>
      <c r="J381" s="1708">
        <f>IF(WORKDAY(EOMONTH(F381,0)+$J$21-1,1,'Business Day Paris'!F360:F554)&lt;=EOMONTH(Calendar!F382,0),WORKDAY(EOMONTH(F381,0)+$J$21-1,1,'Business Day Paris'!F360:F554),WORKDAY(EOMONTH(F381,0)+$J$21+1,-1,'Business Day Paris'!F360:F554))</f>
        <v>56520</v>
      </c>
      <c r="K381" s="1238"/>
    </row>
    <row r="382" spans="2:11">
      <c r="B382" s="1248">
        <v>360</v>
      </c>
      <c r="C382" s="2"/>
      <c r="D382" s="1706">
        <f t="shared" si="17"/>
        <v>56493</v>
      </c>
      <c r="E382" s="1707">
        <f t="shared" si="15"/>
        <v>56522</v>
      </c>
      <c r="F382" s="1707">
        <f t="shared" si="16"/>
        <v>56522</v>
      </c>
      <c r="G382" s="1707">
        <f>WORKDAY(F382,$G$21,'Business Day Paris'!F361:F555)</f>
        <v>56536</v>
      </c>
      <c r="H382" s="1707">
        <f>WORKDAY(J382,$H$21,'Business Day Paris'!F361:F555)</f>
        <v>56542</v>
      </c>
      <c r="I382" s="1707">
        <f>WORKDAY(J382,$I$21,'Business Day Paris'!F361:F555)</f>
        <v>56544</v>
      </c>
      <c r="J382" s="1708">
        <f>IF(WORKDAY(EOMONTH(F382,0)+$J$21-1,1,'Business Day Paris'!F361:F555)&lt;=EOMONTH(Calendar!F383,0),WORKDAY(EOMONTH(F382,0)+$J$21-1,1,'Business Day Paris'!F361:F555),WORKDAY(EOMONTH(F382,0)+$J$21+1,-1,'Business Day Paris'!F361:F555))</f>
        <v>56549</v>
      </c>
      <c r="K382" s="1238"/>
    </row>
    <row r="383" spans="2:11">
      <c r="B383" s="1248">
        <v>361</v>
      </c>
      <c r="C383" s="2"/>
      <c r="D383" s="1706">
        <f t="shared" si="17"/>
        <v>56523</v>
      </c>
      <c r="E383" s="1707">
        <f t="shared" si="15"/>
        <v>56553</v>
      </c>
      <c r="F383" s="1707">
        <f t="shared" si="16"/>
        <v>56553</v>
      </c>
      <c r="G383" s="1707">
        <f>WORKDAY(F383,$G$21,'Business Day Paris'!F362:F556)</f>
        <v>56566</v>
      </c>
      <c r="H383" s="1707">
        <f>WORKDAY(J383,$H$21,'Business Day Paris'!F362:F556)</f>
        <v>56573</v>
      </c>
      <c r="I383" s="1707">
        <f>WORKDAY(J383,$I$21,'Business Day Paris'!F362:F556)</f>
        <v>56577</v>
      </c>
      <c r="J383" s="1708">
        <f>IF(WORKDAY(EOMONTH(F383,0)+$J$21-1,1,'Business Day Paris'!F362:F556)&lt;=EOMONTH(Calendar!F384,0),WORKDAY(EOMONTH(F383,0)+$J$21-1,1,'Business Day Paris'!F362:F556),WORKDAY(EOMONTH(F383,0)+$J$21+1,-1,'Business Day Paris'!F362:F556))</f>
        <v>56580</v>
      </c>
      <c r="K383" s="1238"/>
    </row>
    <row r="384" spans="2:11">
      <c r="B384" s="1248">
        <v>362</v>
      </c>
      <c r="C384" s="2"/>
      <c r="D384" s="1706">
        <f t="shared" si="17"/>
        <v>56554</v>
      </c>
      <c r="E384" s="1707">
        <f t="shared" si="15"/>
        <v>56583</v>
      </c>
      <c r="F384" s="1707">
        <f t="shared" si="16"/>
        <v>56583</v>
      </c>
      <c r="G384" s="1707">
        <f>WORKDAY(F384,$G$21,'Business Day Paris'!F363:F557)</f>
        <v>56597</v>
      </c>
      <c r="H384" s="1707">
        <f>WORKDAY(J384,$H$21,'Business Day Paris'!F363:F557)</f>
        <v>56604</v>
      </c>
      <c r="I384" s="1707">
        <f>WORKDAY(J384,$I$21,'Business Day Paris'!F363:F557)</f>
        <v>56606</v>
      </c>
      <c r="J384" s="1708">
        <f>IF(WORKDAY(EOMONTH(F384,0)+$J$21-1,1,'Business Day Paris'!F363:F557)&lt;=EOMONTH(Calendar!F385,0),WORKDAY(EOMONTH(F384,0)+$J$21-1,1,'Business Day Paris'!F363:F557),WORKDAY(EOMONTH(F384,0)+$J$21+1,-1,'Business Day Paris'!F363:F557))</f>
        <v>56611</v>
      </c>
      <c r="K384" s="1238"/>
    </row>
    <row r="385" spans="2:11">
      <c r="B385" s="1248">
        <v>363</v>
      </c>
      <c r="C385" s="2"/>
      <c r="D385" s="1706">
        <f t="shared" si="17"/>
        <v>56584</v>
      </c>
      <c r="E385" s="1707">
        <f t="shared" si="15"/>
        <v>56614</v>
      </c>
      <c r="F385" s="1707">
        <f t="shared" si="16"/>
        <v>56614</v>
      </c>
      <c r="G385" s="1707">
        <f>WORKDAY(F385,$G$21,'Business Day Paris'!F364:F558)</f>
        <v>56628</v>
      </c>
      <c r="H385" s="1707">
        <f>WORKDAY(J385,$H$21,'Business Day Paris'!F364:F558)</f>
        <v>56634</v>
      </c>
      <c r="I385" s="1707">
        <f>WORKDAY(J385,$I$21,'Business Day Paris'!F364:F558)</f>
        <v>56636</v>
      </c>
      <c r="J385" s="1708">
        <f>IF(WORKDAY(EOMONTH(F385,0)+$J$21-1,1,'Business Day Paris'!F364:F558)&lt;=EOMONTH(Calendar!F386,0),WORKDAY(EOMONTH(F385,0)+$J$21-1,1,'Business Day Paris'!F364:F558),WORKDAY(EOMONTH(F385,0)+$J$21+1,-1,'Business Day Paris'!F364:F558))</f>
        <v>56641</v>
      </c>
      <c r="K385" s="1238"/>
    </row>
    <row r="386" spans="2:11">
      <c r="B386" s="1248">
        <v>364</v>
      </c>
      <c r="C386" s="2"/>
      <c r="D386" s="1706">
        <f t="shared" si="17"/>
        <v>56615</v>
      </c>
      <c r="E386" s="1707">
        <f t="shared" si="15"/>
        <v>56645</v>
      </c>
      <c r="F386" s="1707">
        <f t="shared" si="16"/>
        <v>56645</v>
      </c>
      <c r="G386" s="1707">
        <f>WORKDAY(F386,$G$21,'Business Day Paris'!F365:F559)</f>
        <v>56657</v>
      </c>
      <c r="H386" s="1707">
        <f>WORKDAY(J386,$H$21,'Business Day Paris'!F365:F559)</f>
        <v>56664</v>
      </c>
      <c r="I386" s="1707">
        <f>WORKDAY(J386,$I$21,'Business Day Paris'!F365:F559)</f>
        <v>56668</v>
      </c>
      <c r="J386" s="1708">
        <f>IF(WORKDAY(EOMONTH(F386,0)+$J$21-1,1,'Business Day Paris'!F365:F559)&lt;=EOMONTH(Calendar!F387,0),WORKDAY(EOMONTH(F386,0)+$J$21-1,1,'Business Day Paris'!F365:F559),WORKDAY(EOMONTH(F386,0)+$J$21+1,-1,'Business Day Paris'!F365:F559))</f>
        <v>56671</v>
      </c>
      <c r="K386" s="1238"/>
    </row>
    <row r="387" spans="2:11">
      <c r="B387" s="1248">
        <v>365</v>
      </c>
      <c r="C387" s="2"/>
      <c r="D387" s="1706">
        <f t="shared" si="17"/>
        <v>56646</v>
      </c>
      <c r="E387" s="1707">
        <f t="shared" si="15"/>
        <v>56673</v>
      </c>
      <c r="F387" s="1707">
        <f t="shared" si="16"/>
        <v>56673</v>
      </c>
      <c r="G387" s="1707">
        <f>WORKDAY(F387,$G$21,'Business Day Paris'!F366:F560)</f>
        <v>56685</v>
      </c>
      <c r="H387" s="1707">
        <f>WORKDAY(J387,$H$21,'Business Day Paris'!F366:F560)</f>
        <v>56695</v>
      </c>
      <c r="I387" s="1707">
        <f>WORKDAY(J387,$I$21,'Business Day Paris'!F366:F560)</f>
        <v>56697</v>
      </c>
      <c r="J387" s="1708">
        <f>IF(WORKDAY(EOMONTH(F387,0)+$J$21-1,1,'Business Day Paris'!F366:F560)&lt;=EOMONTH(Calendar!F388,0),WORKDAY(EOMONTH(F387,0)+$J$21-1,1,'Business Day Paris'!F366:F560),WORKDAY(EOMONTH(F387,0)+$J$21+1,-1,'Business Day Paris'!F366:F560))</f>
        <v>56702</v>
      </c>
      <c r="K387" s="1238"/>
    </row>
    <row r="388" spans="2:11">
      <c r="B388" s="1248">
        <v>366</v>
      </c>
      <c r="C388" s="2"/>
      <c r="D388" s="1706">
        <f t="shared" si="17"/>
        <v>56674</v>
      </c>
      <c r="E388" s="1707">
        <f t="shared" si="15"/>
        <v>56704</v>
      </c>
      <c r="F388" s="1707">
        <f t="shared" si="16"/>
        <v>56704</v>
      </c>
      <c r="G388" s="1707">
        <f>WORKDAY(F388,$G$21,'Business Day Paris'!F367:F561)</f>
        <v>56718</v>
      </c>
      <c r="H388" s="1707">
        <f>WORKDAY(J388,$H$21,'Business Day Paris'!F367:F561)</f>
        <v>56724</v>
      </c>
      <c r="I388" s="1707">
        <f>WORKDAY(J388,$I$21,'Business Day Paris'!F367:F561)</f>
        <v>56726</v>
      </c>
      <c r="J388" s="1708">
        <f>IF(WORKDAY(EOMONTH(F388,0)+$J$21-1,1,'Business Day Paris'!F367:F561)&lt;=EOMONTH(Calendar!F389,0),WORKDAY(EOMONTH(F388,0)+$J$21-1,1,'Business Day Paris'!F367:F561),WORKDAY(EOMONTH(F388,0)+$J$21+1,-1,'Business Day Paris'!F367:F561))</f>
        <v>56731</v>
      </c>
      <c r="K388" s="1238"/>
    </row>
    <row r="389" spans="2:11">
      <c r="B389" s="1248">
        <v>367</v>
      </c>
      <c r="C389" s="2"/>
      <c r="D389" s="1706">
        <f t="shared" si="17"/>
        <v>56705</v>
      </c>
      <c r="E389" s="1707">
        <f t="shared" si="15"/>
        <v>56734</v>
      </c>
      <c r="F389" s="1707">
        <f t="shared" si="16"/>
        <v>56734</v>
      </c>
      <c r="G389" s="1707">
        <f>WORKDAY(F389,$G$21,'Business Day Paris'!F368:F562)</f>
        <v>56748</v>
      </c>
      <c r="H389" s="1707">
        <f>WORKDAY(J389,$H$21,'Business Day Paris'!F368:F562)</f>
        <v>56754</v>
      </c>
      <c r="I389" s="1707">
        <f>WORKDAY(J389,$I$21,'Business Day Paris'!F368:F562)</f>
        <v>56758</v>
      </c>
      <c r="J389" s="1708">
        <f>IF(WORKDAY(EOMONTH(F389,0)+$J$21-1,1,'Business Day Paris'!F368:F562)&lt;=EOMONTH(Calendar!F390,0),WORKDAY(EOMONTH(F389,0)+$J$21-1,1,'Business Day Paris'!F368:F562),WORKDAY(EOMONTH(F389,0)+$J$21+1,-1,'Business Day Paris'!F368:F562))</f>
        <v>56761</v>
      </c>
      <c r="K389" s="1238"/>
    </row>
    <row r="390" spans="2:11">
      <c r="B390" s="1248">
        <v>368</v>
      </c>
      <c r="C390" s="2"/>
      <c r="D390" s="1706">
        <f t="shared" si="17"/>
        <v>56735</v>
      </c>
      <c r="E390" s="1707">
        <f t="shared" si="15"/>
        <v>56765</v>
      </c>
      <c r="F390" s="1707">
        <f t="shared" si="16"/>
        <v>56765</v>
      </c>
      <c r="G390" s="1707">
        <f>WORKDAY(F390,$G$21,'Business Day Paris'!F369:F563)</f>
        <v>56779</v>
      </c>
      <c r="H390" s="1707">
        <f>WORKDAY(J390,$H$21,'Business Day Paris'!F369:F563)</f>
        <v>56786</v>
      </c>
      <c r="I390" s="1707">
        <f>WORKDAY(J390,$I$21,'Business Day Paris'!F369:F563)</f>
        <v>56788</v>
      </c>
      <c r="J390" s="1708">
        <f>IF(WORKDAY(EOMONTH(F390,0)+$J$21-1,1,'Business Day Paris'!F369:F563)&lt;=EOMONTH(Calendar!F391,0),WORKDAY(EOMONTH(F390,0)+$J$21-1,1,'Business Day Paris'!F369:F563),WORKDAY(EOMONTH(F390,0)+$J$21+1,-1,'Business Day Paris'!F369:F563))</f>
        <v>56793</v>
      </c>
      <c r="K390" s="1238"/>
    </row>
    <row r="391" spans="2:11">
      <c r="B391" s="1248">
        <v>369</v>
      </c>
      <c r="C391" s="2"/>
      <c r="D391" s="1706">
        <f t="shared" si="17"/>
        <v>56766</v>
      </c>
      <c r="E391" s="1707">
        <f t="shared" si="15"/>
        <v>56795</v>
      </c>
      <c r="F391" s="1707">
        <f t="shared" si="16"/>
        <v>56795</v>
      </c>
      <c r="G391" s="1707">
        <f>WORKDAY(F391,$G$21,'Business Day Paris'!F370:F564)</f>
        <v>56809</v>
      </c>
      <c r="H391" s="1707">
        <f>WORKDAY(J391,$H$21,'Business Day Paris'!F370:F564)</f>
        <v>56815</v>
      </c>
      <c r="I391" s="1707">
        <f>WORKDAY(J391,$I$21,'Business Day Paris'!F370:F564)</f>
        <v>56817</v>
      </c>
      <c r="J391" s="1708">
        <f>IF(WORKDAY(EOMONTH(F391,0)+$J$21-1,1,'Business Day Paris'!F370:F564)&lt;=EOMONTH(Calendar!F392,0),WORKDAY(EOMONTH(F391,0)+$J$21-1,1,'Business Day Paris'!F370:F564),WORKDAY(EOMONTH(F391,0)+$J$21+1,-1,'Business Day Paris'!F370:F564))</f>
        <v>56822</v>
      </c>
      <c r="K391" s="1238"/>
    </row>
    <row r="392" spans="2:11">
      <c r="B392" s="1248">
        <v>370</v>
      </c>
      <c r="C392" s="2"/>
      <c r="D392" s="1706">
        <f t="shared" si="17"/>
        <v>56796</v>
      </c>
      <c r="E392" s="1707">
        <f t="shared" si="15"/>
        <v>56826</v>
      </c>
      <c r="F392" s="1707">
        <f t="shared" si="16"/>
        <v>56826</v>
      </c>
      <c r="G392" s="1707">
        <f>WORKDAY(F392,$G$21,'Business Day Paris'!F371:F565)</f>
        <v>56839</v>
      </c>
      <c r="H392" s="1707">
        <f>WORKDAY(J392,$H$21,'Business Day Paris'!F371:F565)</f>
        <v>56846</v>
      </c>
      <c r="I392" s="1707">
        <f>WORKDAY(J392,$I$21,'Business Day Paris'!F371:F565)</f>
        <v>56850</v>
      </c>
      <c r="J392" s="1708">
        <f>IF(WORKDAY(EOMONTH(F392,0)+$J$21-1,1,'Business Day Paris'!F371:F565)&lt;=EOMONTH(Calendar!F393,0),WORKDAY(EOMONTH(F392,0)+$J$21-1,1,'Business Day Paris'!F371:F565),WORKDAY(EOMONTH(F392,0)+$J$21+1,-1,'Business Day Paris'!F371:F565))</f>
        <v>56853</v>
      </c>
      <c r="K392" s="1238"/>
    </row>
    <row r="393" spans="2:11">
      <c r="B393" s="1248">
        <v>371</v>
      </c>
      <c r="C393" s="2"/>
      <c r="D393" s="1706">
        <f t="shared" si="17"/>
        <v>56827</v>
      </c>
      <c r="E393" s="1707">
        <f t="shared" si="15"/>
        <v>56857</v>
      </c>
      <c r="F393" s="1707">
        <f t="shared" si="16"/>
        <v>56857</v>
      </c>
      <c r="G393" s="1707">
        <f>WORKDAY(F393,$G$21,'Business Day Paris'!F372:F566)</f>
        <v>56871</v>
      </c>
      <c r="H393" s="1707">
        <f>WORKDAY(J393,$H$21,'Business Day Paris'!F372:F566)</f>
        <v>56877</v>
      </c>
      <c r="I393" s="1707">
        <f>WORKDAY(J393,$I$21,'Business Day Paris'!F372:F566)</f>
        <v>56879</v>
      </c>
      <c r="J393" s="1708">
        <f>IF(WORKDAY(EOMONTH(F393,0)+$J$21-1,1,'Business Day Paris'!F372:F566)&lt;=EOMONTH(Calendar!F394,0),WORKDAY(EOMONTH(F393,0)+$J$21-1,1,'Business Day Paris'!F372:F566),WORKDAY(EOMONTH(F393,0)+$J$21+1,-1,'Business Day Paris'!F372:F566))</f>
        <v>56884</v>
      </c>
      <c r="K393" s="1238"/>
    </row>
    <row r="394" spans="2:11">
      <c r="B394" s="1248">
        <v>372</v>
      </c>
      <c r="C394" s="2"/>
      <c r="D394" s="1706">
        <f t="shared" si="17"/>
        <v>56858</v>
      </c>
      <c r="E394" s="1707">
        <f t="shared" si="15"/>
        <v>56887</v>
      </c>
      <c r="F394" s="1707">
        <f t="shared" si="16"/>
        <v>56887</v>
      </c>
      <c r="G394" s="1707">
        <f>WORKDAY(F394,$G$21,'Business Day Paris'!F373:F567)</f>
        <v>56901</v>
      </c>
      <c r="H394" s="1707">
        <f>WORKDAY(J394,$H$21,'Business Day Paris'!F373:F567)</f>
        <v>56907</v>
      </c>
      <c r="I394" s="1707">
        <f>WORKDAY(J394,$I$21,'Business Day Paris'!F373:F567)</f>
        <v>56909</v>
      </c>
      <c r="J394" s="1708">
        <f>IF(WORKDAY(EOMONTH(F394,0)+$J$21-1,1,'Business Day Paris'!F373:F567)&lt;=EOMONTH(Calendar!F395,0),WORKDAY(EOMONTH(F394,0)+$J$21-1,1,'Business Day Paris'!F373:F567),WORKDAY(EOMONTH(F394,0)+$J$21+1,-1,'Business Day Paris'!F373:F567))</f>
        <v>56914</v>
      </c>
      <c r="K394" s="1238"/>
    </row>
    <row r="395" spans="2:11">
      <c r="B395" s="1248">
        <v>373</v>
      </c>
      <c r="C395" s="2"/>
      <c r="D395" s="1706">
        <f t="shared" si="17"/>
        <v>56888</v>
      </c>
      <c r="E395" s="1707">
        <f t="shared" si="15"/>
        <v>56918</v>
      </c>
      <c r="F395" s="1707">
        <f t="shared" si="16"/>
        <v>56918</v>
      </c>
      <c r="G395" s="1707">
        <f>WORKDAY(F395,$G$21,'Business Day Paris'!F374:F568)</f>
        <v>56930</v>
      </c>
      <c r="H395" s="1707">
        <f>WORKDAY(J395,$H$21,'Business Day Paris'!F374:F568)</f>
        <v>56940</v>
      </c>
      <c r="I395" s="1707">
        <f>WORKDAY(J395,$I$21,'Business Day Paris'!F374:F568)</f>
        <v>56942</v>
      </c>
      <c r="J395" s="1708">
        <f>IF(WORKDAY(EOMONTH(F395,0)+$J$21-1,1,'Business Day Paris'!F374:F568)&lt;=EOMONTH(Calendar!F396,0),WORKDAY(EOMONTH(F395,0)+$J$21-1,1,'Business Day Paris'!F374:F568),WORKDAY(EOMONTH(F395,0)+$J$21+1,-1,'Business Day Paris'!F374:F568))</f>
        <v>56947</v>
      </c>
      <c r="K395" s="1238"/>
    </row>
    <row r="396" spans="2:11">
      <c r="B396" s="1248">
        <v>374</v>
      </c>
      <c r="C396" s="2"/>
      <c r="D396" s="1706">
        <f t="shared" si="17"/>
        <v>56919</v>
      </c>
      <c r="E396" s="1707">
        <f t="shared" si="15"/>
        <v>56948</v>
      </c>
      <c r="F396" s="1707">
        <f t="shared" si="16"/>
        <v>56948</v>
      </c>
      <c r="G396" s="1707">
        <f>WORKDAY(F396,$G$21,'Business Day Paris'!F375:F569)</f>
        <v>56962</v>
      </c>
      <c r="H396" s="1707">
        <f>WORKDAY(J396,$H$21,'Business Day Paris'!F375:F569)</f>
        <v>56968</v>
      </c>
      <c r="I396" s="1707">
        <f>WORKDAY(J396,$I$21,'Business Day Paris'!F375:F569)</f>
        <v>56970</v>
      </c>
      <c r="J396" s="1708">
        <f>IF(WORKDAY(EOMONTH(F396,0)+$J$21-1,1,'Business Day Paris'!F375:F569)&lt;=EOMONTH(Calendar!F397,0),WORKDAY(EOMONTH(F396,0)+$J$21-1,1,'Business Day Paris'!F375:F569),WORKDAY(EOMONTH(F396,0)+$J$21+1,-1,'Business Day Paris'!F375:F569))</f>
        <v>56975</v>
      </c>
      <c r="K396" s="1238"/>
    </row>
    <row r="397" spans="2:11">
      <c r="B397" s="1248">
        <v>375</v>
      </c>
      <c r="C397" s="2"/>
      <c r="D397" s="1706">
        <f t="shared" si="17"/>
        <v>56949</v>
      </c>
      <c r="E397" s="1707">
        <f t="shared" si="15"/>
        <v>56979</v>
      </c>
      <c r="F397" s="1707">
        <f t="shared" si="16"/>
        <v>56979</v>
      </c>
      <c r="G397" s="1707">
        <f>WORKDAY(F397,$G$21,'Business Day Paris'!F376:F570)</f>
        <v>56993</v>
      </c>
      <c r="H397" s="1707">
        <f>WORKDAY(J397,$H$21,'Business Day Paris'!F376:F570)</f>
        <v>56999</v>
      </c>
      <c r="I397" s="1707">
        <f>WORKDAY(J397,$I$21,'Business Day Paris'!F376:F570)</f>
        <v>57003</v>
      </c>
      <c r="J397" s="1708">
        <f>IF(WORKDAY(EOMONTH(F397,0)+$J$21-1,1,'Business Day Paris'!F376:F570)&lt;=EOMONTH(Calendar!F398,0),WORKDAY(EOMONTH(F397,0)+$J$21-1,1,'Business Day Paris'!F376:F570),WORKDAY(EOMONTH(F397,0)+$J$21+1,-1,'Business Day Paris'!F376:F570))</f>
        <v>57006</v>
      </c>
      <c r="K397" s="1238"/>
    </row>
    <row r="398" spans="2:11">
      <c r="B398" s="1248">
        <v>376</v>
      </c>
      <c r="C398" s="2"/>
      <c r="D398" s="1706">
        <f t="shared" si="17"/>
        <v>56980</v>
      </c>
      <c r="E398" s="1707">
        <f t="shared" si="15"/>
        <v>57010</v>
      </c>
      <c r="F398" s="1707">
        <f t="shared" si="16"/>
        <v>57010</v>
      </c>
      <c r="G398" s="1707">
        <f>WORKDAY(F398,$G$21,'Business Day Paris'!F377:F571)</f>
        <v>57024</v>
      </c>
      <c r="H398" s="1707">
        <f>WORKDAY(J398,$H$21,'Business Day Paris'!F377:F571)</f>
        <v>57031</v>
      </c>
      <c r="I398" s="1707">
        <f>WORKDAY(J398,$I$21,'Business Day Paris'!F377:F571)</f>
        <v>57033</v>
      </c>
      <c r="J398" s="1708">
        <f>IF(WORKDAY(EOMONTH(F398,0)+$J$21-1,1,'Business Day Paris'!F377:F571)&lt;=EOMONTH(Calendar!F399,0),WORKDAY(EOMONTH(F398,0)+$J$21-1,1,'Business Day Paris'!F377:F571),WORKDAY(EOMONTH(F398,0)+$J$21+1,-1,'Business Day Paris'!F377:F571))</f>
        <v>57038</v>
      </c>
      <c r="K398" s="1238"/>
    </row>
    <row r="399" spans="2:11">
      <c r="B399" s="1248">
        <v>377</v>
      </c>
      <c r="C399" s="2"/>
      <c r="D399" s="1706">
        <f t="shared" si="17"/>
        <v>57011</v>
      </c>
      <c r="E399" s="1707">
        <f t="shared" si="15"/>
        <v>57039</v>
      </c>
      <c r="F399" s="1707">
        <f t="shared" si="16"/>
        <v>57039</v>
      </c>
      <c r="G399" s="1707">
        <f>WORKDAY(F399,$G$21,'Business Day Paris'!F378:F572)</f>
        <v>57053</v>
      </c>
      <c r="H399" s="1707">
        <f>WORKDAY(J399,$H$21,'Business Day Paris'!F378:F572)</f>
        <v>57059</v>
      </c>
      <c r="I399" s="1707">
        <f>WORKDAY(J399,$I$21,'Business Day Paris'!F378:F572)</f>
        <v>57061</v>
      </c>
      <c r="J399" s="1708">
        <f>IF(WORKDAY(EOMONTH(F399,0)+$J$21-1,1,'Business Day Paris'!F378:F572)&lt;=EOMONTH(Calendar!F400,0),WORKDAY(EOMONTH(F399,0)+$J$21-1,1,'Business Day Paris'!F378:F572),WORKDAY(EOMONTH(F399,0)+$J$21+1,-1,'Business Day Paris'!F378:F572))</f>
        <v>57066</v>
      </c>
      <c r="K399" s="1238"/>
    </row>
    <row r="400" spans="2:11">
      <c r="B400" s="1248">
        <v>378</v>
      </c>
      <c r="C400" s="2"/>
      <c r="D400" s="1706">
        <f t="shared" si="17"/>
        <v>57040</v>
      </c>
      <c r="E400" s="1707">
        <f t="shared" si="15"/>
        <v>57070</v>
      </c>
      <c r="F400" s="1707">
        <f t="shared" si="16"/>
        <v>57070</v>
      </c>
      <c r="G400" s="1707">
        <f>WORKDAY(F400,$G$21,'Business Day Paris'!F379:F573)</f>
        <v>57084</v>
      </c>
      <c r="H400" s="1707">
        <f>WORKDAY(J400,$H$21,'Business Day Paris'!F379:F573)</f>
        <v>57090</v>
      </c>
      <c r="I400" s="1707">
        <f>WORKDAY(J400,$I$21,'Business Day Paris'!F379:F573)</f>
        <v>57094</v>
      </c>
      <c r="J400" s="1708">
        <f>IF(WORKDAY(EOMONTH(F400,0)+$J$21-1,1,'Business Day Paris'!F379:F573)&lt;=EOMONTH(Calendar!F401,0),WORKDAY(EOMONTH(F400,0)+$J$21-1,1,'Business Day Paris'!F379:F573),WORKDAY(EOMONTH(F400,0)+$J$21+1,-1,'Business Day Paris'!F379:F573))</f>
        <v>57097</v>
      </c>
      <c r="K400" s="1238"/>
    </row>
    <row r="401" spans="2:11">
      <c r="B401" s="1248">
        <v>379</v>
      </c>
      <c r="C401" s="2"/>
      <c r="D401" s="1706">
        <f t="shared" si="17"/>
        <v>57071</v>
      </c>
      <c r="E401" s="1707">
        <f t="shared" si="15"/>
        <v>57100</v>
      </c>
      <c r="F401" s="1707">
        <f t="shared" si="16"/>
        <v>57100</v>
      </c>
      <c r="G401" s="1707">
        <f>WORKDAY(F401,$G$21,'Business Day Paris'!F380:F574)</f>
        <v>57112</v>
      </c>
      <c r="H401" s="1707">
        <f>WORKDAY(J401,$H$21,'Business Day Paris'!F380:F574)</f>
        <v>57122</v>
      </c>
      <c r="I401" s="1707">
        <f>WORKDAY(J401,$I$21,'Business Day Paris'!F380:F574)</f>
        <v>57124</v>
      </c>
      <c r="J401" s="1708">
        <f>IF(WORKDAY(EOMONTH(F401,0)+$J$21-1,1,'Business Day Paris'!F380:F574)&lt;=EOMONTH(Calendar!F402,0),WORKDAY(EOMONTH(F401,0)+$J$21-1,1,'Business Day Paris'!F380:F574),WORKDAY(EOMONTH(F401,0)+$J$21+1,-1,'Business Day Paris'!F380:F574))</f>
        <v>57129</v>
      </c>
      <c r="K401" s="1238"/>
    </row>
    <row r="402" spans="2:11">
      <c r="B402" s="1248">
        <v>380</v>
      </c>
      <c r="C402" s="2"/>
      <c r="D402" s="1706">
        <f t="shared" si="17"/>
        <v>57101</v>
      </c>
      <c r="E402" s="1707">
        <f t="shared" si="15"/>
        <v>57131</v>
      </c>
      <c r="F402" s="1707">
        <f t="shared" si="16"/>
        <v>57131</v>
      </c>
      <c r="G402" s="1707">
        <f>WORKDAY(F402,$G$21,'Business Day Paris'!F381:F575)</f>
        <v>57145</v>
      </c>
      <c r="H402" s="1707">
        <f>WORKDAY(J402,$H$21,'Business Day Paris'!F381:F575)</f>
        <v>57151</v>
      </c>
      <c r="I402" s="1707">
        <f>WORKDAY(J402,$I$21,'Business Day Paris'!F381:F575)</f>
        <v>57153</v>
      </c>
      <c r="J402" s="1708">
        <f>IF(WORKDAY(EOMONTH(F402,0)+$J$21-1,1,'Business Day Paris'!F381:F575)&lt;=EOMONTH(Calendar!F403,0),WORKDAY(EOMONTH(F402,0)+$J$21-1,1,'Business Day Paris'!F381:F575),WORKDAY(EOMONTH(F402,0)+$J$21+1,-1,'Business Day Paris'!F381:F575))</f>
        <v>57158</v>
      </c>
      <c r="K402" s="1238"/>
    </row>
    <row r="403" spans="2:11">
      <c r="B403" s="1248">
        <v>381</v>
      </c>
      <c r="C403" s="2"/>
      <c r="D403" s="1706">
        <f t="shared" si="17"/>
        <v>57132</v>
      </c>
      <c r="E403" s="1707">
        <f t="shared" si="15"/>
        <v>57161</v>
      </c>
      <c r="F403" s="1707">
        <f t="shared" si="16"/>
        <v>57161</v>
      </c>
      <c r="G403" s="1707">
        <f>WORKDAY(F403,$G$21,'Business Day Paris'!F382:F576)</f>
        <v>57175</v>
      </c>
      <c r="H403" s="1707">
        <f>WORKDAY(J403,$H$21,'Business Day Paris'!F382:F576)</f>
        <v>57181</v>
      </c>
      <c r="I403" s="1707">
        <f>WORKDAY(J403,$I$21,'Business Day Paris'!F382:F576)</f>
        <v>57185</v>
      </c>
      <c r="J403" s="1708">
        <f>IF(WORKDAY(EOMONTH(F403,0)+$J$21-1,1,'Business Day Paris'!F382:F576)&lt;=EOMONTH(Calendar!F404,0),WORKDAY(EOMONTH(F403,0)+$J$21-1,1,'Business Day Paris'!F382:F576),WORKDAY(EOMONTH(F403,0)+$J$21+1,-1,'Business Day Paris'!F382:F576))</f>
        <v>57188</v>
      </c>
      <c r="K403" s="1238"/>
    </row>
    <row r="404" spans="2:11">
      <c r="B404" s="1248">
        <v>382</v>
      </c>
      <c r="C404" s="2"/>
      <c r="D404" s="1706">
        <f t="shared" si="17"/>
        <v>57162</v>
      </c>
      <c r="E404" s="1707">
        <f t="shared" si="15"/>
        <v>57192</v>
      </c>
      <c r="F404" s="1707">
        <f t="shared" si="16"/>
        <v>57192</v>
      </c>
      <c r="G404" s="1707">
        <f>WORKDAY(F404,$G$21,'Business Day Paris'!F383:F577)</f>
        <v>57206</v>
      </c>
      <c r="H404" s="1707">
        <f>WORKDAY(J404,$H$21,'Business Day Paris'!F383:F577)</f>
        <v>57213</v>
      </c>
      <c r="I404" s="1707">
        <f>WORKDAY(J404,$I$21,'Business Day Paris'!F383:F577)</f>
        <v>57215</v>
      </c>
      <c r="J404" s="1708">
        <f>IF(WORKDAY(EOMONTH(F404,0)+$J$21-1,1,'Business Day Paris'!F383:F577)&lt;=EOMONTH(Calendar!F405,0),WORKDAY(EOMONTH(F404,0)+$J$21-1,1,'Business Day Paris'!F383:F577),WORKDAY(EOMONTH(F404,0)+$J$21+1,-1,'Business Day Paris'!F383:F577))</f>
        <v>57220</v>
      </c>
      <c r="K404" s="1238"/>
    </row>
    <row r="405" spans="2:11">
      <c r="B405" s="1248">
        <v>383</v>
      </c>
      <c r="C405" s="2"/>
      <c r="D405" s="1706">
        <f t="shared" si="17"/>
        <v>57193</v>
      </c>
      <c r="E405" s="1707">
        <f t="shared" si="15"/>
        <v>57223</v>
      </c>
      <c r="F405" s="1707">
        <f t="shared" si="16"/>
        <v>57223</v>
      </c>
      <c r="G405" s="1707">
        <f>WORKDAY(F405,$G$21,'Business Day Paris'!F384:F578)</f>
        <v>57237</v>
      </c>
      <c r="H405" s="1707">
        <f>WORKDAY(J405,$H$21,'Business Day Paris'!F384:F578)</f>
        <v>57243</v>
      </c>
      <c r="I405" s="1707">
        <f>WORKDAY(J405,$I$21,'Business Day Paris'!F384:F578)</f>
        <v>57245</v>
      </c>
      <c r="J405" s="1708">
        <f>IF(WORKDAY(EOMONTH(F405,0)+$J$21-1,1,'Business Day Paris'!F384:F578)&lt;=EOMONTH(Calendar!F406,0),WORKDAY(EOMONTH(F405,0)+$J$21-1,1,'Business Day Paris'!F384:F578),WORKDAY(EOMONTH(F405,0)+$J$21+1,-1,'Business Day Paris'!F384:F578))</f>
        <v>57250</v>
      </c>
      <c r="K405" s="1238"/>
    </row>
    <row r="406" spans="2:11">
      <c r="B406" s="1248">
        <v>384</v>
      </c>
      <c r="C406" s="2"/>
      <c r="D406" s="1706">
        <f t="shared" si="17"/>
        <v>57224</v>
      </c>
      <c r="E406" s="1707">
        <f t="shared" si="15"/>
        <v>57253</v>
      </c>
      <c r="F406" s="1707">
        <f t="shared" si="16"/>
        <v>57253</v>
      </c>
      <c r="G406" s="1707">
        <f>WORKDAY(F406,$G$21,'Business Day Paris'!F385:F579)</f>
        <v>57266</v>
      </c>
      <c r="H406" s="1707">
        <f>WORKDAY(J406,$H$21,'Business Day Paris'!F385:F579)</f>
        <v>57273</v>
      </c>
      <c r="I406" s="1707">
        <f>WORKDAY(J406,$I$21,'Business Day Paris'!F385:F579)</f>
        <v>57277</v>
      </c>
      <c r="J406" s="1708">
        <f>IF(WORKDAY(EOMONTH(F406,0)+$J$21-1,1,'Business Day Paris'!F385:F579)&lt;=EOMONTH(Calendar!F407,0),WORKDAY(EOMONTH(F406,0)+$J$21-1,1,'Business Day Paris'!F385:F579),WORKDAY(EOMONTH(F406,0)+$J$21+1,-1,'Business Day Paris'!F385:F579))</f>
        <v>57280</v>
      </c>
      <c r="K406" s="1238"/>
    </row>
    <row r="407" spans="2:11">
      <c r="B407" s="1248">
        <v>385</v>
      </c>
      <c r="C407" s="2"/>
      <c r="D407" s="1706">
        <f t="shared" si="17"/>
        <v>57254</v>
      </c>
      <c r="E407" s="1707">
        <f t="shared" si="15"/>
        <v>57284</v>
      </c>
      <c r="F407" s="1707">
        <f t="shared" si="16"/>
        <v>57284</v>
      </c>
      <c r="G407" s="1707">
        <f>WORKDAY(F407,$G$21,'Business Day Paris'!F386:F580)</f>
        <v>57298</v>
      </c>
      <c r="H407" s="1707">
        <f>WORKDAY(J407,$H$21,'Business Day Paris'!F386:F580)</f>
        <v>57304</v>
      </c>
      <c r="I407" s="1707">
        <f>WORKDAY(J407,$I$21,'Business Day Paris'!F386:F580)</f>
        <v>57306</v>
      </c>
      <c r="J407" s="1708">
        <f>IF(WORKDAY(EOMONTH(F407,0)+$J$21-1,1,'Business Day Paris'!F386:F580)&lt;=EOMONTH(Calendar!F408,0),WORKDAY(EOMONTH(F407,0)+$J$21-1,1,'Business Day Paris'!F386:F580),WORKDAY(EOMONTH(F407,0)+$J$21+1,-1,'Business Day Paris'!F386:F580))</f>
        <v>57311</v>
      </c>
      <c r="K407" s="1238"/>
    </row>
    <row r="408" spans="2:11">
      <c r="B408" s="1248">
        <v>386</v>
      </c>
      <c r="C408" s="2"/>
      <c r="D408" s="1706">
        <f t="shared" si="17"/>
        <v>57285</v>
      </c>
      <c r="E408" s="1707">
        <f t="shared" ref="E408:E471" si="18">EOMONTH(D408,0)</f>
        <v>57314</v>
      </c>
      <c r="F408" s="1707">
        <f t="shared" ref="F408:F471" si="19">E408</f>
        <v>57314</v>
      </c>
      <c r="G408" s="1707">
        <f>WORKDAY(F408,$G$21,'Business Day Paris'!F387:F581)</f>
        <v>57328</v>
      </c>
      <c r="H408" s="1707">
        <f>WORKDAY(J408,$H$21,'Business Day Paris'!F387:F581)</f>
        <v>57334</v>
      </c>
      <c r="I408" s="1707">
        <f>WORKDAY(J408,$I$21,'Business Day Paris'!F387:F581)</f>
        <v>57336</v>
      </c>
      <c r="J408" s="1708">
        <f>IF(WORKDAY(EOMONTH(F408,0)+$J$21-1,1,'Business Day Paris'!F387:F581)&lt;=EOMONTH(Calendar!F409,0),WORKDAY(EOMONTH(F408,0)+$J$21-1,1,'Business Day Paris'!F387:F581),WORKDAY(EOMONTH(F408,0)+$J$21+1,-1,'Business Day Paris'!F387:F581))</f>
        <v>57341</v>
      </c>
      <c r="K408" s="1238"/>
    </row>
    <row r="409" spans="2:11">
      <c r="B409" s="1248">
        <v>387</v>
      </c>
      <c r="C409" s="2"/>
      <c r="D409" s="1706">
        <f t="shared" ref="D409:D472" si="20">EOMONTH(D408,0)+1</f>
        <v>57315</v>
      </c>
      <c r="E409" s="1707">
        <f t="shared" si="18"/>
        <v>57345</v>
      </c>
      <c r="F409" s="1707">
        <f t="shared" si="19"/>
        <v>57345</v>
      </c>
      <c r="G409" s="1707">
        <f>WORKDAY(F409,$G$21,'Business Day Paris'!F388:F582)</f>
        <v>57357</v>
      </c>
      <c r="H409" s="1707">
        <f>WORKDAY(J409,$H$21,'Business Day Paris'!F388:F582)</f>
        <v>57367</v>
      </c>
      <c r="I409" s="1707">
        <f>WORKDAY(J409,$I$21,'Business Day Paris'!F388:F582)</f>
        <v>57369</v>
      </c>
      <c r="J409" s="1708">
        <f>IF(WORKDAY(EOMONTH(F409,0)+$J$21-1,1,'Business Day Paris'!F388:F582)&lt;=EOMONTH(Calendar!F410,0),WORKDAY(EOMONTH(F409,0)+$J$21-1,1,'Business Day Paris'!F388:F582),WORKDAY(EOMONTH(F409,0)+$J$21+1,-1,'Business Day Paris'!F388:F582))</f>
        <v>57374</v>
      </c>
      <c r="K409" s="1238"/>
    </row>
    <row r="410" spans="2:11">
      <c r="B410" s="1248">
        <v>388</v>
      </c>
      <c r="C410" s="2"/>
      <c r="D410" s="1706">
        <f t="shared" si="20"/>
        <v>57346</v>
      </c>
      <c r="E410" s="1707">
        <f t="shared" si="18"/>
        <v>57376</v>
      </c>
      <c r="F410" s="1707">
        <f t="shared" si="19"/>
        <v>57376</v>
      </c>
      <c r="G410" s="1707">
        <f>WORKDAY(F410,$G$21,'Business Day Paris'!F389:F583)</f>
        <v>57390</v>
      </c>
      <c r="H410" s="1707">
        <f>WORKDAY(J410,$H$21,'Business Day Paris'!F389:F583)</f>
        <v>57396</v>
      </c>
      <c r="I410" s="1707">
        <f>WORKDAY(J410,$I$21,'Business Day Paris'!F389:F583)</f>
        <v>57398</v>
      </c>
      <c r="J410" s="1708">
        <f>IF(WORKDAY(EOMONTH(F410,0)+$J$21-1,1,'Business Day Paris'!F389:F583)&lt;=EOMONTH(Calendar!F411,0),WORKDAY(EOMONTH(F410,0)+$J$21-1,1,'Business Day Paris'!F389:F583),WORKDAY(EOMONTH(F410,0)+$J$21+1,-1,'Business Day Paris'!F389:F583))</f>
        <v>57403</v>
      </c>
      <c r="K410" s="1238"/>
    </row>
    <row r="411" spans="2:11">
      <c r="B411" s="1248">
        <v>389</v>
      </c>
      <c r="C411" s="2"/>
      <c r="D411" s="1706">
        <f t="shared" si="20"/>
        <v>57377</v>
      </c>
      <c r="E411" s="1707">
        <f t="shared" si="18"/>
        <v>57404</v>
      </c>
      <c r="F411" s="1707">
        <f t="shared" si="19"/>
        <v>57404</v>
      </c>
      <c r="G411" s="1707">
        <f>WORKDAY(F411,$G$21,'Business Day Paris'!F390:F584)</f>
        <v>57418</v>
      </c>
      <c r="H411" s="1707">
        <f>WORKDAY(J411,$H$21,'Business Day Paris'!F390:F584)</f>
        <v>57424</v>
      </c>
      <c r="I411" s="1707">
        <f>WORKDAY(J411,$I$21,'Business Day Paris'!F390:F584)</f>
        <v>57426</v>
      </c>
      <c r="J411" s="1708">
        <f>IF(WORKDAY(EOMONTH(F411,0)+$J$21-1,1,'Business Day Paris'!F390:F584)&lt;=EOMONTH(Calendar!F412,0),WORKDAY(EOMONTH(F411,0)+$J$21-1,1,'Business Day Paris'!F390:F584),WORKDAY(EOMONTH(F411,0)+$J$21+1,-1,'Business Day Paris'!F390:F584))</f>
        <v>57431</v>
      </c>
      <c r="K411" s="1238"/>
    </row>
    <row r="412" spans="2:11">
      <c r="B412" s="1248">
        <v>390</v>
      </c>
      <c r="C412" s="2"/>
      <c r="D412" s="1706">
        <f t="shared" si="20"/>
        <v>57405</v>
      </c>
      <c r="E412" s="1707">
        <f t="shared" si="18"/>
        <v>57435</v>
      </c>
      <c r="F412" s="1707">
        <f t="shared" si="19"/>
        <v>57435</v>
      </c>
      <c r="G412" s="1707">
        <f>WORKDAY(F412,$G$21,'Business Day Paris'!F391:F585)</f>
        <v>57448</v>
      </c>
      <c r="H412" s="1707">
        <f>WORKDAY(J412,$H$21,'Business Day Paris'!F391:F585)</f>
        <v>57455</v>
      </c>
      <c r="I412" s="1707">
        <f>WORKDAY(J412,$I$21,'Business Day Paris'!F391:F585)</f>
        <v>57459</v>
      </c>
      <c r="J412" s="1708">
        <f>IF(WORKDAY(EOMONTH(F412,0)+$J$21-1,1,'Business Day Paris'!F391:F585)&lt;=EOMONTH(Calendar!F413,0),WORKDAY(EOMONTH(F412,0)+$J$21-1,1,'Business Day Paris'!F391:F585),WORKDAY(EOMONTH(F412,0)+$J$21+1,-1,'Business Day Paris'!F391:F585))</f>
        <v>57462</v>
      </c>
      <c r="K412" s="1238"/>
    </row>
    <row r="413" spans="2:11">
      <c r="B413" s="1248">
        <v>391</v>
      </c>
      <c r="C413" s="2"/>
      <c r="D413" s="1706">
        <f t="shared" si="20"/>
        <v>57436</v>
      </c>
      <c r="E413" s="1707">
        <f t="shared" si="18"/>
        <v>57465</v>
      </c>
      <c r="F413" s="1707">
        <f t="shared" si="19"/>
        <v>57465</v>
      </c>
      <c r="G413" s="1707">
        <f>WORKDAY(F413,$G$21,'Business Day Paris'!F392:F586)</f>
        <v>57479</v>
      </c>
      <c r="H413" s="1707">
        <f>WORKDAY(J413,$H$21,'Business Day Paris'!F392:F586)</f>
        <v>57486</v>
      </c>
      <c r="I413" s="1707">
        <f>WORKDAY(J413,$I$21,'Business Day Paris'!F392:F586)</f>
        <v>57488</v>
      </c>
      <c r="J413" s="1708">
        <f>IF(WORKDAY(EOMONTH(F413,0)+$J$21-1,1,'Business Day Paris'!F392:F586)&lt;=EOMONTH(Calendar!F414,0),WORKDAY(EOMONTH(F413,0)+$J$21-1,1,'Business Day Paris'!F392:F586),WORKDAY(EOMONTH(F413,0)+$J$21+1,-1,'Business Day Paris'!F392:F586))</f>
        <v>57493</v>
      </c>
      <c r="K413" s="1238"/>
    </row>
    <row r="414" spans="2:11">
      <c r="B414" s="1248">
        <v>392</v>
      </c>
      <c r="C414" s="2"/>
      <c r="D414" s="1706">
        <f t="shared" si="20"/>
        <v>57466</v>
      </c>
      <c r="E414" s="1707">
        <f t="shared" si="18"/>
        <v>57496</v>
      </c>
      <c r="F414" s="1707">
        <f t="shared" si="19"/>
        <v>57496</v>
      </c>
      <c r="G414" s="1707">
        <f>WORKDAY(F414,$G$21,'Business Day Paris'!F393:F587)</f>
        <v>57510</v>
      </c>
      <c r="H414" s="1707">
        <f>WORKDAY(J414,$H$21,'Business Day Paris'!F393:F587)</f>
        <v>57516</v>
      </c>
      <c r="I414" s="1707">
        <f>WORKDAY(J414,$I$21,'Business Day Paris'!F393:F587)</f>
        <v>57518</v>
      </c>
      <c r="J414" s="1708">
        <f>IF(WORKDAY(EOMONTH(F414,0)+$J$21-1,1,'Business Day Paris'!F393:F587)&lt;=EOMONTH(Calendar!F415,0),WORKDAY(EOMONTH(F414,0)+$J$21-1,1,'Business Day Paris'!F393:F587),WORKDAY(EOMONTH(F414,0)+$J$21+1,-1,'Business Day Paris'!F393:F587))</f>
        <v>57523</v>
      </c>
      <c r="K414" s="1238"/>
    </row>
    <row r="415" spans="2:11">
      <c r="B415" s="1248">
        <v>393</v>
      </c>
      <c r="C415" s="2"/>
      <c r="D415" s="1706">
        <f t="shared" si="20"/>
        <v>57497</v>
      </c>
      <c r="E415" s="1707">
        <f t="shared" si="18"/>
        <v>57526</v>
      </c>
      <c r="F415" s="1707">
        <f t="shared" si="19"/>
        <v>57526</v>
      </c>
      <c r="G415" s="1707">
        <f>WORKDAY(F415,$G$21,'Business Day Paris'!F394:F588)</f>
        <v>57539</v>
      </c>
      <c r="H415" s="1707">
        <f>WORKDAY(J415,$H$21,'Business Day Paris'!F394:F588)</f>
        <v>57546</v>
      </c>
      <c r="I415" s="1707">
        <f>WORKDAY(J415,$I$21,'Business Day Paris'!F394:F588)</f>
        <v>57550</v>
      </c>
      <c r="J415" s="1708">
        <f>IF(WORKDAY(EOMONTH(F415,0)+$J$21-1,1,'Business Day Paris'!F394:F588)&lt;=EOMONTH(Calendar!F416,0),WORKDAY(EOMONTH(F415,0)+$J$21-1,1,'Business Day Paris'!F394:F588),WORKDAY(EOMONTH(F415,0)+$J$21+1,-1,'Business Day Paris'!F394:F588))</f>
        <v>57553</v>
      </c>
      <c r="K415" s="1238"/>
    </row>
    <row r="416" spans="2:11">
      <c r="B416" s="1248">
        <v>394</v>
      </c>
      <c r="C416" s="2"/>
      <c r="D416" s="1706">
        <f t="shared" si="20"/>
        <v>57527</v>
      </c>
      <c r="E416" s="1707">
        <f t="shared" si="18"/>
        <v>57557</v>
      </c>
      <c r="F416" s="1707">
        <f t="shared" si="19"/>
        <v>57557</v>
      </c>
      <c r="G416" s="1707">
        <f>WORKDAY(F416,$G$21,'Business Day Paris'!F395:F589)</f>
        <v>57571</v>
      </c>
      <c r="H416" s="1707">
        <f>WORKDAY(J416,$H$21,'Business Day Paris'!F395:F589)</f>
        <v>57577</v>
      </c>
      <c r="I416" s="1707">
        <f>WORKDAY(J416,$I$21,'Business Day Paris'!F395:F589)</f>
        <v>57579</v>
      </c>
      <c r="J416" s="1708">
        <f>IF(WORKDAY(EOMONTH(F416,0)+$J$21-1,1,'Business Day Paris'!F395:F589)&lt;=EOMONTH(Calendar!F417,0),WORKDAY(EOMONTH(F416,0)+$J$21-1,1,'Business Day Paris'!F395:F589),WORKDAY(EOMONTH(F416,0)+$J$21+1,-1,'Business Day Paris'!F395:F589))</f>
        <v>57584</v>
      </c>
      <c r="K416" s="1238"/>
    </row>
    <row r="417" spans="2:11">
      <c r="B417" s="1248">
        <v>395</v>
      </c>
      <c r="C417" s="2"/>
      <c r="D417" s="1706">
        <f t="shared" si="20"/>
        <v>57558</v>
      </c>
      <c r="E417" s="1707">
        <f t="shared" si="18"/>
        <v>57588</v>
      </c>
      <c r="F417" s="1707">
        <f t="shared" si="19"/>
        <v>57588</v>
      </c>
      <c r="G417" s="1707">
        <f>WORKDAY(F417,$G$21,'Business Day Paris'!F396:F590)</f>
        <v>57602</v>
      </c>
      <c r="H417" s="1707">
        <f>WORKDAY(J417,$H$21,'Business Day Paris'!F396:F590)</f>
        <v>57608</v>
      </c>
      <c r="I417" s="1707">
        <f>WORKDAY(J417,$I$21,'Business Day Paris'!F396:F590)</f>
        <v>57612</v>
      </c>
      <c r="J417" s="1708">
        <f>IF(WORKDAY(EOMONTH(F417,0)+$J$21-1,1,'Business Day Paris'!F396:F590)&lt;=EOMONTH(Calendar!F418,0),WORKDAY(EOMONTH(F417,0)+$J$21-1,1,'Business Day Paris'!F396:F590),WORKDAY(EOMONTH(F417,0)+$J$21+1,-1,'Business Day Paris'!F396:F590))</f>
        <v>57615</v>
      </c>
      <c r="K417" s="1238"/>
    </row>
    <row r="418" spans="2:11">
      <c r="B418" s="1248">
        <v>396</v>
      </c>
      <c r="C418" s="2"/>
      <c r="D418" s="1706">
        <f t="shared" si="20"/>
        <v>57589</v>
      </c>
      <c r="E418" s="1707">
        <f t="shared" si="18"/>
        <v>57618</v>
      </c>
      <c r="F418" s="1707">
        <f t="shared" si="19"/>
        <v>57618</v>
      </c>
      <c r="G418" s="1707">
        <f>WORKDAY(F418,$G$21,'Business Day Paris'!F397:F591)</f>
        <v>57630</v>
      </c>
      <c r="H418" s="1707">
        <f>WORKDAY(J418,$H$21,'Business Day Paris'!F397:F591)</f>
        <v>57640</v>
      </c>
      <c r="I418" s="1707">
        <f>WORKDAY(J418,$I$21,'Business Day Paris'!F397:F591)</f>
        <v>57642</v>
      </c>
      <c r="J418" s="1708">
        <f>IF(WORKDAY(EOMONTH(F418,0)+$J$21-1,1,'Business Day Paris'!F397:F591)&lt;=EOMONTH(Calendar!F419,0),WORKDAY(EOMONTH(F418,0)+$J$21-1,1,'Business Day Paris'!F397:F591),WORKDAY(EOMONTH(F418,0)+$J$21+1,-1,'Business Day Paris'!F397:F591))</f>
        <v>57647</v>
      </c>
      <c r="K418" s="1238"/>
    </row>
    <row r="419" spans="2:11">
      <c r="B419" s="1248">
        <v>397</v>
      </c>
      <c r="C419" s="2"/>
      <c r="D419" s="1706">
        <f t="shared" si="20"/>
        <v>57619</v>
      </c>
      <c r="E419" s="1707">
        <f t="shared" si="18"/>
        <v>57649</v>
      </c>
      <c r="F419" s="1707">
        <f t="shared" si="19"/>
        <v>57649</v>
      </c>
      <c r="G419" s="1707">
        <f>WORKDAY(F419,$G$21,'Business Day Paris'!F398:F592)</f>
        <v>57663</v>
      </c>
      <c r="H419" s="1707">
        <f>WORKDAY(J419,$H$21,'Business Day Paris'!F398:F592)</f>
        <v>57669</v>
      </c>
      <c r="I419" s="1707">
        <f>WORKDAY(J419,$I$21,'Business Day Paris'!F398:F592)</f>
        <v>57671</v>
      </c>
      <c r="J419" s="1708">
        <f>IF(WORKDAY(EOMONTH(F419,0)+$J$21-1,1,'Business Day Paris'!F398:F592)&lt;=EOMONTH(Calendar!F420,0),WORKDAY(EOMONTH(F419,0)+$J$21-1,1,'Business Day Paris'!F398:F592),WORKDAY(EOMONTH(F419,0)+$J$21+1,-1,'Business Day Paris'!F398:F592))</f>
        <v>57676</v>
      </c>
      <c r="K419" s="1238"/>
    </row>
    <row r="420" spans="2:11">
      <c r="B420" s="1248">
        <v>398</v>
      </c>
      <c r="C420" s="2"/>
      <c r="D420" s="1706">
        <f t="shared" si="20"/>
        <v>57650</v>
      </c>
      <c r="E420" s="1707">
        <f t="shared" si="18"/>
        <v>57679</v>
      </c>
      <c r="F420" s="1707">
        <f t="shared" si="19"/>
        <v>57679</v>
      </c>
      <c r="G420" s="1707">
        <f>WORKDAY(F420,$G$21,'Business Day Paris'!F399:F593)</f>
        <v>57693</v>
      </c>
      <c r="H420" s="1707">
        <f>WORKDAY(J420,$H$21,'Business Day Paris'!F399:F593)</f>
        <v>57699</v>
      </c>
      <c r="I420" s="1707">
        <f>WORKDAY(J420,$I$21,'Business Day Paris'!F399:F593)</f>
        <v>57703</v>
      </c>
      <c r="J420" s="1708">
        <f>IF(WORKDAY(EOMONTH(F420,0)+$J$21-1,1,'Business Day Paris'!F399:F593)&lt;=EOMONTH(Calendar!F421,0),WORKDAY(EOMONTH(F420,0)+$J$21-1,1,'Business Day Paris'!F399:F593),WORKDAY(EOMONTH(F420,0)+$J$21+1,-1,'Business Day Paris'!F399:F593))</f>
        <v>57706</v>
      </c>
      <c r="K420" s="1238"/>
    </row>
    <row r="421" spans="2:11">
      <c r="B421" s="1248">
        <v>399</v>
      </c>
      <c r="C421" s="2"/>
      <c r="D421" s="1706">
        <f t="shared" si="20"/>
        <v>57680</v>
      </c>
      <c r="E421" s="1707">
        <f t="shared" si="18"/>
        <v>57710</v>
      </c>
      <c r="F421" s="1707">
        <f t="shared" si="19"/>
        <v>57710</v>
      </c>
      <c r="G421" s="1707">
        <f>WORKDAY(F421,$G$21,'Business Day Paris'!F400:F594)</f>
        <v>57724</v>
      </c>
      <c r="H421" s="1707">
        <f>WORKDAY(J421,$H$21,'Business Day Paris'!F400:F594)</f>
        <v>57731</v>
      </c>
      <c r="I421" s="1707">
        <f>WORKDAY(J421,$I$21,'Business Day Paris'!F400:F594)</f>
        <v>57733</v>
      </c>
      <c r="J421" s="1708">
        <f>IF(WORKDAY(EOMONTH(F421,0)+$J$21-1,1,'Business Day Paris'!F400:F594)&lt;=EOMONTH(Calendar!F422,0),WORKDAY(EOMONTH(F421,0)+$J$21-1,1,'Business Day Paris'!F400:F594),WORKDAY(EOMONTH(F421,0)+$J$21+1,-1,'Business Day Paris'!F400:F594))</f>
        <v>57738</v>
      </c>
      <c r="K421" s="1238"/>
    </row>
    <row r="422" spans="2:11">
      <c r="B422" s="1248">
        <v>400</v>
      </c>
      <c r="C422" s="2"/>
      <c r="D422" s="1706">
        <f t="shared" si="20"/>
        <v>57711</v>
      </c>
      <c r="E422" s="1707">
        <f t="shared" si="18"/>
        <v>57741</v>
      </c>
      <c r="F422" s="1707">
        <f t="shared" si="19"/>
        <v>57741</v>
      </c>
      <c r="G422" s="1707">
        <f>WORKDAY(F422,$G$21,'Business Day Paris'!F401:F595)</f>
        <v>57755</v>
      </c>
      <c r="H422" s="1707">
        <f>WORKDAY(J422,$H$21,'Business Day Paris'!F401:F595)</f>
        <v>57761</v>
      </c>
      <c r="I422" s="1707">
        <f>WORKDAY(J422,$I$21,'Business Day Paris'!F401:F595)</f>
        <v>57763</v>
      </c>
      <c r="J422" s="1708">
        <f>IF(WORKDAY(EOMONTH(F422,0)+$J$21-1,1,'Business Day Paris'!F401:F595)&lt;=EOMONTH(Calendar!F423,0),WORKDAY(EOMONTH(F422,0)+$J$21-1,1,'Business Day Paris'!F401:F595),WORKDAY(EOMONTH(F422,0)+$J$21+1,-1,'Business Day Paris'!F401:F595))</f>
        <v>57768</v>
      </c>
      <c r="K422" s="1238"/>
    </row>
    <row r="423" spans="2:11">
      <c r="B423" s="1248">
        <v>401</v>
      </c>
      <c r="C423" s="2"/>
      <c r="D423" s="1706">
        <f t="shared" si="20"/>
        <v>57742</v>
      </c>
      <c r="E423" s="1707">
        <f t="shared" si="18"/>
        <v>57769</v>
      </c>
      <c r="F423" s="1707">
        <f t="shared" si="19"/>
        <v>57769</v>
      </c>
      <c r="G423" s="1707">
        <f>WORKDAY(F423,$G$21,'Business Day Paris'!F402:F596)</f>
        <v>57783</v>
      </c>
      <c r="H423" s="1707">
        <f>WORKDAY(J423,$H$21,'Business Day Paris'!F402:F596)</f>
        <v>57789</v>
      </c>
      <c r="I423" s="1707">
        <f>WORKDAY(J423,$I$21,'Business Day Paris'!F402:F596)</f>
        <v>57791</v>
      </c>
      <c r="J423" s="1708">
        <f>IF(WORKDAY(EOMONTH(F423,0)+$J$21-1,1,'Business Day Paris'!F402:F596)&lt;=EOMONTH(Calendar!F424,0),WORKDAY(EOMONTH(F423,0)+$J$21-1,1,'Business Day Paris'!F402:F596),WORKDAY(EOMONTH(F423,0)+$J$21+1,-1,'Business Day Paris'!F402:F596))</f>
        <v>57796</v>
      </c>
      <c r="K423" s="1238"/>
    </row>
    <row r="424" spans="2:11">
      <c r="B424" s="1248">
        <v>402</v>
      </c>
      <c r="C424" s="2"/>
      <c r="D424" s="1706">
        <f t="shared" si="20"/>
        <v>57770</v>
      </c>
      <c r="E424" s="1707">
        <f t="shared" si="18"/>
        <v>57800</v>
      </c>
      <c r="F424" s="1707">
        <f t="shared" si="19"/>
        <v>57800</v>
      </c>
      <c r="G424" s="1707">
        <f>WORKDAY(F424,$G$21,'Business Day Paris'!F403:F597)</f>
        <v>57812</v>
      </c>
      <c r="H424" s="1707">
        <f>WORKDAY(J424,$H$21,'Business Day Paris'!F403:F597)</f>
        <v>57822</v>
      </c>
      <c r="I424" s="1707">
        <f>WORKDAY(J424,$I$21,'Business Day Paris'!F403:F597)</f>
        <v>57824</v>
      </c>
      <c r="J424" s="1708">
        <f>IF(WORKDAY(EOMONTH(F424,0)+$J$21-1,1,'Business Day Paris'!F403:F597)&lt;=EOMONTH(Calendar!F425,0),WORKDAY(EOMONTH(F424,0)+$J$21-1,1,'Business Day Paris'!F403:F597),WORKDAY(EOMONTH(F424,0)+$J$21+1,-1,'Business Day Paris'!F403:F597))</f>
        <v>57829</v>
      </c>
      <c r="K424" s="1238"/>
    </row>
    <row r="425" spans="2:11">
      <c r="B425" s="1248">
        <v>403</v>
      </c>
      <c r="C425" s="2"/>
      <c r="D425" s="1706">
        <f t="shared" si="20"/>
        <v>57801</v>
      </c>
      <c r="E425" s="1707">
        <f t="shared" si="18"/>
        <v>57830</v>
      </c>
      <c r="F425" s="1707">
        <f t="shared" si="19"/>
        <v>57830</v>
      </c>
      <c r="G425" s="1707">
        <f>WORKDAY(F425,$G$21,'Business Day Paris'!F404:F598)</f>
        <v>57844</v>
      </c>
      <c r="H425" s="1707">
        <f>WORKDAY(J425,$H$21,'Business Day Paris'!F404:F598)</f>
        <v>57850</v>
      </c>
      <c r="I425" s="1707">
        <f>WORKDAY(J425,$I$21,'Business Day Paris'!F404:F598)</f>
        <v>57852</v>
      </c>
      <c r="J425" s="1708">
        <f>IF(WORKDAY(EOMONTH(F425,0)+$J$21-1,1,'Business Day Paris'!F404:F598)&lt;=EOMONTH(Calendar!F426,0),WORKDAY(EOMONTH(F425,0)+$J$21-1,1,'Business Day Paris'!F404:F598),WORKDAY(EOMONTH(F425,0)+$J$21+1,-1,'Business Day Paris'!F404:F598))</f>
        <v>57857</v>
      </c>
      <c r="K425" s="1238"/>
    </row>
    <row r="426" spans="2:11">
      <c r="B426" s="1248">
        <v>404</v>
      </c>
      <c r="C426" s="2"/>
      <c r="D426" s="1706">
        <f t="shared" si="20"/>
        <v>57831</v>
      </c>
      <c r="E426" s="1707">
        <f t="shared" si="18"/>
        <v>57861</v>
      </c>
      <c r="F426" s="1707">
        <f t="shared" si="19"/>
        <v>57861</v>
      </c>
      <c r="G426" s="1707">
        <f>WORKDAY(F426,$G$21,'Business Day Paris'!F405:F599)</f>
        <v>57875</v>
      </c>
      <c r="H426" s="1707">
        <f>WORKDAY(J426,$H$21,'Business Day Paris'!F405:F599)</f>
        <v>57881</v>
      </c>
      <c r="I426" s="1707">
        <f>WORKDAY(J426,$I$21,'Business Day Paris'!F405:F599)</f>
        <v>57885</v>
      </c>
      <c r="J426" s="1708">
        <f>IF(WORKDAY(EOMONTH(F426,0)+$J$21-1,1,'Business Day Paris'!F405:F599)&lt;=EOMONTH(Calendar!F427,0),WORKDAY(EOMONTH(F426,0)+$J$21-1,1,'Business Day Paris'!F405:F599),WORKDAY(EOMONTH(F426,0)+$J$21+1,-1,'Business Day Paris'!F405:F599))</f>
        <v>57888</v>
      </c>
      <c r="K426" s="1238"/>
    </row>
    <row r="427" spans="2:11">
      <c r="B427" s="1248">
        <v>405</v>
      </c>
      <c r="C427" s="2"/>
      <c r="D427" s="1706">
        <f t="shared" si="20"/>
        <v>57862</v>
      </c>
      <c r="E427" s="1707">
        <f t="shared" si="18"/>
        <v>57891</v>
      </c>
      <c r="F427" s="1707">
        <f t="shared" si="19"/>
        <v>57891</v>
      </c>
      <c r="G427" s="1707">
        <f>WORKDAY(F427,$G$21,'Business Day Paris'!F406:F600)</f>
        <v>57903</v>
      </c>
      <c r="H427" s="1707">
        <f>WORKDAY(J427,$H$21,'Business Day Paris'!F406:F600)</f>
        <v>57913</v>
      </c>
      <c r="I427" s="1707">
        <f>WORKDAY(J427,$I$21,'Business Day Paris'!F406:F600)</f>
        <v>57915</v>
      </c>
      <c r="J427" s="1708">
        <f>IF(WORKDAY(EOMONTH(F427,0)+$J$21-1,1,'Business Day Paris'!F406:F600)&lt;=EOMONTH(Calendar!F428,0),WORKDAY(EOMONTH(F427,0)+$J$21-1,1,'Business Day Paris'!F406:F600),WORKDAY(EOMONTH(F427,0)+$J$21+1,-1,'Business Day Paris'!F406:F600))</f>
        <v>57920</v>
      </c>
      <c r="K427" s="1238"/>
    </row>
    <row r="428" spans="2:11">
      <c r="B428" s="1248">
        <v>406</v>
      </c>
      <c r="C428" s="2"/>
      <c r="D428" s="1706">
        <f t="shared" si="20"/>
        <v>57892</v>
      </c>
      <c r="E428" s="1707">
        <f t="shared" si="18"/>
        <v>57922</v>
      </c>
      <c r="F428" s="1707">
        <f t="shared" si="19"/>
        <v>57922</v>
      </c>
      <c r="G428" s="1707">
        <f>WORKDAY(F428,$G$21,'Business Day Paris'!F407:F601)</f>
        <v>57936</v>
      </c>
      <c r="H428" s="1707">
        <f>WORKDAY(J428,$H$21,'Business Day Paris'!F407:F601)</f>
        <v>57942</v>
      </c>
      <c r="I428" s="1707">
        <f>WORKDAY(J428,$I$21,'Business Day Paris'!F407:F601)</f>
        <v>57944</v>
      </c>
      <c r="J428" s="1708">
        <f>IF(WORKDAY(EOMONTH(F428,0)+$J$21-1,1,'Business Day Paris'!F407:F601)&lt;=EOMONTH(Calendar!F429,0),WORKDAY(EOMONTH(F428,0)+$J$21-1,1,'Business Day Paris'!F407:F601),WORKDAY(EOMONTH(F428,0)+$J$21+1,-1,'Business Day Paris'!F407:F601))</f>
        <v>57949</v>
      </c>
      <c r="K428" s="1238"/>
    </row>
    <row r="429" spans="2:11">
      <c r="B429" s="1248">
        <v>407</v>
      </c>
      <c r="C429" s="2"/>
      <c r="D429" s="1706">
        <f t="shared" si="20"/>
        <v>57923</v>
      </c>
      <c r="E429" s="1707">
        <f t="shared" si="18"/>
        <v>57953</v>
      </c>
      <c r="F429" s="1707">
        <f t="shared" si="19"/>
        <v>57953</v>
      </c>
      <c r="G429" s="1707">
        <f>WORKDAY(F429,$G$21,'Business Day Paris'!F408:F602)</f>
        <v>57966</v>
      </c>
      <c r="H429" s="1707">
        <f>WORKDAY(J429,$H$21,'Business Day Paris'!F408:F602)</f>
        <v>57973</v>
      </c>
      <c r="I429" s="1707">
        <f>WORKDAY(J429,$I$21,'Business Day Paris'!F408:F602)</f>
        <v>57977</v>
      </c>
      <c r="J429" s="1708">
        <f>IF(WORKDAY(EOMONTH(F429,0)+$J$21-1,1,'Business Day Paris'!F408:F602)&lt;=EOMONTH(Calendar!F430,0),WORKDAY(EOMONTH(F429,0)+$J$21-1,1,'Business Day Paris'!F408:F602),WORKDAY(EOMONTH(F429,0)+$J$21+1,-1,'Business Day Paris'!F408:F602))</f>
        <v>57980</v>
      </c>
      <c r="K429" s="1238"/>
    </row>
    <row r="430" spans="2:11">
      <c r="B430" s="1248">
        <v>408</v>
      </c>
      <c r="C430" s="2"/>
      <c r="D430" s="1706">
        <f t="shared" si="20"/>
        <v>57954</v>
      </c>
      <c r="E430" s="1707">
        <f t="shared" si="18"/>
        <v>57983</v>
      </c>
      <c r="F430" s="1707">
        <f t="shared" si="19"/>
        <v>57983</v>
      </c>
      <c r="G430" s="1707">
        <f>WORKDAY(F430,$G$21,'Business Day Paris'!F409:F603)</f>
        <v>57997</v>
      </c>
      <c r="H430" s="1707">
        <f>WORKDAY(J430,$H$21,'Business Day Paris'!F409:F603)</f>
        <v>58004</v>
      </c>
      <c r="I430" s="1707">
        <f>WORKDAY(J430,$I$21,'Business Day Paris'!F409:F603)</f>
        <v>58006</v>
      </c>
      <c r="J430" s="1708">
        <f>IF(WORKDAY(EOMONTH(F430,0)+$J$21-1,1,'Business Day Paris'!F409:F603)&lt;=EOMONTH(Calendar!F431,0),WORKDAY(EOMONTH(F430,0)+$J$21-1,1,'Business Day Paris'!F409:F603),WORKDAY(EOMONTH(F430,0)+$J$21+1,-1,'Business Day Paris'!F409:F603))</f>
        <v>58011</v>
      </c>
      <c r="K430" s="1238"/>
    </row>
    <row r="431" spans="2:11">
      <c r="B431" s="1248">
        <v>409</v>
      </c>
      <c r="C431" s="2"/>
      <c r="D431" s="1706">
        <f t="shared" si="20"/>
        <v>57984</v>
      </c>
      <c r="E431" s="1707">
        <f t="shared" si="18"/>
        <v>58014</v>
      </c>
      <c r="F431" s="1707">
        <f t="shared" si="19"/>
        <v>58014</v>
      </c>
      <c r="G431" s="1707">
        <f>WORKDAY(F431,$G$21,'Business Day Paris'!F410:F604)</f>
        <v>58028</v>
      </c>
      <c r="H431" s="1707">
        <f>WORKDAY(J431,$H$21,'Business Day Paris'!F410:F604)</f>
        <v>58034</v>
      </c>
      <c r="I431" s="1707">
        <f>WORKDAY(J431,$I$21,'Business Day Paris'!F410:F604)</f>
        <v>58036</v>
      </c>
      <c r="J431" s="1708">
        <f>IF(WORKDAY(EOMONTH(F431,0)+$J$21-1,1,'Business Day Paris'!F410:F604)&lt;=EOMONTH(Calendar!F432,0),WORKDAY(EOMONTH(F431,0)+$J$21-1,1,'Business Day Paris'!F410:F604),WORKDAY(EOMONTH(F431,0)+$J$21+1,-1,'Business Day Paris'!F410:F604))</f>
        <v>58041</v>
      </c>
      <c r="K431" s="1238"/>
    </row>
    <row r="432" spans="2:11">
      <c r="B432" s="1248">
        <v>410</v>
      </c>
      <c r="C432" s="2"/>
      <c r="D432" s="1706">
        <f t="shared" si="20"/>
        <v>58015</v>
      </c>
      <c r="E432" s="1707">
        <f t="shared" si="18"/>
        <v>58044</v>
      </c>
      <c r="F432" s="1707">
        <f t="shared" si="19"/>
        <v>58044</v>
      </c>
      <c r="G432" s="1707">
        <f>WORKDAY(F432,$G$21,'Business Day Paris'!F411:F605)</f>
        <v>58057</v>
      </c>
      <c r="H432" s="1707">
        <f>WORKDAY(J432,$H$21,'Business Day Paris'!F411:F605)</f>
        <v>58064</v>
      </c>
      <c r="I432" s="1707">
        <f>WORKDAY(J432,$I$21,'Business Day Paris'!F411:F605)</f>
        <v>58068</v>
      </c>
      <c r="J432" s="1708">
        <f>IF(WORKDAY(EOMONTH(F432,0)+$J$21-1,1,'Business Day Paris'!F411:F605)&lt;=EOMONTH(Calendar!F433,0),WORKDAY(EOMONTH(F432,0)+$J$21-1,1,'Business Day Paris'!F411:F605),WORKDAY(EOMONTH(F432,0)+$J$21+1,-1,'Business Day Paris'!F411:F605))</f>
        <v>58071</v>
      </c>
      <c r="K432" s="1238"/>
    </row>
    <row r="433" spans="2:11">
      <c r="B433" s="1248">
        <v>411</v>
      </c>
      <c r="C433" s="2"/>
      <c r="D433" s="1706">
        <f t="shared" si="20"/>
        <v>58045</v>
      </c>
      <c r="E433" s="1707">
        <f t="shared" si="18"/>
        <v>58075</v>
      </c>
      <c r="F433" s="1707">
        <f t="shared" si="19"/>
        <v>58075</v>
      </c>
      <c r="G433" s="1707">
        <f>WORKDAY(F433,$G$21,'Business Day Paris'!F412:F606)</f>
        <v>58089</v>
      </c>
      <c r="H433" s="1707">
        <f>WORKDAY(J433,$H$21,'Business Day Paris'!F412:F606)</f>
        <v>58095</v>
      </c>
      <c r="I433" s="1707">
        <f>WORKDAY(J433,$I$21,'Business Day Paris'!F412:F606)</f>
        <v>58097</v>
      </c>
      <c r="J433" s="1708">
        <f>IF(WORKDAY(EOMONTH(F433,0)+$J$21-1,1,'Business Day Paris'!F412:F606)&lt;=EOMONTH(Calendar!F434,0),WORKDAY(EOMONTH(F433,0)+$J$21-1,1,'Business Day Paris'!F412:F606),WORKDAY(EOMONTH(F433,0)+$J$21+1,-1,'Business Day Paris'!F412:F606))</f>
        <v>58102</v>
      </c>
      <c r="K433" s="1238"/>
    </row>
    <row r="434" spans="2:11">
      <c r="B434" s="1248">
        <v>412</v>
      </c>
      <c r="C434" s="2"/>
      <c r="D434" s="1706">
        <f t="shared" si="20"/>
        <v>58076</v>
      </c>
      <c r="E434" s="1707">
        <f t="shared" si="18"/>
        <v>58106</v>
      </c>
      <c r="F434" s="1707">
        <f t="shared" si="19"/>
        <v>58106</v>
      </c>
      <c r="G434" s="1707">
        <f>WORKDAY(F434,$G$21,'Business Day Paris'!F413:F607)</f>
        <v>58120</v>
      </c>
      <c r="H434" s="1707">
        <f>WORKDAY(J434,$H$21,'Business Day Paris'!F413:F607)</f>
        <v>58126</v>
      </c>
      <c r="I434" s="1707">
        <f>WORKDAY(J434,$I$21,'Business Day Paris'!F413:F607)</f>
        <v>58130</v>
      </c>
      <c r="J434" s="1708">
        <f>IF(WORKDAY(EOMONTH(F434,0)+$J$21-1,1,'Business Day Paris'!F413:F607)&lt;=EOMONTH(Calendar!F435,0),WORKDAY(EOMONTH(F434,0)+$J$21-1,1,'Business Day Paris'!F413:F607),WORKDAY(EOMONTH(F434,0)+$J$21+1,-1,'Business Day Paris'!F413:F607))</f>
        <v>58133</v>
      </c>
      <c r="K434" s="1238"/>
    </row>
    <row r="435" spans="2:11">
      <c r="B435" s="1248">
        <v>413</v>
      </c>
      <c r="C435" s="2"/>
      <c r="D435" s="1706">
        <f t="shared" si="20"/>
        <v>58107</v>
      </c>
      <c r="E435" s="1707">
        <f t="shared" si="18"/>
        <v>58134</v>
      </c>
      <c r="F435" s="1707">
        <f t="shared" si="19"/>
        <v>58134</v>
      </c>
      <c r="G435" s="1707">
        <f>WORKDAY(F435,$G$21,'Business Day Paris'!F414:F608)</f>
        <v>58148</v>
      </c>
      <c r="H435" s="1707">
        <f>WORKDAY(J435,$H$21,'Business Day Paris'!F414:F608)</f>
        <v>58154</v>
      </c>
      <c r="I435" s="1707">
        <f>WORKDAY(J435,$I$21,'Business Day Paris'!F414:F608)</f>
        <v>58158</v>
      </c>
      <c r="J435" s="1708">
        <f>IF(WORKDAY(EOMONTH(F435,0)+$J$21-1,1,'Business Day Paris'!F414:F608)&lt;=EOMONTH(Calendar!F436,0),WORKDAY(EOMONTH(F435,0)+$J$21-1,1,'Business Day Paris'!F414:F608),WORKDAY(EOMONTH(F435,0)+$J$21+1,-1,'Business Day Paris'!F414:F608))</f>
        <v>58161</v>
      </c>
      <c r="K435" s="1238"/>
    </row>
    <row r="436" spans="2:11">
      <c r="B436" s="1248">
        <v>414</v>
      </c>
      <c r="C436" s="2"/>
      <c r="D436" s="1706">
        <f t="shared" si="20"/>
        <v>58135</v>
      </c>
      <c r="E436" s="1707">
        <f t="shared" si="18"/>
        <v>58165</v>
      </c>
      <c r="F436" s="1707">
        <f t="shared" si="19"/>
        <v>58165</v>
      </c>
      <c r="G436" s="1707">
        <f>WORKDAY(F436,$G$21,'Business Day Paris'!F415:F609)</f>
        <v>58179</v>
      </c>
      <c r="H436" s="1707">
        <f>WORKDAY(J436,$H$21,'Business Day Paris'!F415:F609)</f>
        <v>58186</v>
      </c>
      <c r="I436" s="1707">
        <f>WORKDAY(J436,$I$21,'Business Day Paris'!F415:F609)</f>
        <v>58188</v>
      </c>
      <c r="J436" s="1708">
        <f>IF(WORKDAY(EOMONTH(F436,0)+$J$21-1,1,'Business Day Paris'!F415:F609)&lt;=EOMONTH(Calendar!F437,0),WORKDAY(EOMONTH(F436,0)+$J$21-1,1,'Business Day Paris'!F415:F609),WORKDAY(EOMONTH(F436,0)+$J$21+1,-1,'Business Day Paris'!F415:F609))</f>
        <v>58193</v>
      </c>
      <c r="K436" s="1238"/>
    </row>
    <row r="437" spans="2:11">
      <c r="B437" s="1248">
        <v>415</v>
      </c>
      <c r="C437" s="2"/>
      <c r="D437" s="1706">
        <f t="shared" si="20"/>
        <v>58166</v>
      </c>
      <c r="E437" s="1707">
        <f t="shared" si="18"/>
        <v>58195</v>
      </c>
      <c r="F437" s="1707">
        <f t="shared" si="19"/>
        <v>58195</v>
      </c>
      <c r="G437" s="1707">
        <f>WORKDAY(F437,$G$21,'Business Day Paris'!F416:F610)</f>
        <v>58209</v>
      </c>
      <c r="H437" s="1707">
        <f>WORKDAY(J437,$H$21,'Business Day Paris'!F416:F610)</f>
        <v>58215</v>
      </c>
      <c r="I437" s="1707">
        <f>WORKDAY(J437,$I$21,'Business Day Paris'!F416:F610)</f>
        <v>58217</v>
      </c>
      <c r="J437" s="1708">
        <f>IF(WORKDAY(EOMONTH(F437,0)+$J$21-1,1,'Business Day Paris'!F416:F610)&lt;=EOMONTH(Calendar!F438,0),WORKDAY(EOMONTH(F437,0)+$J$21-1,1,'Business Day Paris'!F416:F610),WORKDAY(EOMONTH(F437,0)+$J$21+1,-1,'Business Day Paris'!F416:F610))</f>
        <v>58222</v>
      </c>
      <c r="K437" s="1238"/>
    </row>
    <row r="438" spans="2:11">
      <c r="B438" s="1248">
        <v>416</v>
      </c>
      <c r="C438" s="2"/>
      <c r="D438" s="1706">
        <f t="shared" si="20"/>
        <v>58196</v>
      </c>
      <c r="E438" s="1707">
        <f t="shared" si="18"/>
        <v>58226</v>
      </c>
      <c r="F438" s="1707">
        <f t="shared" si="19"/>
        <v>58226</v>
      </c>
      <c r="G438" s="1707">
        <f>WORKDAY(F438,$G$21,'Business Day Paris'!F417:F611)</f>
        <v>58239</v>
      </c>
      <c r="H438" s="1707">
        <f>WORKDAY(J438,$H$21,'Business Day Paris'!F417:F611)</f>
        <v>58246</v>
      </c>
      <c r="I438" s="1707">
        <f>WORKDAY(J438,$I$21,'Business Day Paris'!F417:F611)</f>
        <v>58250</v>
      </c>
      <c r="J438" s="1708">
        <f>IF(WORKDAY(EOMONTH(F438,0)+$J$21-1,1,'Business Day Paris'!F417:F611)&lt;=EOMONTH(Calendar!F439,0),WORKDAY(EOMONTH(F438,0)+$J$21-1,1,'Business Day Paris'!F417:F611),WORKDAY(EOMONTH(F438,0)+$J$21+1,-1,'Business Day Paris'!F417:F611))</f>
        <v>58253</v>
      </c>
      <c r="K438" s="1238"/>
    </row>
    <row r="439" spans="2:11">
      <c r="B439" s="1248">
        <v>417</v>
      </c>
      <c r="C439" s="2"/>
      <c r="D439" s="1706">
        <f t="shared" si="20"/>
        <v>58227</v>
      </c>
      <c r="E439" s="1707">
        <f t="shared" si="18"/>
        <v>58256</v>
      </c>
      <c r="F439" s="1707">
        <f t="shared" si="19"/>
        <v>58256</v>
      </c>
      <c r="G439" s="1707">
        <f>WORKDAY(F439,$G$21,'Business Day Paris'!F418:F612)</f>
        <v>58270</v>
      </c>
      <c r="H439" s="1707">
        <f>WORKDAY(J439,$H$21,'Business Day Paris'!F418:F612)</f>
        <v>58277</v>
      </c>
      <c r="I439" s="1707">
        <f>WORKDAY(J439,$I$21,'Business Day Paris'!F418:F612)</f>
        <v>58279</v>
      </c>
      <c r="J439" s="1708">
        <f>IF(WORKDAY(EOMONTH(F439,0)+$J$21-1,1,'Business Day Paris'!F418:F612)&lt;=EOMONTH(Calendar!F440,0),WORKDAY(EOMONTH(F439,0)+$J$21-1,1,'Business Day Paris'!F418:F612),WORKDAY(EOMONTH(F439,0)+$J$21+1,-1,'Business Day Paris'!F418:F612))</f>
        <v>58284</v>
      </c>
      <c r="K439" s="1238"/>
    </row>
    <row r="440" spans="2:11">
      <c r="B440" s="1248">
        <v>418</v>
      </c>
      <c r="C440" s="2"/>
      <c r="D440" s="1706">
        <f t="shared" si="20"/>
        <v>58257</v>
      </c>
      <c r="E440" s="1707">
        <f t="shared" si="18"/>
        <v>58287</v>
      </c>
      <c r="F440" s="1707">
        <f t="shared" si="19"/>
        <v>58287</v>
      </c>
      <c r="G440" s="1707">
        <f>WORKDAY(F440,$G$21,'Business Day Paris'!F419:F613)</f>
        <v>58301</v>
      </c>
      <c r="H440" s="1707">
        <f>WORKDAY(J440,$H$21,'Business Day Paris'!F419:F613)</f>
        <v>58307</v>
      </c>
      <c r="I440" s="1707">
        <f>WORKDAY(J440,$I$21,'Business Day Paris'!F419:F613)</f>
        <v>58309</v>
      </c>
      <c r="J440" s="1708">
        <f>IF(WORKDAY(EOMONTH(F440,0)+$J$21-1,1,'Business Day Paris'!F419:F613)&lt;=EOMONTH(Calendar!F441,0),WORKDAY(EOMONTH(F440,0)+$J$21-1,1,'Business Day Paris'!F419:F613),WORKDAY(EOMONTH(F440,0)+$J$21+1,-1,'Business Day Paris'!F419:F613))</f>
        <v>58314</v>
      </c>
      <c r="K440" s="1238"/>
    </row>
    <row r="441" spans="2:11">
      <c r="B441" s="1248">
        <v>419</v>
      </c>
      <c r="C441" s="2"/>
      <c r="D441" s="1706">
        <f t="shared" si="20"/>
        <v>58288</v>
      </c>
      <c r="E441" s="1707">
        <f t="shared" si="18"/>
        <v>58318</v>
      </c>
      <c r="F441" s="1707">
        <f t="shared" si="19"/>
        <v>58318</v>
      </c>
      <c r="G441" s="1707">
        <f>WORKDAY(F441,$G$21,'Business Day Paris'!F420:F614)</f>
        <v>58330</v>
      </c>
      <c r="H441" s="1707">
        <f>WORKDAY(J441,$H$21,'Business Day Paris'!F420:F614)</f>
        <v>58340</v>
      </c>
      <c r="I441" s="1707">
        <f>WORKDAY(J441,$I$21,'Business Day Paris'!F420:F614)</f>
        <v>58342</v>
      </c>
      <c r="J441" s="1708">
        <f>IF(WORKDAY(EOMONTH(F441,0)+$J$21-1,1,'Business Day Paris'!F420:F614)&lt;=EOMONTH(Calendar!F442,0),WORKDAY(EOMONTH(F441,0)+$J$21-1,1,'Business Day Paris'!F420:F614),WORKDAY(EOMONTH(F441,0)+$J$21+1,-1,'Business Day Paris'!F420:F614))</f>
        <v>58347</v>
      </c>
      <c r="K441" s="1238"/>
    </row>
    <row r="442" spans="2:11">
      <c r="B442" s="1248">
        <v>420</v>
      </c>
      <c r="C442" s="2"/>
      <c r="D442" s="1706">
        <f t="shared" si="20"/>
        <v>58319</v>
      </c>
      <c r="E442" s="1707">
        <f t="shared" si="18"/>
        <v>58348</v>
      </c>
      <c r="F442" s="1707">
        <f t="shared" si="19"/>
        <v>58348</v>
      </c>
      <c r="G442" s="1707">
        <f>WORKDAY(F442,$G$21,'Business Day Paris'!F421:F615)</f>
        <v>58362</v>
      </c>
      <c r="H442" s="1707">
        <f>WORKDAY(J442,$H$21,'Business Day Paris'!F421:F615)</f>
        <v>58368</v>
      </c>
      <c r="I442" s="1707">
        <f>WORKDAY(J442,$I$21,'Business Day Paris'!F421:F615)</f>
        <v>58370</v>
      </c>
      <c r="J442" s="1708">
        <f>IF(WORKDAY(EOMONTH(F442,0)+$J$21-1,1,'Business Day Paris'!F421:F615)&lt;=EOMONTH(Calendar!F443,0),WORKDAY(EOMONTH(F442,0)+$J$21-1,1,'Business Day Paris'!F421:F615),WORKDAY(EOMONTH(F442,0)+$J$21+1,-1,'Business Day Paris'!F421:F615))</f>
        <v>58375</v>
      </c>
      <c r="K442" s="1238"/>
    </row>
    <row r="443" spans="2:11">
      <c r="B443" s="1248">
        <v>421</v>
      </c>
      <c r="C443" s="2"/>
      <c r="D443" s="1706">
        <f t="shared" si="20"/>
        <v>58349</v>
      </c>
      <c r="E443" s="1707">
        <f t="shared" si="18"/>
        <v>58379</v>
      </c>
      <c r="F443" s="1707">
        <f t="shared" si="19"/>
        <v>58379</v>
      </c>
      <c r="G443" s="1707">
        <f>WORKDAY(F443,$G$21,'Business Day Paris'!F422:F616)</f>
        <v>58393</v>
      </c>
      <c r="H443" s="1707">
        <f>WORKDAY(J443,$H$21,'Business Day Paris'!F422:F616)</f>
        <v>58399</v>
      </c>
      <c r="I443" s="1707">
        <f>WORKDAY(J443,$I$21,'Business Day Paris'!F422:F616)</f>
        <v>58403</v>
      </c>
      <c r="J443" s="1708">
        <f>IF(WORKDAY(EOMONTH(F443,0)+$J$21-1,1,'Business Day Paris'!F422:F616)&lt;=EOMONTH(Calendar!F444,0),WORKDAY(EOMONTH(F443,0)+$J$21-1,1,'Business Day Paris'!F422:F616),WORKDAY(EOMONTH(F443,0)+$J$21+1,-1,'Business Day Paris'!F422:F616))</f>
        <v>58406</v>
      </c>
      <c r="K443" s="1238"/>
    </row>
    <row r="444" spans="2:11">
      <c r="B444" s="1248">
        <v>422</v>
      </c>
      <c r="C444" s="2"/>
      <c r="D444" s="1706">
        <f t="shared" si="20"/>
        <v>58380</v>
      </c>
      <c r="E444" s="1707">
        <f t="shared" si="18"/>
        <v>58409</v>
      </c>
      <c r="F444" s="1707">
        <f t="shared" si="19"/>
        <v>58409</v>
      </c>
      <c r="G444" s="1707">
        <f>WORKDAY(F444,$G$21,'Business Day Paris'!F423:F617)</f>
        <v>58421</v>
      </c>
      <c r="H444" s="1707">
        <f>WORKDAY(J444,$H$21,'Business Day Paris'!F423:F617)</f>
        <v>58431</v>
      </c>
      <c r="I444" s="1707">
        <f>WORKDAY(J444,$I$21,'Business Day Paris'!F423:F617)</f>
        <v>58433</v>
      </c>
      <c r="J444" s="1708">
        <f>IF(WORKDAY(EOMONTH(F444,0)+$J$21-1,1,'Business Day Paris'!F423:F617)&lt;=EOMONTH(Calendar!F445,0),WORKDAY(EOMONTH(F444,0)+$J$21-1,1,'Business Day Paris'!F423:F617),WORKDAY(EOMONTH(F444,0)+$J$21+1,-1,'Business Day Paris'!F423:F617))</f>
        <v>58438</v>
      </c>
      <c r="K444" s="1238"/>
    </row>
    <row r="445" spans="2:11">
      <c r="B445" s="1248">
        <v>423</v>
      </c>
      <c r="C445" s="2"/>
      <c r="D445" s="1706">
        <f t="shared" si="20"/>
        <v>58410</v>
      </c>
      <c r="E445" s="1707">
        <f t="shared" si="18"/>
        <v>58440</v>
      </c>
      <c r="F445" s="1707">
        <f t="shared" si="19"/>
        <v>58440</v>
      </c>
      <c r="G445" s="1707">
        <f>WORKDAY(F445,$G$21,'Business Day Paris'!F424:F618)</f>
        <v>58454</v>
      </c>
      <c r="H445" s="1707">
        <f>WORKDAY(J445,$H$21,'Business Day Paris'!F424:F618)</f>
        <v>58460</v>
      </c>
      <c r="I445" s="1707">
        <f>WORKDAY(J445,$I$21,'Business Day Paris'!F424:F618)</f>
        <v>58462</v>
      </c>
      <c r="J445" s="1708">
        <f>IF(WORKDAY(EOMONTH(F445,0)+$J$21-1,1,'Business Day Paris'!F424:F618)&lt;=EOMONTH(Calendar!F446,0),WORKDAY(EOMONTH(F445,0)+$J$21-1,1,'Business Day Paris'!F424:F618),WORKDAY(EOMONTH(F445,0)+$J$21+1,-1,'Business Day Paris'!F424:F618))</f>
        <v>58467</v>
      </c>
      <c r="K445" s="1238"/>
    </row>
    <row r="446" spans="2:11">
      <c r="B446" s="1248">
        <v>424</v>
      </c>
      <c r="C446" s="2"/>
      <c r="D446" s="1706">
        <f t="shared" si="20"/>
        <v>58441</v>
      </c>
      <c r="E446" s="1707">
        <f t="shared" si="18"/>
        <v>58471</v>
      </c>
      <c r="F446" s="1707">
        <f t="shared" si="19"/>
        <v>58471</v>
      </c>
      <c r="G446" s="1707">
        <f>WORKDAY(F446,$G$21,'Business Day Paris'!F425:F619)</f>
        <v>58484</v>
      </c>
      <c r="H446" s="1707">
        <f>WORKDAY(J446,$H$21,'Business Day Paris'!F425:F619)</f>
        <v>58491</v>
      </c>
      <c r="I446" s="1707">
        <f>WORKDAY(J446,$I$21,'Business Day Paris'!F425:F619)</f>
        <v>58495</v>
      </c>
      <c r="J446" s="1708">
        <f>IF(WORKDAY(EOMONTH(F446,0)+$J$21-1,1,'Business Day Paris'!F425:F619)&lt;=EOMONTH(Calendar!F447,0),WORKDAY(EOMONTH(F446,0)+$J$21-1,1,'Business Day Paris'!F425:F619),WORKDAY(EOMONTH(F446,0)+$J$21+1,-1,'Business Day Paris'!F425:F619))</f>
        <v>58498</v>
      </c>
      <c r="K446" s="1238"/>
    </row>
    <row r="447" spans="2:11">
      <c r="B447" s="1248">
        <v>425</v>
      </c>
      <c r="C447" s="2"/>
      <c r="D447" s="1706">
        <f t="shared" si="20"/>
        <v>58472</v>
      </c>
      <c r="E447" s="1707">
        <f t="shared" si="18"/>
        <v>58500</v>
      </c>
      <c r="F447" s="1707">
        <f t="shared" si="19"/>
        <v>58500</v>
      </c>
      <c r="G447" s="1707">
        <f>WORKDAY(F447,$G$21,'Business Day Paris'!F426:F620)</f>
        <v>58512</v>
      </c>
      <c r="H447" s="1707">
        <f>WORKDAY(J447,$H$21,'Business Day Paris'!F426:F620)</f>
        <v>58522</v>
      </c>
      <c r="I447" s="1707">
        <f>WORKDAY(J447,$I$21,'Business Day Paris'!F426:F620)</f>
        <v>58524</v>
      </c>
      <c r="J447" s="1708">
        <f>IF(WORKDAY(EOMONTH(F447,0)+$J$21-1,1,'Business Day Paris'!F426:F620)&lt;=EOMONTH(Calendar!F448,0),WORKDAY(EOMONTH(F447,0)+$J$21-1,1,'Business Day Paris'!F426:F620),WORKDAY(EOMONTH(F447,0)+$J$21+1,-1,'Business Day Paris'!F426:F620))</f>
        <v>58529</v>
      </c>
      <c r="K447" s="1238"/>
    </row>
    <row r="448" spans="2:11">
      <c r="B448" s="1248">
        <v>426</v>
      </c>
      <c r="C448" s="2"/>
      <c r="D448" s="1706">
        <f t="shared" si="20"/>
        <v>58501</v>
      </c>
      <c r="E448" s="1707">
        <f t="shared" si="18"/>
        <v>58531</v>
      </c>
      <c r="F448" s="1707">
        <f t="shared" si="19"/>
        <v>58531</v>
      </c>
      <c r="G448" s="1707">
        <f>WORKDAY(F448,$G$21,'Business Day Paris'!F427:F621)</f>
        <v>58545</v>
      </c>
      <c r="H448" s="1707">
        <f>WORKDAY(J448,$H$21,'Business Day Paris'!F427:F621)</f>
        <v>58551</v>
      </c>
      <c r="I448" s="1707">
        <f>WORKDAY(J448,$I$21,'Business Day Paris'!F427:F621)</f>
        <v>58553</v>
      </c>
      <c r="J448" s="1708">
        <f>IF(WORKDAY(EOMONTH(F448,0)+$J$21-1,1,'Business Day Paris'!F427:F621)&lt;=EOMONTH(Calendar!F449,0),WORKDAY(EOMONTH(F448,0)+$J$21-1,1,'Business Day Paris'!F427:F621),WORKDAY(EOMONTH(F448,0)+$J$21+1,-1,'Business Day Paris'!F427:F621))</f>
        <v>58558</v>
      </c>
      <c r="K448" s="1238"/>
    </row>
    <row r="449" spans="2:11">
      <c r="B449" s="1248">
        <v>427</v>
      </c>
      <c r="C449" s="2"/>
      <c r="D449" s="1706">
        <f t="shared" si="20"/>
        <v>58532</v>
      </c>
      <c r="E449" s="1707">
        <f t="shared" si="18"/>
        <v>58561</v>
      </c>
      <c r="F449" s="1707">
        <f t="shared" si="19"/>
        <v>58561</v>
      </c>
      <c r="G449" s="1707">
        <f>WORKDAY(F449,$G$21,'Business Day Paris'!F428:F622)</f>
        <v>58575</v>
      </c>
      <c r="H449" s="1707">
        <f>WORKDAY(J449,$H$21,'Business Day Paris'!F428:F622)</f>
        <v>58581</v>
      </c>
      <c r="I449" s="1707">
        <f>WORKDAY(J449,$I$21,'Business Day Paris'!F428:F622)</f>
        <v>58585</v>
      </c>
      <c r="J449" s="1708">
        <f>IF(WORKDAY(EOMONTH(F449,0)+$J$21-1,1,'Business Day Paris'!F428:F622)&lt;=EOMONTH(Calendar!F450,0),WORKDAY(EOMONTH(F449,0)+$J$21-1,1,'Business Day Paris'!F428:F622),WORKDAY(EOMONTH(F449,0)+$J$21+1,-1,'Business Day Paris'!F428:F622))</f>
        <v>58588</v>
      </c>
      <c r="K449" s="1238"/>
    </row>
    <row r="450" spans="2:11">
      <c r="B450" s="1248">
        <v>428</v>
      </c>
      <c r="C450" s="2"/>
      <c r="D450" s="1706">
        <f t="shared" si="20"/>
        <v>58562</v>
      </c>
      <c r="E450" s="1707">
        <f t="shared" si="18"/>
        <v>58592</v>
      </c>
      <c r="F450" s="1707">
        <f t="shared" si="19"/>
        <v>58592</v>
      </c>
      <c r="G450" s="1707">
        <f>WORKDAY(F450,$G$21,'Business Day Paris'!F429:F623)</f>
        <v>58606</v>
      </c>
      <c r="H450" s="1707">
        <f>WORKDAY(J450,$H$21,'Business Day Paris'!F429:F623)</f>
        <v>58613</v>
      </c>
      <c r="I450" s="1707">
        <f>WORKDAY(J450,$I$21,'Business Day Paris'!F429:F623)</f>
        <v>58615</v>
      </c>
      <c r="J450" s="1708">
        <f>IF(WORKDAY(EOMONTH(F450,0)+$J$21-1,1,'Business Day Paris'!F429:F623)&lt;=EOMONTH(Calendar!F451,0),WORKDAY(EOMONTH(F450,0)+$J$21-1,1,'Business Day Paris'!F429:F623),WORKDAY(EOMONTH(F450,0)+$J$21+1,-1,'Business Day Paris'!F429:F623))</f>
        <v>58620</v>
      </c>
      <c r="K450" s="1238"/>
    </row>
    <row r="451" spans="2:11">
      <c r="B451" s="1248">
        <v>429</v>
      </c>
      <c r="C451" s="2"/>
      <c r="D451" s="1706">
        <f t="shared" si="20"/>
        <v>58593</v>
      </c>
      <c r="E451" s="1707">
        <f t="shared" si="18"/>
        <v>58622</v>
      </c>
      <c r="F451" s="1707">
        <f t="shared" si="19"/>
        <v>58622</v>
      </c>
      <c r="G451" s="1707">
        <f>WORKDAY(F451,$G$21,'Business Day Paris'!F430:F624)</f>
        <v>58636</v>
      </c>
      <c r="H451" s="1707">
        <f>WORKDAY(J451,$H$21,'Business Day Paris'!F430:F624)</f>
        <v>58642</v>
      </c>
      <c r="I451" s="1707">
        <f>WORKDAY(J451,$I$21,'Business Day Paris'!F430:F624)</f>
        <v>58644</v>
      </c>
      <c r="J451" s="1708">
        <f>IF(WORKDAY(EOMONTH(F451,0)+$J$21-1,1,'Business Day Paris'!F430:F624)&lt;=EOMONTH(Calendar!F452,0),WORKDAY(EOMONTH(F451,0)+$J$21-1,1,'Business Day Paris'!F430:F624),WORKDAY(EOMONTH(F451,0)+$J$21+1,-1,'Business Day Paris'!F430:F624))</f>
        <v>58649</v>
      </c>
      <c r="K451" s="1238"/>
    </row>
    <row r="452" spans="2:11">
      <c r="B452" s="1248">
        <v>430</v>
      </c>
      <c r="C452" s="2"/>
      <c r="D452" s="1706">
        <f t="shared" si="20"/>
        <v>58623</v>
      </c>
      <c r="E452" s="1707">
        <f t="shared" si="18"/>
        <v>58653</v>
      </c>
      <c r="F452" s="1707">
        <f t="shared" si="19"/>
        <v>58653</v>
      </c>
      <c r="G452" s="1707">
        <f>WORKDAY(F452,$G$21,'Business Day Paris'!F431:F625)</f>
        <v>58666</v>
      </c>
      <c r="H452" s="1707">
        <f>WORKDAY(J452,$H$21,'Business Day Paris'!F431:F625)</f>
        <v>58673</v>
      </c>
      <c r="I452" s="1707">
        <f>WORKDAY(J452,$I$21,'Business Day Paris'!F431:F625)</f>
        <v>58677</v>
      </c>
      <c r="J452" s="1708">
        <f>IF(WORKDAY(EOMONTH(F452,0)+$J$21-1,1,'Business Day Paris'!F431:F625)&lt;=EOMONTH(Calendar!F453,0),WORKDAY(EOMONTH(F452,0)+$J$21-1,1,'Business Day Paris'!F431:F625),WORKDAY(EOMONTH(F452,0)+$J$21+1,-1,'Business Day Paris'!F431:F625))</f>
        <v>58680</v>
      </c>
      <c r="K452" s="1238"/>
    </row>
    <row r="453" spans="2:11">
      <c r="B453" s="1248">
        <v>431</v>
      </c>
      <c r="C453" s="2"/>
      <c r="D453" s="1706">
        <f t="shared" si="20"/>
        <v>58654</v>
      </c>
      <c r="E453" s="1707">
        <f t="shared" si="18"/>
        <v>58684</v>
      </c>
      <c r="F453" s="1707">
        <f t="shared" si="19"/>
        <v>58684</v>
      </c>
      <c r="G453" s="1707">
        <f>WORKDAY(F453,$G$21,'Business Day Paris'!F432:F626)</f>
        <v>58698</v>
      </c>
      <c r="H453" s="1707">
        <f>WORKDAY(J453,$H$21,'Business Day Paris'!F432:F626)</f>
        <v>58704</v>
      </c>
      <c r="I453" s="1707">
        <f>WORKDAY(J453,$I$21,'Business Day Paris'!F432:F626)</f>
        <v>58706</v>
      </c>
      <c r="J453" s="1708">
        <f>IF(WORKDAY(EOMONTH(F453,0)+$J$21-1,1,'Business Day Paris'!F432:F626)&lt;=EOMONTH(Calendar!F454,0),WORKDAY(EOMONTH(F453,0)+$J$21-1,1,'Business Day Paris'!F432:F626),WORKDAY(EOMONTH(F453,0)+$J$21+1,-1,'Business Day Paris'!F432:F626))</f>
        <v>58711</v>
      </c>
      <c r="K453" s="1238"/>
    </row>
    <row r="454" spans="2:11">
      <c r="B454" s="1248">
        <v>432</v>
      </c>
      <c r="C454" s="2"/>
      <c r="D454" s="1706">
        <f t="shared" si="20"/>
        <v>58685</v>
      </c>
      <c r="E454" s="1707">
        <f t="shared" si="18"/>
        <v>58714</v>
      </c>
      <c r="F454" s="1707">
        <f t="shared" si="19"/>
        <v>58714</v>
      </c>
      <c r="G454" s="1707">
        <f>WORKDAY(F454,$G$21,'Business Day Paris'!F433:F627)</f>
        <v>58728</v>
      </c>
      <c r="H454" s="1707">
        <f>WORKDAY(J454,$H$21,'Business Day Paris'!F433:F627)</f>
        <v>58734</v>
      </c>
      <c r="I454" s="1707">
        <f>WORKDAY(J454,$I$21,'Business Day Paris'!F433:F627)</f>
        <v>58736</v>
      </c>
      <c r="J454" s="1708">
        <f>IF(WORKDAY(EOMONTH(F454,0)+$J$21-1,1,'Business Day Paris'!F433:F627)&lt;=EOMONTH(Calendar!F455,0),WORKDAY(EOMONTH(F454,0)+$J$21-1,1,'Business Day Paris'!F433:F627),WORKDAY(EOMONTH(F454,0)+$J$21+1,-1,'Business Day Paris'!F433:F627))</f>
        <v>58741</v>
      </c>
      <c r="K454" s="1238"/>
    </row>
    <row r="455" spans="2:11">
      <c r="B455" s="1248">
        <v>433</v>
      </c>
      <c r="C455" s="2"/>
      <c r="D455" s="1706">
        <f t="shared" si="20"/>
        <v>58715</v>
      </c>
      <c r="E455" s="1707">
        <f t="shared" si="18"/>
        <v>58745</v>
      </c>
      <c r="F455" s="1707">
        <f t="shared" si="19"/>
        <v>58745</v>
      </c>
      <c r="G455" s="1707">
        <f>WORKDAY(F455,$G$21,'Business Day Paris'!F434:F628)</f>
        <v>58757</v>
      </c>
      <c r="H455" s="1707">
        <f>WORKDAY(J455,$H$21,'Business Day Paris'!F434:F628)</f>
        <v>58767</v>
      </c>
      <c r="I455" s="1707">
        <f>WORKDAY(J455,$I$21,'Business Day Paris'!F434:F628)</f>
        <v>58769</v>
      </c>
      <c r="J455" s="1708">
        <f>IF(WORKDAY(EOMONTH(F455,0)+$J$21-1,1,'Business Day Paris'!F434:F628)&lt;=EOMONTH(Calendar!F456,0),WORKDAY(EOMONTH(F455,0)+$J$21-1,1,'Business Day Paris'!F434:F628),WORKDAY(EOMONTH(F455,0)+$J$21+1,-1,'Business Day Paris'!F434:F628))</f>
        <v>58774</v>
      </c>
      <c r="K455" s="1238"/>
    </row>
    <row r="456" spans="2:11">
      <c r="B456" s="1248">
        <v>434</v>
      </c>
      <c r="C456" s="2"/>
      <c r="D456" s="1706">
        <f t="shared" si="20"/>
        <v>58746</v>
      </c>
      <c r="E456" s="1707">
        <f t="shared" si="18"/>
        <v>58775</v>
      </c>
      <c r="F456" s="1707">
        <f t="shared" si="19"/>
        <v>58775</v>
      </c>
      <c r="G456" s="1707">
        <f>WORKDAY(F456,$G$21,'Business Day Paris'!F435:F629)</f>
        <v>58789</v>
      </c>
      <c r="H456" s="1707">
        <f>WORKDAY(J456,$H$21,'Business Day Paris'!F435:F629)</f>
        <v>58795</v>
      </c>
      <c r="I456" s="1707">
        <f>WORKDAY(J456,$I$21,'Business Day Paris'!F435:F629)</f>
        <v>58797</v>
      </c>
      <c r="J456" s="1708">
        <f>IF(WORKDAY(EOMONTH(F456,0)+$J$21-1,1,'Business Day Paris'!F435:F629)&lt;=EOMONTH(Calendar!F457,0),WORKDAY(EOMONTH(F456,0)+$J$21-1,1,'Business Day Paris'!F435:F629),WORKDAY(EOMONTH(F456,0)+$J$21+1,-1,'Business Day Paris'!F435:F629))</f>
        <v>58802</v>
      </c>
      <c r="K456" s="1238"/>
    </row>
    <row r="457" spans="2:11">
      <c r="B457" s="1248">
        <v>435</v>
      </c>
      <c r="C457" s="2"/>
      <c r="D457" s="1706">
        <f t="shared" si="20"/>
        <v>58776</v>
      </c>
      <c r="E457" s="1707">
        <f t="shared" si="18"/>
        <v>58806</v>
      </c>
      <c r="F457" s="1707">
        <f t="shared" si="19"/>
        <v>58806</v>
      </c>
      <c r="G457" s="1707">
        <f>WORKDAY(F457,$G$21,'Business Day Paris'!F436:F630)</f>
        <v>58820</v>
      </c>
      <c r="H457" s="1707">
        <f>WORKDAY(J457,$H$21,'Business Day Paris'!F436:F630)</f>
        <v>58826</v>
      </c>
      <c r="I457" s="1707">
        <f>WORKDAY(J457,$I$21,'Business Day Paris'!F436:F630)</f>
        <v>58830</v>
      </c>
      <c r="J457" s="1708">
        <f>IF(WORKDAY(EOMONTH(F457,0)+$J$21-1,1,'Business Day Paris'!F436:F630)&lt;=EOMONTH(Calendar!F458,0),WORKDAY(EOMONTH(F457,0)+$J$21-1,1,'Business Day Paris'!F436:F630),WORKDAY(EOMONTH(F457,0)+$J$21+1,-1,'Business Day Paris'!F436:F630))</f>
        <v>58833</v>
      </c>
      <c r="K457" s="1238"/>
    </row>
    <row r="458" spans="2:11">
      <c r="B458" s="1248">
        <v>436</v>
      </c>
      <c r="C458" s="2"/>
      <c r="D458" s="1706">
        <f t="shared" si="20"/>
        <v>58807</v>
      </c>
      <c r="E458" s="1707">
        <f t="shared" si="18"/>
        <v>58837</v>
      </c>
      <c r="F458" s="1707">
        <f t="shared" si="19"/>
        <v>58837</v>
      </c>
      <c r="G458" s="1707">
        <f>WORKDAY(F458,$G$21,'Business Day Paris'!F437:F631)</f>
        <v>58851</v>
      </c>
      <c r="H458" s="1707">
        <f>WORKDAY(J458,$H$21,'Business Day Paris'!F437:F631)</f>
        <v>58858</v>
      </c>
      <c r="I458" s="1707">
        <f>WORKDAY(J458,$I$21,'Business Day Paris'!F437:F631)</f>
        <v>58860</v>
      </c>
      <c r="J458" s="1708">
        <f>IF(WORKDAY(EOMONTH(F458,0)+$J$21-1,1,'Business Day Paris'!F437:F631)&lt;=EOMONTH(Calendar!F459,0),WORKDAY(EOMONTH(F458,0)+$J$21-1,1,'Business Day Paris'!F437:F631),WORKDAY(EOMONTH(F458,0)+$J$21+1,-1,'Business Day Paris'!F437:F631))</f>
        <v>58865</v>
      </c>
      <c r="K458" s="1238"/>
    </row>
    <row r="459" spans="2:11">
      <c r="B459" s="1248">
        <v>437</v>
      </c>
      <c r="C459" s="2"/>
      <c r="D459" s="1706">
        <f t="shared" si="20"/>
        <v>58838</v>
      </c>
      <c r="E459" s="1707">
        <f t="shared" si="18"/>
        <v>58865</v>
      </c>
      <c r="F459" s="1707">
        <f t="shared" si="19"/>
        <v>58865</v>
      </c>
      <c r="G459" s="1707">
        <f>WORKDAY(F459,$G$21,'Business Day Paris'!F438:F632)</f>
        <v>58879</v>
      </c>
      <c r="H459" s="1707">
        <f>WORKDAY(J459,$H$21,'Business Day Paris'!F438:F632)</f>
        <v>58886</v>
      </c>
      <c r="I459" s="1707">
        <f>WORKDAY(J459,$I$21,'Business Day Paris'!F438:F632)</f>
        <v>58888</v>
      </c>
      <c r="J459" s="1708">
        <f>IF(WORKDAY(EOMONTH(F459,0)+$J$21-1,1,'Business Day Paris'!F438:F632)&lt;=EOMONTH(Calendar!F460,0),WORKDAY(EOMONTH(F459,0)+$J$21-1,1,'Business Day Paris'!F438:F632),WORKDAY(EOMONTH(F459,0)+$J$21+1,-1,'Business Day Paris'!F438:F632))</f>
        <v>58893</v>
      </c>
      <c r="K459" s="1238"/>
    </row>
    <row r="460" spans="2:11">
      <c r="B460" s="1248">
        <v>438</v>
      </c>
      <c r="C460" s="2"/>
      <c r="D460" s="1706">
        <f t="shared" si="20"/>
        <v>58866</v>
      </c>
      <c r="E460" s="1707">
        <f t="shared" si="18"/>
        <v>58896</v>
      </c>
      <c r="F460" s="1707">
        <f t="shared" si="19"/>
        <v>58896</v>
      </c>
      <c r="G460" s="1707">
        <f>WORKDAY(F460,$G$21,'Business Day Paris'!F439:F633)</f>
        <v>58910</v>
      </c>
      <c r="H460" s="1707">
        <f>WORKDAY(J460,$H$21,'Business Day Paris'!F439:F633)</f>
        <v>58916</v>
      </c>
      <c r="I460" s="1707">
        <f>WORKDAY(J460,$I$21,'Business Day Paris'!F439:F633)</f>
        <v>58918</v>
      </c>
      <c r="J460" s="1708">
        <f>IF(WORKDAY(EOMONTH(F460,0)+$J$21-1,1,'Business Day Paris'!F439:F633)&lt;=EOMONTH(Calendar!F461,0),WORKDAY(EOMONTH(F460,0)+$J$21-1,1,'Business Day Paris'!F439:F633),WORKDAY(EOMONTH(F460,0)+$J$21+1,-1,'Business Day Paris'!F439:F633))</f>
        <v>58923</v>
      </c>
      <c r="K460" s="1238"/>
    </row>
    <row r="461" spans="2:11">
      <c r="B461" s="1248">
        <v>439</v>
      </c>
      <c r="C461" s="2"/>
      <c r="D461" s="1706">
        <f t="shared" si="20"/>
        <v>58897</v>
      </c>
      <c r="E461" s="1707">
        <f t="shared" si="18"/>
        <v>58926</v>
      </c>
      <c r="F461" s="1707">
        <f t="shared" si="19"/>
        <v>58926</v>
      </c>
      <c r="G461" s="1707">
        <f>WORKDAY(F461,$G$21,'Business Day Paris'!F440:F634)</f>
        <v>58939</v>
      </c>
      <c r="H461" s="1707">
        <f>WORKDAY(J461,$H$21,'Business Day Paris'!F440:F634)</f>
        <v>58946</v>
      </c>
      <c r="I461" s="1707">
        <f>WORKDAY(J461,$I$21,'Business Day Paris'!F440:F634)</f>
        <v>58950</v>
      </c>
      <c r="J461" s="1708">
        <f>IF(WORKDAY(EOMONTH(F461,0)+$J$21-1,1,'Business Day Paris'!F440:F634)&lt;=EOMONTH(Calendar!F462,0),WORKDAY(EOMONTH(F461,0)+$J$21-1,1,'Business Day Paris'!F440:F634),WORKDAY(EOMONTH(F461,0)+$J$21+1,-1,'Business Day Paris'!F440:F634))</f>
        <v>58953</v>
      </c>
      <c r="K461" s="1238"/>
    </row>
    <row r="462" spans="2:11">
      <c r="B462" s="1248">
        <v>440</v>
      </c>
      <c r="C462" s="2"/>
      <c r="D462" s="1706">
        <f t="shared" si="20"/>
        <v>58927</v>
      </c>
      <c r="E462" s="1707">
        <f t="shared" si="18"/>
        <v>58957</v>
      </c>
      <c r="F462" s="1707">
        <f t="shared" si="19"/>
        <v>58957</v>
      </c>
      <c r="G462" s="1707">
        <f>WORKDAY(F462,$G$21,'Business Day Paris'!F441:F635)</f>
        <v>58971</v>
      </c>
      <c r="H462" s="1707">
        <f>WORKDAY(J462,$H$21,'Business Day Paris'!F441:F635)</f>
        <v>58977</v>
      </c>
      <c r="I462" s="1707">
        <f>WORKDAY(J462,$I$21,'Business Day Paris'!F441:F635)</f>
        <v>58979</v>
      </c>
      <c r="J462" s="1708">
        <f>IF(WORKDAY(EOMONTH(F462,0)+$J$21-1,1,'Business Day Paris'!F441:F635)&lt;=EOMONTH(Calendar!F463,0),WORKDAY(EOMONTH(F462,0)+$J$21-1,1,'Business Day Paris'!F441:F635),WORKDAY(EOMONTH(F462,0)+$J$21+1,-1,'Business Day Paris'!F441:F635))</f>
        <v>58984</v>
      </c>
      <c r="K462" s="1238"/>
    </row>
    <row r="463" spans="2:11">
      <c r="B463" s="1248">
        <v>441</v>
      </c>
      <c r="C463" s="2"/>
      <c r="D463" s="1706">
        <f t="shared" si="20"/>
        <v>58958</v>
      </c>
      <c r="E463" s="1707">
        <f t="shared" si="18"/>
        <v>58987</v>
      </c>
      <c r="F463" s="1707">
        <f t="shared" si="19"/>
        <v>58987</v>
      </c>
      <c r="G463" s="1707">
        <f>WORKDAY(F463,$G$21,'Business Day Paris'!F442:F636)</f>
        <v>59001</v>
      </c>
      <c r="H463" s="1707">
        <f>WORKDAY(J463,$H$21,'Business Day Paris'!F442:F636)</f>
        <v>59007</v>
      </c>
      <c r="I463" s="1707">
        <f>WORKDAY(J463,$I$21,'Business Day Paris'!F442:F636)</f>
        <v>59009</v>
      </c>
      <c r="J463" s="1708">
        <f>IF(WORKDAY(EOMONTH(F463,0)+$J$21-1,1,'Business Day Paris'!F442:F636)&lt;=EOMONTH(Calendar!F464,0),WORKDAY(EOMONTH(F463,0)+$J$21-1,1,'Business Day Paris'!F442:F636),WORKDAY(EOMONTH(F463,0)+$J$21+1,-1,'Business Day Paris'!F442:F636))</f>
        <v>59014</v>
      </c>
      <c r="K463" s="1238"/>
    </row>
    <row r="464" spans="2:11">
      <c r="B464" s="1248">
        <v>442</v>
      </c>
      <c r="C464" s="2"/>
      <c r="D464" s="1706">
        <f t="shared" si="20"/>
        <v>58988</v>
      </c>
      <c r="E464" s="1707">
        <f t="shared" si="18"/>
        <v>59018</v>
      </c>
      <c r="F464" s="1707">
        <f t="shared" si="19"/>
        <v>59018</v>
      </c>
      <c r="G464" s="1707">
        <f>WORKDAY(F464,$G$21,'Business Day Paris'!F443:F637)</f>
        <v>59030</v>
      </c>
      <c r="H464" s="1707">
        <f>WORKDAY(J464,$H$21,'Business Day Paris'!F443:F637)</f>
        <v>59040</v>
      </c>
      <c r="I464" s="1707">
        <f>WORKDAY(J464,$I$21,'Business Day Paris'!F443:F637)</f>
        <v>59042</v>
      </c>
      <c r="J464" s="1708">
        <f>IF(WORKDAY(EOMONTH(F464,0)+$J$21-1,1,'Business Day Paris'!F443:F637)&lt;=EOMONTH(Calendar!F465,0),WORKDAY(EOMONTH(F464,0)+$J$21-1,1,'Business Day Paris'!F443:F637),WORKDAY(EOMONTH(F464,0)+$J$21+1,-1,'Business Day Paris'!F443:F637))</f>
        <v>59047</v>
      </c>
      <c r="K464" s="1238"/>
    </row>
    <row r="465" spans="2:11">
      <c r="B465" s="1248">
        <v>443</v>
      </c>
      <c r="C465" s="2"/>
      <c r="D465" s="1706">
        <f t="shared" si="20"/>
        <v>59019</v>
      </c>
      <c r="E465" s="1707">
        <f t="shared" si="18"/>
        <v>59049</v>
      </c>
      <c r="F465" s="1707">
        <f t="shared" si="19"/>
        <v>59049</v>
      </c>
      <c r="G465" s="1707">
        <f>WORKDAY(F465,$G$21,'Business Day Paris'!F444:F638)</f>
        <v>59063</v>
      </c>
      <c r="H465" s="1707">
        <f>WORKDAY(J465,$H$21,'Business Day Paris'!F444:F638)</f>
        <v>59069</v>
      </c>
      <c r="I465" s="1707">
        <f>WORKDAY(J465,$I$21,'Business Day Paris'!F444:F638)</f>
        <v>59071</v>
      </c>
      <c r="J465" s="1708">
        <f>IF(WORKDAY(EOMONTH(F465,0)+$J$21-1,1,'Business Day Paris'!F444:F638)&lt;=EOMONTH(Calendar!F466,0),WORKDAY(EOMONTH(F465,0)+$J$21-1,1,'Business Day Paris'!F444:F638),WORKDAY(EOMONTH(F465,0)+$J$21+1,-1,'Business Day Paris'!F444:F638))</f>
        <v>59076</v>
      </c>
      <c r="K465" s="1238"/>
    </row>
    <row r="466" spans="2:11">
      <c r="B466" s="1248">
        <v>444</v>
      </c>
      <c r="C466" s="2"/>
      <c r="D466" s="1706">
        <f t="shared" si="20"/>
        <v>59050</v>
      </c>
      <c r="E466" s="1707">
        <f t="shared" si="18"/>
        <v>59079</v>
      </c>
      <c r="F466" s="1707">
        <f t="shared" si="19"/>
        <v>59079</v>
      </c>
      <c r="G466" s="1707">
        <f>WORKDAY(F466,$G$21,'Business Day Paris'!F445:F639)</f>
        <v>59093</v>
      </c>
      <c r="H466" s="1707">
        <f>WORKDAY(J466,$H$21,'Business Day Paris'!F445:F639)</f>
        <v>59099</v>
      </c>
      <c r="I466" s="1707">
        <f>WORKDAY(J466,$I$21,'Business Day Paris'!F445:F639)</f>
        <v>59103</v>
      </c>
      <c r="J466" s="1708">
        <f>IF(WORKDAY(EOMONTH(F466,0)+$J$21-1,1,'Business Day Paris'!F445:F639)&lt;=EOMONTH(Calendar!F467,0),WORKDAY(EOMONTH(F466,0)+$J$21-1,1,'Business Day Paris'!F445:F639),WORKDAY(EOMONTH(F466,0)+$J$21+1,-1,'Business Day Paris'!F445:F639))</f>
        <v>59106</v>
      </c>
      <c r="K466" s="1238"/>
    </row>
    <row r="467" spans="2:11">
      <c r="B467" s="1248">
        <v>445</v>
      </c>
      <c r="C467" s="2"/>
      <c r="D467" s="1706">
        <f t="shared" si="20"/>
        <v>59080</v>
      </c>
      <c r="E467" s="1707">
        <f t="shared" si="18"/>
        <v>59110</v>
      </c>
      <c r="F467" s="1707">
        <f t="shared" si="19"/>
        <v>59110</v>
      </c>
      <c r="G467" s="1707">
        <f>WORKDAY(F467,$G$21,'Business Day Paris'!F446:F640)</f>
        <v>59124</v>
      </c>
      <c r="H467" s="1707">
        <f>WORKDAY(J467,$H$21,'Business Day Paris'!F446:F640)</f>
        <v>59131</v>
      </c>
      <c r="I467" s="1707">
        <f>WORKDAY(J467,$I$21,'Business Day Paris'!F446:F640)</f>
        <v>59133</v>
      </c>
      <c r="J467" s="1708">
        <f>IF(WORKDAY(EOMONTH(F467,0)+$J$21-1,1,'Business Day Paris'!F446:F640)&lt;=EOMONTH(Calendar!F468,0),WORKDAY(EOMONTH(F467,0)+$J$21-1,1,'Business Day Paris'!F446:F640),WORKDAY(EOMONTH(F467,0)+$J$21+1,-1,'Business Day Paris'!F446:F640))</f>
        <v>59138</v>
      </c>
      <c r="K467" s="1238"/>
    </row>
    <row r="468" spans="2:11">
      <c r="B468" s="1248">
        <v>446</v>
      </c>
      <c r="C468" s="2"/>
      <c r="D468" s="1706">
        <f t="shared" si="20"/>
        <v>59111</v>
      </c>
      <c r="E468" s="1707">
        <f t="shared" si="18"/>
        <v>59140</v>
      </c>
      <c r="F468" s="1707">
        <f t="shared" si="19"/>
        <v>59140</v>
      </c>
      <c r="G468" s="1707">
        <f>WORKDAY(F468,$G$21,'Business Day Paris'!F447:F641)</f>
        <v>59154</v>
      </c>
      <c r="H468" s="1707">
        <f>WORKDAY(J468,$H$21,'Business Day Paris'!F447:F641)</f>
        <v>59160</v>
      </c>
      <c r="I468" s="1707">
        <f>WORKDAY(J468,$I$21,'Business Day Paris'!F447:F641)</f>
        <v>59162</v>
      </c>
      <c r="J468" s="1708">
        <f>IF(WORKDAY(EOMONTH(F468,0)+$J$21-1,1,'Business Day Paris'!F447:F641)&lt;=EOMONTH(Calendar!F469,0),WORKDAY(EOMONTH(F468,0)+$J$21-1,1,'Business Day Paris'!F447:F641),WORKDAY(EOMONTH(F468,0)+$J$21+1,-1,'Business Day Paris'!F447:F641))</f>
        <v>59167</v>
      </c>
      <c r="K468" s="1238"/>
    </row>
    <row r="469" spans="2:11">
      <c r="B469" s="1248">
        <v>447</v>
      </c>
      <c r="C469" s="2"/>
      <c r="D469" s="1706">
        <f t="shared" si="20"/>
        <v>59141</v>
      </c>
      <c r="E469" s="1707">
        <f t="shared" si="18"/>
        <v>59171</v>
      </c>
      <c r="F469" s="1707">
        <f t="shared" si="19"/>
        <v>59171</v>
      </c>
      <c r="G469" s="1707">
        <f>WORKDAY(F469,$G$21,'Business Day Paris'!F448:F642)</f>
        <v>59184</v>
      </c>
      <c r="H469" s="1707">
        <f>WORKDAY(J469,$H$21,'Business Day Paris'!F448:F642)</f>
        <v>59191</v>
      </c>
      <c r="I469" s="1707">
        <f>WORKDAY(J469,$I$21,'Business Day Paris'!F448:F642)</f>
        <v>59195</v>
      </c>
      <c r="J469" s="1708">
        <f>IF(WORKDAY(EOMONTH(F469,0)+$J$21-1,1,'Business Day Paris'!F448:F642)&lt;=EOMONTH(Calendar!F470,0),WORKDAY(EOMONTH(F469,0)+$J$21-1,1,'Business Day Paris'!F448:F642),WORKDAY(EOMONTH(F469,0)+$J$21+1,-1,'Business Day Paris'!F448:F642))</f>
        <v>59198</v>
      </c>
      <c r="K469" s="1238"/>
    </row>
    <row r="470" spans="2:11">
      <c r="B470" s="1248">
        <v>448</v>
      </c>
      <c r="C470" s="2"/>
      <c r="D470" s="1706">
        <f t="shared" si="20"/>
        <v>59172</v>
      </c>
      <c r="E470" s="1707">
        <f t="shared" si="18"/>
        <v>59202</v>
      </c>
      <c r="F470" s="1707">
        <f t="shared" si="19"/>
        <v>59202</v>
      </c>
      <c r="G470" s="1707">
        <f>WORKDAY(F470,$G$21,'Business Day Paris'!F449:F643)</f>
        <v>59216</v>
      </c>
      <c r="H470" s="1707">
        <f>WORKDAY(J470,$H$21,'Business Day Paris'!F449:F643)</f>
        <v>59222</v>
      </c>
      <c r="I470" s="1707">
        <f>WORKDAY(J470,$I$21,'Business Day Paris'!F449:F643)</f>
        <v>59224</v>
      </c>
      <c r="J470" s="1708">
        <f>IF(WORKDAY(EOMONTH(F470,0)+$J$21-1,1,'Business Day Paris'!F449:F643)&lt;=EOMONTH(Calendar!F471,0),WORKDAY(EOMONTH(F470,0)+$J$21-1,1,'Business Day Paris'!F449:F643),WORKDAY(EOMONTH(F470,0)+$J$21+1,-1,'Business Day Paris'!F449:F643))</f>
        <v>59229</v>
      </c>
      <c r="K470" s="1238"/>
    </row>
    <row r="471" spans="2:11">
      <c r="B471" s="1248">
        <v>449</v>
      </c>
      <c r="C471" s="2"/>
      <c r="D471" s="1706">
        <f t="shared" si="20"/>
        <v>59203</v>
      </c>
      <c r="E471" s="1707">
        <f t="shared" si="18"/>
        <v>59230</v>
      </c>
      <c r="F471" s="1707">
        <f t="shared" si="19"/>
        <v>59230</v>
      </c>
      <c r="G471" s="1707">
        <f>WORKDAY(F471,$G$21,'Business Day Paris'!F450:F644)</f>
        <v>59244</v>
      </c>
      <c r="H471" s="1707">
        <f>WORKDAY(J471,$H$21,'Business Day Paris'!F450:F644)</f>
        <v>59250</v>
      </c>
      <c r="I471" s="1707">
        <f>WORKDAY(J471,$I$21,'Business Day Paris'!F450:F644)</f>
        <v>59252</v>
      </c>
      <c r="J471" s="1708">
        <f>IF(WORKDAY(EOMONTH(F471,0)+$J$21-1,1,'Business Day Paris'!F450:F644)&lt;=EOMONTH(Calendar!F472,0),WORKDAY(EOMONTH(F471,0)+$J$21-1,1,'Business Day Paris'!F450:F644),WORKDAY(EOMONTH(F471,0)+$J$21+1,-1,'Business Day Paris'!F450:F644))</f>
        <v>59257</v>
      </c>
      <c r="K471" s="1238"/>
    </row>
    <row r="472" spans="2:11">
      <c r="B472" s="1248">
        <v>450</v>
      </c>
      <c r="C472" s="2"/>
      <c r="D472" s="1706">
        <f t="shared" si="20"/>
        <v>59231</v>
      </c>
      <c r="E472" s="1707">
        <f t="shared" ref="E472:E478" si="21">EOMONTH(D472,0)</f>
        <v>59261</v>
      </c>
      <c r="F472" s="1707">
        <f t="shared" ref="F472:F478" si="22">E472</f>
        <v>59261</v>
      </c>
      <c r="G472" s="1707">
        <f>WORKDAY(F472,$G$21,'Business Day Paris'!F451:F645)</f>
        <v>59275</v>
      </c>
      <c r="H472" s="1707">
        <f>WORKDAY(J472,$H$21,'Business Day Paris'!F451:F645)</f>
        <v>59281</v>
      </c>
      <c r="I472" s="1707">
        <f>WORKDAY(J472,$I$21,'Business Day Paris'!F451:F645)</f>
        <v>59285</v>
      </c>
      <c r="J472" s="1708">
        <f>IF(WORKDAY(EOMONTH(F472,0)+$J$21-1,1,'Business Day Paris'!F451:F645)&lt;=EOMONTH(Calendar!F473,0),WORKDAY(EOMONTH(F472,0)+$J$21-1,1,'Business Day Paris'!F451:F645),WORKDAY(EOMONTH(F472,0)+$J$21+1,-1,'Business Day Paris'!F451:F645))</f>
        <v>59288</v>
      </c>
      <c r="K472" s="1238"/>
    </row>
    <row r="473" spans="2:11">
      <c r="B473" s="1248">
        <v>451</v>
      </c>
      <c r="C473" s="2"/>
      <c r="D473" s="1706">
        <f t="shared" ref="D473:D478" si="23">EOMONTH(D472,0)+1</f>
        <v>59262</v>
      </c>
      <c r="E473" s="1707">
        <f t="shared" si="21"/>
        <v>59291</v>
      </c>
      <c r="F473" s="1707">
        <f t="shared" si="22"/>
        <v>59291</v>
      </c>
      <c r="G473" s="1707">
        <f>WORKDAY(F473,$G$21,'Business Day Paris'!F452:F646)</f>
        <v>59303</v>
      </c>
      <c r="H473" s="1707">
        <f>WORKDAY(J473,$H$21,'Business Day Paris'!F452:F646)</f>
        <v>59313</v>
      </c>
      <c r="I473" s="1707">
        <f>WORKDAY(J473,$I$21,'Business Day Paris'!F452:F646)</f>
        <v>59315</v>
      </c>
      <c r="J473" s="1708">
        <f>IF(WORKDAY(EOMONTH(F473,0)+$J$21-1,1,'Business Day Paris'!F452:F646)&lt;=EOMONTH(Calendar!F474,0),WORKDAY(EOMONTH(F473,0)+$J$21-1,1,'Business Day Paris'!F452:F646),WORKDAY(EOMONTH(F473,0)+$J$21+1,-1,'Business Day Paris'!F452:F646))</f>
        <v>59320</v>
      </c>
      <c r="K473" s="1238"/>
    </row>
    <row r="474" spans="2:11">
      <c r="B474" s="1248">
        <v>452</v>
      </c>
      <c r="C474" s="2"/>
      <c r="D474" s="1706">
        <f t="shared" si="23"/>
        <v>59292</v>
      </c>
      <c r="E474" s="1707">
        <f t="shared" si="21"/>
        <v>59322</v>
      </c>
      <c r="F474" s="1707">
        <f t="shared" si="22"/>
        <v>59322</v>
      </c>
      <c r="G474" s="1707">
        <f>WORKDAY(F474,$G$21,'Business Day Paris'!F453:F647)</f>
        <v>59336</v>
      </c>
      <c r="H474" s="1707">
        <f>WORKDAY(J474,$H$21,'Business Day Paris'!F453:F647)</f>
        <v>59342</v>
      </c>
      <c r="I474" s="1707">
        <f>WORKDAY(J474,$I$21,'Business Day Paris'!F453:F647)</f>
        <v>59344</v>
      </c>
      <c r="J474" s="1708">
        <f>IF(WORKDAY(EOMONTH(F474,0)+$J$21-1,1,'Business Day Paris'!F453:F647)&lt;=EOMONTH(Calendar!F475,0),WORKDAY(EOMONTH(F474,0)+$J$21-1,1,'Business Day Paris'!F453:F647),WORKDAY(EOMONTH(F474,0)+$J$21+1,-1,'Business Day Paris'!F453:F647))</f>
        <v>59349</v>
      </c>
      <c r="K474" s="1238"/>
    </row>
    <row r="475" spans="2:11">
      <c r="B475" s="1248">
        <v>453</v>
      </c>
      <c r="C475" s="2"/>
      <c r="D475" s="1706">
        <f t="shared" si="23"/>
        <v>59323</v>
      </c>
      <c r="E475" s="1707">
        <f t="shared" si="21"/>
        <v>59352</v>
      </c>
      <c r="F475" s="1707">
        <f t="shared" si="22"/>
        <v>59352</v>
      </c>
      <c r="G475" s="1707">
        <f>WORKDAY(F475,$G$21,'Business Day Paris'!F454:F648)</f>
        <v>59366</v>
      </c>
      <c r="H475" s="1707">
        <f>WORKDAY(J475,$H$21,'Business Day Paris'!F454:F648)</f>
        <v>59372</v>
      </c>
      <c r="I475" s="1707">
        <f>WORKDAY(J475,$I$21,'Business Day Paris'!F454:F648)</f>
        <v>59376</v>
      </c>
      <c r="J475" s="1708">
        <f>IF(WORKDAY(EOMONTH(F475,0)+$J$21-1,1,'Business Day Paris'!F454:F648)&lt;=EOMONTH(Calendar!F476,0),WORKDAY(EOMONTH(F475,0)+$J$21-1,1,'Business Day Paris'!F454:F648),WORKDAY(EOMONTH(F475,0)+$J$21+1,-1,'Business Day Paris'!F454:F648))</f>
        <v>59379</v>
      </c>
      <c r="K475" s="1238"/>
    </row>
    <row r="476" spans="2:11">
      <c r="B476" s="1248">
        <v>454</v>
      </c>
      <c r="C476" s="2"/>
      <c r="D476" s="1706">
        <f t="shared" si="23"/>
        <v>59353</v>
      </c>
      <c r="E476" s="1707">
        <f t="shared" si="21"/>
        <v>59383</v>
      </c>
      <c r="F476" s="1707">
        <f t="shared" si="22"/>
        <v>59383</v>
      </c>
      <c r="G476" s="1707">
        <f>WORKDAY(F476,$G$21,'Business Day Paris'!F455:F649)</f>
        <v>59397</v>
      </c>
      <c r="H476" s="1707">
        <f>WORKDAY(J476,$H$21,'Business Day Paris'!F455:F649)</f>
        <v>59404</v>
      </c>
      <c r="I476" s="1707">
        <f>WORKDAY(J476,$I$21,'Business Day Paris'!F455:F649)</f>
        <v>59406</v>
      </c>
      <c r="J476" s="1708">
        <f>IF(WORKDAY(EOMONTH(F476,0)+$J$21-1,1,'Business Day Paris'!F455:F649)&lt;=EOMONTH(Calendar!F477,0),WORKDAY(EOMONTH(F476,0)+$J$21-1,1,'Business Day Paris'!F455:F649),WORKDAY(EOMONTH(F476,0)+$J$21+1,-1,'Business Day Paris'!F455:F649))</f>
        <v>59411</v>
      </c>
      <c r="K476" s="1238"/>
    </row>
    <row r="477" spans="2:11">
      <c r="B477" s="1248">
        <v>455</v>
      </c>
      <c r="C477" s="2"/>
      <c r="D477" s="1706">
        <f t="shared" si="23"/>
        <v>59384</v>
      </c>
      <c r="E477" s="1707">
        <f t="shared" si="21"/>
        <v>59414</v>
      </c>
      <c r="F477" s="1707">
        <f t="shared" si="22"/>
        <v>59414</v>
      </c>
      <c r="G477" s="1707">
        <f>WORKDAY(F477,$G$21,'Business Day Paris'!F456:F650)</f>
        <v>59428</v>
      </c>
      <c r="H477" s="1707">
        <f>WORKDAY(J477,$H$21,'Business Day Paris'!F456:F650)</f>
        <v>59434</v>
      </c>
      <c r="I477" s="1707">
        <f>WORKDAY(J477,$I$21,'Business Day Paris'!F456:F650)</f>
        <v>59436</v>
      </c>
      <c r="J477" s="1708">
        <f>IF(WORKDAY(EOMONTH(F477,0)+$J$21-1,1,'Business Day Paris'!F456:F650)&lt;=EOMONTH(Calendar!F478,0),WORKDAY(EOMONTH(F477,0)+$J$21-1,1,'Business Day Paris'!F456:F650),WORKDAY(EOMONTH(F477,0)+$J$21+1,-1,'Business Day Paris'!F456:F650))</f>
        <v>59441</v>
      </c>
      <c r="K477" s="1238"/>
    </row>
    <row r="478" spans="2:11" ht="15" thickBot="1">
      <c r="B478" s="1248">
        <v>456</v>
      </c>
      <c r="C478" s="1258"/>
      <c r="D478" s="1706">
        <f t="shared" si="23"/>
        <v>59415</v>
      </c>
      <c r="E478" s="1707">
        <f t="shared" si="21"/>
        <v>59444</v>
      </c>
      <c r="F478" s="1707">
        <f t="shared" si="22"/>
        <v>59444</v>
      </c>
      <c r="G478" s="1707">
        <f>WORKDAY(F478,$G$21,'Business Day Paris'!F457:F651)</f>
        <v>59457</v>
      </c>
      <c r="H478" s="1707">
        <f>WORKDAY(J478,$H$21,'Business Day Paris'!F457:F651)</f>
        <v>59464</v>
      </c>
      <c r="I478" s="1707">
        <f>WORKDAY(J478,$I$21,'Business Day Paris'!F457:F651)</f>
        <v>59468</v>
      </c>
      <c r="J478" s="1708">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topLeftCell="A47" zoomScale="85" zoomScaleNormal="85" workbookViewId="0"/>
  </sheetViews>
  <sheetFormatPr defaultColWidth="9.1796875"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610" t="s">
        <v>1373</v>
      </c>
      <c r="B1" s="1610" t="s">
        <v>1374</v>
      </c>
      <c r="C1" s="1611" t="s">
        <v>1375</v>
      </c>
      <c r="D1" s="1610" t="s">
        <v>1376</v>
      </c>
      <c r="E1" s="1610" t="s">
        <v>1377</v>
      </c>
      <c r="F1" s="1610" t="s">
        <v>1378</v>
      </c>
      <c r="G1" s="1610" t="s">
        <v>1379</v>
      </c>
      <c r="H1" s="1610" t="s">
        <v>1380</v>
      </c>
      <c r="I1" s="1612" t="s">
        <v>1381</v>
      </c>
    </row>
    <row r="2" spans="1:9" ht="32.25" customHeight="1" thickBot="1">
      <c r="A2" s="1613" t="s">
        <v>1382</v>
      </c>
      <c r="B2" s="1613" t="s">
        <v>1383</v>
      </c>
      <c r="C2" s="1614" t="s">
        <v>1383</v>
      </c>
      <c r="D2" s="1615"/>
      <c r="E2" s="1616"/>
      <c r="F2" s="1617" t="s">
        <v>143</v>
      </c>
      <c r="G2" s="1617" t="s">
        <v>143</v>
      </c>
      <c r="H2" s="1618"/>
      <c r="I2" s="1619"/>
    </row>
    <row r="3" spans="1:9" ht="40.5" customHeight="1" thickBot="1">
      <c r="A3" s="1613" t="s">
        <v>1382</v>
      </c>
      <c r="B3" s="1613" t="s">
        <v>1383</v>
      </c>
      <c r="C3" s="1611" t="s">
        <v>1384</v>
      </c>
      <c r="D3" s="1620" t="s">
        <v>1385</v>
      </c>
      <c r="E3" s="1621" t="s">
        <v>1386</v>
      </c>
      <c r="F3" s="1622" t="s">
        <v>1387</v>
      </c>
      <c r="G3" s="1622" t="s">
        <v>1387</v>
      </c>
      <c r="H3" s="1623" t="s">
        <v>1388</v>
      </c>
      <c r="I3" s="1623" t="s">
        <v>1068</v>
      </c>
    </row>
    <row r="4" spans="1:9" ht="26.5" thickBot="1">
      <c r="A4" s="1613" t="s">
        <v>1382</v>
      </c>
      <c r="B4" s="1613" t="s">
        <v>1383</v>
      </c>
      <c r="C4" s="1611" t="s">
        <v>1389</v>
      </c>
      <c r="D4" s="1620" t="s">
        <v>1390</v>
      </c>
      <c r="E4" s="1621" t="s">
        <v>1391</v>
      </c>
      <c r="F4" s="1622" t="s">
        <v>1387</v>
      </c>
      <c r="G4" s="1622" t="s">
        <v>1387</v>
      </c>
      <c r="H4" s="1623" t="s">
        <v>1392</v>
      </c>
      <c r="I4" s="1636">
        <f>'00 - Cover'!F16</f>
        <v>45991</v>
      </c>
    </row>
    <row r="5" spans="1:9" ht="26.5" thickBot="1">
      <c r="A5" s="1613" t="s">
        <v>1382</v>
      </c>
      <c r="B5" s="1613" t="s">
        <v>1383</v>
      </c>
      <c r="C5" s="1611" t="s">
        <v>1393</v>
      </c>
      <c r="D5" s="1620" t="s">
        <v>1394</v>
      </c>
      <c r="E5" s="1621" t="s">
        <v>1395</v>
      </c>
      <c r="F5" s="1622" t="s">
        <v>1387</v>
      </c>
      <c r="G5" s="1622" t="s">
        <v>1387</v>
      </c>
      <c r="H5" s="1623" t="s">
        <v>1396</v>
      </c>
      <c r="I5" s="1623" t="s">
        <v>1316</v>
      </c>
    </row>
    <row r="6" spans="1:9" ht="38" thickBot="1">
      <c r="A6" s="1613" t="s">
        <v>1382</v>
      </c>
      <c r="B6" s="1613" t="s">
        <v>1383</v>
      </c>
      <c r="C6" s="1611" t="s">
        <v>1397</v>
      </c>
      <c r="D6" s="1620" t="s">
        <v>1398</v>
      </c>
      <c r="E6" s="1621" t="s">
        <v>1399</v>
      </c>
      <c r="F6" s="1622" t="s">
        <v>1387</v>
      </c>
      <c r="G6" s="1622" t="s">
        <v>1387</v>
      </c>
      <c r="H6" s="1623" t="s">
        <v>1396</v>
      </c>
      <c r="I6" s="1623" t="s">
        <v>1825</v>
      </c>
    </row>
    <row r="7" spans="1:9" ht="26.5" thickBot="1">
      <c r="A7" s="1613" t="s">
        <v>1382</v>
      </c>
      <c r="B7" s="1613" t="s">
        <v>1383</v>
      </c>
      <c r="C7" s="1611" t="s">
        <v>1400</v>
      </c>
      <c r="D7" s="1620" t="s">
        <v>1401</v>
      </c>
      <c r="E7" s="1621" t="s">
        <v>1402</v>
      </c>
      <c r="F7" s="1622" t="s">
        <v>1387</v>
      </c>
      <c r="G7" s="1622" t="s">
        <v>1387</v>
      </c>
      <c r="H7" s="1623" t="s">
        <v>1403</v>
      </c>
      <c r="I7" s="1637" t="s">
        <v>1826</v>
      </c>
    </row>
    <row r="8" spans="1:9" ht="26.5" thickBot="1">
      <c r="A8" s="1613" t="s">
        <v>1382</v>
      </c>
      <c r="B8" s="1613" t="s">
        <v>1383</v>
      </c>
      <c r="C8" s="1611" t="s">
        <v>1404</v>
      </c>
      <c r="D8" s="1620" t="s">
        <v>1405</v>
      </c>
      <c r="E8" s="1621" t="s">
        <v>1406</v>
      </c>
      <c r="F8" s="1622" t="s">
        <v>1387</v>
      </c>
      <c r="G8" s="1622" t="s">
        <v>1387</v>
      </c>
      <c r="H8" s="1623" t="s">
        <v>1407</v>
      </c>
      <c r="I8" s="1638" t="s">
        <v>1947</v>
      </c>
    </row>
    <row r="9" spans="1:9" ht="29.5" thickBot="1">
      <c r="A9" s="1613" t="s">
        <v>1382</v>
      </c>
      <c r="B9" s="1613" t="s">
        <v>1383</v>
      </c>
      <c r="C9" s="1611" t="s">
        <v>1408</v>
      </c>
      <c r="D9" s="1620" t="s">
        <v>1409</v>
      </c>
      <c r="E9" s="1621" t="s">
        <v>1410</v>
      </c>
      <c r="F9" s="1622" t="s">
        <v>1387</v>
      </c>
      <c r="G9" s="1622" t="s">
        <v>1387</v>
      </c>
      <c r="H9" s="1623" t="s">
        <v>1403</v>
      </c>
      <c r="I9" s="1637" t="s">
        <v>1824</v>
      </c>
    </row>
    <row r="10" spans="1:9" ht="125.5" thickBot="1">
      <c r="A10" s="1613" t="s">
        <v>1382</v>
      </c>
      <c r="B10" s="1613" t="s">
        <v>1383</v>
      </c>
      <c r="C10" s="1611" t="s">
        <v>1411</v>
      </c>
      <c r="D10" s="1620" t="s">
        <v>1412</v>
      </c>
      <c r="E10" s="1621" t="s">
        <v>1413</v>
      </c>
      <c r="F10" s="1622" t="s">
        <v>1387</v>
      </c>
      <c r="G10" s="1622" t="s">
        <v>1387</v>
      </c>
      <c r="H10" s="1623" t="s">
        <v>1414</v>
      </c>
      <c r="I10" s="1623" t="s">
        <v>1827</v>
      </c>
    </row>
    <row r="11" spans="1:9" ht="125.5" thickBot="1">
      <c r="A11" s="1613" t="s">
        <v>1382</v>
      </c>
      <c r="B11" s="1613" t="s">
        <v>1383</v>
      </c>
      <c r="C11" s="1611" t="s">
        <v>1415</v>
      </c>
      <c r="D11" s="1620" t="s">
        <v>1416</v>
      </c>
      <c r="E11" s="1621" t="s">
        <v>1417</v>
      </c>
      <c r="F11" s="1622" t="s">
        <v>1387</v>
      </c>
      <c r="G11" s="1622" t="s">
        <v>1387</v>
      </c>
      <c r="H11" s="1623" t="s">
        <v>1414</v>
      </c>
      <c r="I11" s="1623" t="s">
        <v>1828</v>
      </c>
    </row>
    <row r="12" spans="1:9" ht="175.5" thickBot="1">
      <c r="A12" s="1613" t="s">
        <v>1382</v>
      </c>
      <c r="B12" s="1613" t="s">
        <v>1383</v>
      </c>
      <c r="C12" s="1611" t="s">
        <v>1418</v>
      </c>
      <c r="D12" s="1620" t="s">
        <v>1419</v>
      </c>
      <c r="E12" s="1621" t="s">
        <v>1420</v>
      </c>
      <c r="F12" s="1622" t="s">
        <v>1387</v>
      </c>
      <c r="G12" s="1622" t="s">
        <v>1387</v>
      </c>
      <c r="H12" s="1623" t="s">
        <v>1414</v>
      </c>
      <c r="I12" s="1623" t="s">
        <v>1829</v>
      </c>
    </row>
    <row r="13" spans="1:9" ht="38" thickBot="1">
      <c r="A13" s="1613" t="s">
        <v>1382</v>
      </c>
      <c r="B13" s="1613" t="s">
        <v>1383</v>
      </c>
      <c r="C13" s="1611" t="s">
        <v>1421</v>
      </c>
      <c r="D13" s="1620" t="s">
        <v>1422</v>
      </c>
      <c r="E13" s="1621" t="s">
        <v>1423</v>
      </c>
      <c r="F13" s="1622" t="s">
        <v>1387</v>
      </c>
      <c r="G13" s="1622" t="s">
        <v>1387</v>
      </c>
      <c r="H13" s="1623" t="s">
        <v>1424</v>
      </c>
      <c r="I13" s="1623" t="s">
        <v>1830</v>
      </c>
    </row>
    <row r="14" spans="1:9" ht="38" thickBot="1">
      <c r="A14" s="1613" t="s">
        <v>1382</v>
      </c>
      <c r="B14" s="1613" t="s">
        <v>1383</v>
      </c>
      <c r="C14" s="1611" t="s">
        <v>1425</v>
      </c>
      <c r="D14" s="1620" t="s">
        <v>1426</v>
      </c>
      <c r="E14" s="1621" t="s">
        <v>1427</v>
      </c>
      <c r="F14" s="1622" t="s">
        <v>1387</v>
      </c>
      <c r="G14" s="1622" t="s">
        <v>1387</v>
      </c>
      <c r="H14" s="1623" t="s">
        <v>1424</v>
      </c>
      <c r="I14" s="1623" t="s">
        <v>1831</v>
      </c>
    </row>
    <row r="15" spans="1:9" ht="26.5" thickBot="1">
      <c r="A15" s="1613" t="s">
        <v>1382</v>
      </c>
      <c r="B15" s="1613" t="s">
        <v>1383</v>
      </c>
      <c r="C15" s="1611" t="s">
        <v>1428</v>
      </c>
      <c r="D15" s="1620" t="s">
        <v>1429</v>
      </c>
      <c r="E15" s="1621" t="s">
        <v>1430</v>
      </c>
      <c r="F15" s="1622" t="s">
        <v>1387</v>
      </c>
      <c r="G15" s="1622" t="s">
        <v>1431</v>
      </c>
      <c r="H15" s="1623" t="s">
        <v>1392</v>
      </c>
      <c r="I15" s="1623" t="s">
        <v>1832</v>
      </c>
    </row>
    <row r="16" spans="1:9" ht="38" thickBot="1">
      <c r="A16" s="1613" t="s">
        <v>1382</v>
      </c>
      <c r="B16" s="1613" t="s">
        <v>1383</v>
      </c>
      <c r="C16" s="1611" t="s">
        <v>1432</v>
      </c>
      <c r="D16" s="1620" t="s">
        <v>1433</v>
      </c>
      <c r="E16" s="1621" t="s">
        <v>1434</v>
      </c>
      <c r="F16" s="1622" t="s">
        <v>1387</v>
      </c>
      <c r="G16" s="1622" t="s">
        <v>1431</v>
      </c>
      <c r="H16" s="1623" t="s">
        <v>1435</v>
      </c>
      <c r="I16" s="1639">
        <f>'03 - Monthly Collection'!AA13</f>
        <v>310729.11</v>
      </c>
    </row>
    <row r="17" spans="1:9" ht="15" thickBot="1">
      <c r="A17" s="1613"/>
      <c r="B17" s="1613"/>
      <c r="C17" s="1611"/>
      <c r="D17" s="1620"/>
      <c r="E17" s="1621"/>
      <c r="F17" s="1622"/>
      <c r="G17" s="1622"/>
      <c r="H17" s="1623"/>
      <c r="I17" s="1623" t="s">
        <v>308</v>
      </c>
    </row>
    <row r="18" spans="1:9" ht="38" thickBot="1">
      <c r="A18" s="1613" t="s">
        <v>1382</v>
      </c>
      <c r="B18" s="1613" t="s">
        <v>1383</v>
      </c>
      <c r="C18" s="1611" t="s">
        <v>1436</v>
      </c>
      <c r="D18" s="1620" t="s">
        <v>1437</v>
      </c>
      <c r="E18" s="1621" t="s">
        <v>1438</v>
      </c>
      <c r="F18" s="1622" t="s">
        <v>1387</v>
      </c>
      <c r="G18" s="1622" t="s">
        <v>1431</v>
      </c>
      <c r="H18" s="1623" t="s">
        <v>1435</v>
      </c>
      <c r="I18" s="1639">
        <f>'03 - Monthly Collection'!AJ13</f>
        <v>895.08</v>
      </c>
    </row>
    <row r="19" spans="1:9" ht="15" thickBot="1">
      <c r="A19" s="1613"/>
      <c r="B19" s="1613"/>
      <c r="C19" s="1611"/>
      <c r="D19" s="1620"/>
      <c r="E19" s="1621"/>
      <c r="F19" s="1622"/>
      <c r="G19" s="1622"/>
      <c r="H19" s="1623"/>
      <c r="I19" s="1623" t="s">
        <v>308</v>
      </c>
    </row>
    <row r="20" spans="1:9" ht="38" thickBot="1">
      <c r="A20" s="1613" t="s">
        <v>1382</v>
      </c>
      <c r="B20" s="1613" t="s">
        <v>1383</v>
      </c>
      <c r="C20" s="1611" t="s">
        <v>1439</v>
      </c>
      <c r="D20" s="1620" t="s">
        <v>1440</v>
      </c>
      <c r="E20" s="1621" t="s">
        <v>1441</v>
      </c>
      <c r="F20" s="1622" t="s">
        <v>1387</v>
      </c>
      <c r="G20" s="1622" t="s">
        <v>1431</v>
      </c>
      <c r="H20" s="1623" t="s">
        <v>1435</v>
      </c>
      <c r="I20" s="1639">
        <f>'03 - Monthly Collection'!H13</f>
        <v>83507096.780000001</v>
      </c>
    </row>
    <row r="21" spans="1:9" ht="15" thickBot="1">
      <c r="A21" s="1613"/>
      <c r="B21" s="1613"/>
      <c r="C21" s="1611"/>
      <c r="D21" s="1620"/>
      <c r="E21" s="1621"/>
      <c r="F21" s="1622"/>
      <c r="G21" s="1622"/>
      <c r="H21" s="1623"/>
      <c r="I21" s="1623" t="s">
        <v>308</v>
      </c>
    </row>
    <row r="22" spans="1:9" ht="38" thickBot="1">
      <c r="A22" s="1613" t="s">
        <v>1382</v>
      </c>
      <c r="B22" s="1613" t="s">
        <v>1383</v>
      </c>
      <c r="C22" s="1611" t="s">
        <v>1442</v>
      </c>
      <c r="D22" s="1620" t="s">
        <v>1443</v>
      </c>
      <c r="E22" s="1621" t="s">
        <v>1444</v>
      </c>
      <c r="F22" s="1622" t="s">
        <v>1387</v>
      </c>
      <c r="G22" s="1622" t="s">
        <v>1431</v>
      </c>
      <c r="H22" s="1623" t="s">
        <v>1435</v>
      </c>
      <c r="I22" s="1639">
        <f>'03 - Monthly Collection'!Q13+'02 - Monthly Asset Follow up'!R18</f>
        <v>28986634.060000002</v>
      </c>
    </row>
    <row r="23" spans="1:9" ht="15" thickBot="1">
      <c r="A23" s="1613"/>
      <c r="B23" s="1613"/>
      <c r="C23" s="1611"/>
      <c r="D23" s="1620"/>
      <c r="E23" s="1621"/>
      <c r="F23" s="1622"/>
      <c r="G23" s="1622"/>
      <c r="H23" s="1623"/>
      <c r="I23" s="1623" t="s">
        <v>308</v>
      </c>
    </row>
    <row r="24" spans="1:9" ht="26.5" thickBot="1">
      <c r="A24" s="1613" t="s">
        <v>1382</v>
      </c>
      <c r="B24" s="1613" t="s">
        <v>1383</v>
      </c>
      <c r="C24" s="1611" t="s">
        <v>1445</v>
      </c>
      <c r="D24" s="1620" t="s">
        <v>1446</v>
      </c>
      <c r="E24" s="1621" t="s">
        <v>1447</v>
      </c>
      <c r="F24" s="1622" t="s">
        <v>1387</v>
      </c>
      <c r="G24" s="1622" t="s">
        <v>1431</v>
      </c>
      <c r="H24" s="1623" t="s">
        <v>1424</v>
      </c>
      <c r="I24" s="1623" t="s">
        <v>1831</v>
      </c>
    </row>
    <row r="25" spans="1:9" ht="50.5" thickBot="1">
      <c r="A25" s="1613" t="s">
        <v>1382</v>
      </c>
      <c r="B25" s="1613" t="s">
        <v>1383</v>
      </c>
      <c r="C25" s="1611" t="s">
        <v>1448</v>
      </c>
      <c r="D25" s="1620" t="s">
        <v>1449</v>
      </c>
      <c r="E25" s="1621" t="s">
        <v>1450</v>
      </c>
      <c r="F25" s="1622" t="s">
        <v>1387</v>
      </c>
      <c r="G25" s="1622" t="s">
        <v>1387</v>
      </c>
      <c r="H25" s="1623" t="s">
        <v>1435</v>
      </c>
      <c r="I25" s="1639">
        <f>'15 - Priority of Payments'!J35</f>
        <v>7083383.3199997619</v>
      </c>
    </row>
    <row r="26" spans="1:9" ht="15" thickBot="1">
      <c r="A26" s="1613"/>
      <c r="B26" s="1613"/>
      <c r="C26" s="1611"/>
      <c r="D26" s="1620"/>
      <c r="E26" s="1621"/>
      <c r="F26" s="1622"/>
      <c r="G26" s="1622"/>
      <c r="H26" s="1623"/>
      <c r="I26" s="1623" t="s">
        <v>308</v>
      </c>
    </row>
    <row r="27" spans="1:9" ht="26.5" thickBot="1">
      <c r="A27" s="1613" t="s">
        <v>1382</v>
      </c>
      <c r="B27" s="1613" t="s">
        <v>1383</v>
      </c>
      <c r="C27" s="1611" t="s">
        <v>1451</v>
      </c>
      <c r="D27" s="1624" t="s">
        <v>1452</v>
      </c>
      <c r="E27" s="1621" t="s">
        <v>1453</v>
      </c>
      <c r="F27" s="1622" t="s">
        <v>1387</v>
      </c>
      <c r="G27" s="1622" t="s">
        <v>1387</v>
      </c>
      <c r="H27" s="1622" t="s">
        <v>1424</v>
      </c>
      <c r="I27" s="1623" t="s">
        <v>1831</v>
      </c>
    </row>
    <row r="28" spans="1:9" ht="50.5" thickBot="1">
      <c r="A28" s="1613" t="s">
        <v>1382</v>
      </c>
      <c r="B28" s="1613" t="s">
        <v>1383</v>
      </c>
      <c r="C28" s="1611" t="s">
        <v>1454</v>
      </c>
      <c r="D28" s="1620" t="s">
        <v>1455</v>
      </c>
      <c r="E28" s="1621" t="s">
        <v>1456</v>
      </c>
      <c r="F28" s="1622" t="s">
        <v>1387</v>
      </c>
      <c r="G28" s="1622" t="s">
        <v>1387</v>
      </c>
      <c r="H28" s="1623" t="s">
        <v>1457</v>
      </c>
      <c r="I28" s="1639">
        <f>'16 - Simplified Balance Sheet'!E14/('16 - Simplified Balance Sheet'!J13+'16 - Simplified Balance Sheet'!J15)</f>
        <v>1.532191094671294</v>
      </c>
    </row>
    <row r="29" spans="1:9" ht="75.5" thickBot="1">
      <c r="A29" s="1613" t="s">
        <v>1382</v>
      </c>
      <c r="B29" s="1613" t="s">
        <v>1383</v>
      </c>
      <c r="C29" s="1611" t="s">
        <v>1458</v>
      </c>
      <c r="D29" s="1620" t="s">
        <v>1459</v>
      </c>
      <c r="E29" s="1621" t="s">
        <v>1460</v>
      </c>
      <c r="F29" s="1622" t="s">
        <v>1387</v>
      </c>
      <c r="G29" s="1622" t="s">
        <v>1387</v>
      </c>
      <c r="H29" s="1623" t="s">
        <v>1457</v>
      </c>
      <c r="I29" s="1639">
        <f>100*(1-((1-('05 - Prepayment Rate'!E12/'05 - Prepayment Rate'!F12))^12))</f>
        <v>2.4792256139710811</v>
      </c>
    </row>
    <row r="30" spans="1:9" ht="38" thickBot="1">
      <c r="A30" s="1613" t="s">
        <v>1382</v>
      </c>
      <c r="B30" s="1613" t="s">
        <v>1383</v>
      </c>
      <c r="C30" s="1611" t="s">
        <v>1461</v>
      </c>
      <c r="D30" s="1620" t="s">
        <v>1462</v>
      </c>
      <c r="E30" s="1621" t="s">
        <v>1463</v>
      </c>
      <c r="F30" s="1622" t="s">
        <v>1387</v>
      </c>
      <c r="G30" s="1622" t="s">
        <v>1387</v>
      </c>
      <c r="H30" s="1623" t="s">
        <v>1435</v>
      </c>
      <c r="I30" s="1644">
        <v>0</v>
      </c>
    </row>
    <row r="31" spans="1:9" ht="15" thickBot="1">
      <c r="A31" s="1613"/>
      <c r="B31" s="1613"/>
      <c r="C31" s="1611"/>
      <c r="D31" s="1620"/>
      <c r="E31" s="1621"/>
      <c r="F31" s="1622"/>
      <c r="G31" s="1622"/>
      <c r="H31" s="1623"/>
      <c r="I31" s="1623" t="s">
        <v>308</v>
      </c>
    </row>
    <row r="32" spans="1:9" ht="50.5" thickBot="1">
      <c r="A32" s="1613" t="s">
        <v>1382</v>
      </c>
      <c r="B32" s="1613" t="s">
        <v>1383</v>
      </c>
      <c r="C32" s="1611" t="s">
        <v>1464</v>
      </c>
      <c r="D32" s="1620" t="s">
        <v>1465</v>
      </c>
      <c r="E32" s="1621" t="s">
        <v>1466</v>
      </c>
      <c r="F32" s="1622" t="s">
        <v>1387</v>
      </c>
      <c r="G32" s="1622" t="s">
        <v>1387</v>
      </c>
      <c r="H32" s="1623" t="s">
        <v>1435</v>
      </c>
      <c r="I32" s="1644">
        <v>0</v>
      </c>
    </row>
    <row r="33" spans="1:9" ht="15" thickBot="1">
      <c r="A33" s="1613"/>
      <c r="B33" s="1613"/>
      <c r="C33" s="1611"/>
      <c r="D33" s="1620"/>
      <c r="E33" s="1621"/>
      <c r="F33" s="1622"/>
      <c r="G33" s="1622"/>
      <c r="H33" s="1623"/>
      <c r="I33" s="1623" t="s">
        <v>308</v>
      </c>
    </row>
    <row r="34" spans="1:9" ht="50.5" thickBot="1">
      <c r="A34" s="1613" t="s">
        <v>1382</v>
      </c>
      <c r="B34" s="1613" t="s">
        <v>1383</v>
      </c>
      <c r="C34" s="1611" t="s">
        <v>1467</v>
      </c>
      <c r="D34" s="1620" t="s">
        <v>1468</v>
      </c>
      <c r="E34" s="1621" t="s">
        <v>1469</v>
      </c>
      <c r="F34" s="1622" t="s">
        <v>1431</v>
      </c>
      <c r="G34" s="1622" t="s">
        <v>1431</v>
      </c>
      <c r="H34" s="1623" t="s">
        <v>1435</v>
      </c>
      <c r="I34" s="1639">
        <f>'02 - Monthly Asset Follow up'!M17</f>
        <v>4522273.3600000003</v>
      </c>
    </row>
    <row r="35" spans="1:9" ht="15" thickBot="1">
      <c r="A35" s="1613"/>
      <c r="B35" s="1613"/>
      <c r="C35" s="1611"/>
      <c r="D35" s="1620"/>
      <c r="E35" s="1621"/>
      <c r="F35" s="1622"/>
      <c r="G35" s="1622"/>
      <c r="H35" s="1623"/>
      <c r="I35" s="1623" t="s">
        <v>308</v>
      </c>
    </row>
    <row r="36" spans="1:9" ht="88" thickBot="1">
      <c r="A36" s="1613" t="s">
        <v>1382</v>
      </c>
      <c r="B36" s="1613" t="s">
        <v>1383</v>
      </c>
      <c r="C36" s="1611" t="s">
        <v>1470</v>
      </c>
      <c r="D36" s="1620" t="s">
        <v>1471</v>
      </c>
      <c r="E36" s="1621" t="s">
        <v>1472</v>
      </c>
      <c r="F36" s="1622" t="s">
        <v>1387</v>
      </c>
      <c r="G36" s="1622" t="s">
        <v>1387</v>
      </c>
      <c r="H36" s="1623" t="s">
        <v>1435</v>
      </c>
      <c r="I36" s="1623">
        <v>0</v>
      </c>
    </row>
    <row r="37" spans="1:9" ht="15" thickBot="1">
      <c r="A37" s="1613"/>
      <c r="B37" s="1613"/>
      <c r="C37" s="1611"/>
      <c r="D37" s="1620"/>
      <c r="E37" s="1621"/>
      <c r="F37" s="1622"/>
      <c r="G37" s="1622"/>
      <c r="H37" s="1623"/>
      <c r="I37" s="1623" t="s">
        <v>308</v>
      </c>
    </row>
    <row r="38" spans="1:9" ht="75.5" thickBot="1">
      <c r="A38" s="1613" t="s">
        <v>1382</v>
      </c>
      <c r="B38" s="1613" t="s">
        <v>1383</v>
      </c>
      <c r="C38" s="1611" t="s">
        <v>1473</v>
      </c>
      <c r="D38" s="1620" t="s">
        <v>1474</v>
      </c>
      <c r="E38" s="1621" t="s">
        <v>1475</v>
      </c>
      <c r="F38" s="1622" t="s">
        <v>1387</v>
      </c>
      <c r="G38" s="1622" t="s">
        <v>1387</v>
      </c>
      <c r="H38" s="1623" t="s">
        <v>1457</v>
      </c>
      <c r="I38" s="1623">
        <f>100*(1-(1-('02 - Monthly Asset Follow up'!BM17/'02 - Monthly Asset Follow up'!C17))^12)</f>
        <v>2.6477148530534844E-2</v>
      </c>
    </row>
    <row r="39" spans="1:9" ht="50.5" thickBot="1">
      <c r="A39" s="1613" t="s">
        <v>1382</v>
      </c>
      <c r="B39" s="1613" t="s">
        <v>1383</v>
      </c>
      <c r="C39" s="1611" t="s">
        <v>1476</v>
      </c>
      <c r="D39" s="1620" t="s">
        <v>1477</v>
      </c>
      <c r="E39" s="1621" t="s">
        <v>1478</v>
      </c>
      <c r="F39" s="1622" t="s">
        <v>1387</v>
      </c>
      <c r="G39" s="1622" t="s">
        <v>1387</v>
      </c>
      <c r="H39" s="1623" t="s">
        <v>1435</v>
      </c>
      <c r="I39" s="1639">
        <f>'02 - Monthly Asset Follow up'!BM17</f>
        <v>253797.1</v>
      </c>
    </row>
    <row r="40" spans="1:9" ht="15" thickBot="1">
      <c r="A40" s="1613"/>
      <c r="B40" s="1613"/>
      <c r="C40" s="1611"/>
      <c r="D40" s="1620"/>
      <c r="E40" s="1621"/>
      <c r="F40" s="1622"/>
      <c r="G40" s="1622"/>
      <c r="H40" s="1623"/>
      <c r="I40" s="1623" t="s">
        <v>308</v>
      </c>
    </row>
    <row r="41" spans="1:9" ht="50.5" thickBot="1">
      <c r="A41" s="1613" t="s">
        <v>1382</v>
      </c>
      <c r="B41" s="1613" t="s">
        <v>1383</v>
      </c>
      <c r="C41" s="1611" t="s">
        <v>1479</v>
      </c>
      <c r="D41" s="1620" t="s">
        <v>1480</v>
      </c>
      <c r="E41" s="1621" t="s">
        <v>1481</v>
      </c>
      <c r="F41" s="1622" t="s">
        <v>1431</v>
      </c>
      <c r="G41" s="1622" t="s">
        <v>1431</v>
      </c>
      <c r="H41" s="1623" t="s">
        <v>1435</v>
      </c>
      <c r="I41" s="1623"/>
    </row>
    <row r="42" spans="1:9" ht="15" thickBot="1">
      <c r="A42" s="1613"/>
      <c r="B42" s="1613"/>
      <c r="C42" s="1611"/>
      <c r="D42" s="1620"/>
      <c r="E42" s="1621"/>
      <c r="F42" s="1622"/>
      <c r="G42" s="1622"/>
      <c r="H42" s="1623"/>
      <c r="I42" s="1623" t="s">
        <v>308</v>
      </c>
    </row>
    <row r="43" spans="1:9" ht="75.5" thickBot="1">
      <c r="A43" s="1613" t="s">
        <v>1382</v>
      </c>
      <c r="B43" s="1613" t="s">
        <v>1383</v>
      </c>
      <c r="C43" s="1611" t="s">
        <v>1482</v>
      </c>
      <c r="D43" s="1620" t="s">
        <v>1483</v>
      </c>
      <c r="E43" s="1621" t="s">
        <v>1484</v>
      </c>
      <c r="F43" s="1622" t="s">
        <v>1387</v>
      </c>
      <c r="G43" s="1622" t="s">
        <v>1431</v>
      </c>
      <c r="H43" s="1623" t="s">
        <v>1414</v>
      </c>
      <c r="I43" s="1623" t="s">
        <v>1832</v>
      </c>
    </row>
    <row r="44" spans="1:9" ht="38" thickBot="1">
      <c r="A44" s="1613" t="s">
        <v>1382</v>
      </c>
      <c r="B44" s="1613" t="s">
        <v>1383</v>
      </c>
      <c r="C44" s="1611" t="s">
        <v>1485</v>
      </c>
      <c r="D44" s="1620" t="s">
        <v>1486</v>
      </c>
      <c r="E44" s="1621" t="s">
        <v>1487</v>
      </c>
      <c r="F44" s="1622" t="s">
        <v>1387</v>
      </c>
      <c r="G44" s="1622" t="s">
        <v>1431</v>
      </c>
      <c r="H44" s="1623" t="s">
        <v>1457</v>
      </c>
      <c r="I44" s="1623" t="s">
        <v>1832</v>
      </c>
    </row>
    <row r="45" spans="1:9" ht="38" thickBot="1">
      <c r="A45" s="1613" t="s">
        <v>1382</v>
      </c>
      <c r="B45" s="1613" t="s">
        <v>1383</v>
      </c>
      <c r="C45" s="1611" t="s">
        <v>1488</v>
      </c>
      <c r="D45" s="1620" t="s">
        <v>1489</v>
      </c>
      <c r="E45" s="1621" t="s">
        <v>1490</v>
      </c>
      <c r="F45" s="1622" t="s">
        <v>1387</v>
      </c>
      <c r="G45" s="1622" t="s">
        <v>1431</v>
      </c>
      <c r="H45" s="1623" t="s">
        <v>1457</v>
      </c>
      <c r="I45" s="1623" t="s">
        <v>1832</v>
      </c>
    </row>
    <row r="46" spans="1:9" ht="38" thickBot="1">
      <c r="A46" s="1613" t="s">
        <v>1382</v>
      </c>
      <c r="B46" s="1613" t="s">
        <v>1383</v>
      </c>
      <c r="C46" s="1611" t="s">
        <v>1491</v>
      </c>
      <c r="D46" s="1620" t="s">
        <v>1492</v>
      </c>
      <c r="E46" s="1621" t="s">
        <v>1493</v>
      </c>
      <c r="F46" s="1622" t="s">
        <v>1387</v>
      </c>
      <c r="G46" s="1622" t="s">
        <v>1431</v>
      </c>
      <c r="H46" s="1623" t="s">
        <v>1457</v>
      </c>
      <c r="I46" s="1623" t="s">
        <v>1832</v>
      </c>
    </row>
    <row r="47" spans="1:9" ht="38" thickBot="1">
      <c r="A47" s="1613" t="s">
        <v>1382</v>
      </c>
      <c r="B47" s="1613" t="s">
        <v>1383</v>
      </c>
      <c r="C47" s="1611" t="s">
        <v>1494</v>
      </c>
      <c r="D47" s="1620" t="s">
        <v>1495</v>
      </c>
      <c r="E47" s="1621" t="s">
        <v>1496</v>
      </c>
      <c r="F47" s="1622" t="s">
        <v>1387</v>
      </c>
      <c r="G47" s="1622" t="s">
        <v>1431</v>
      </c>
      <c r="H47" s="1623" t="s">
        <v>1457</v>
      </c>
      <c r="I47" s="1623" t="s">
        <v>1832</v>
      </c>
    </row>
    <row r="48" spans="1:9" ht="38" thickBot="1">
      <c r="A48" s="1613" t="s">
        <v>1382</v>
      </c>
      <c r="B48" s="1613" t="s">
        <v>1383</v>
      </c>
      <c r="C48" s="1611" t="s">
        <v>1497</v>
      </c>
      <c r="D48" s="1620" t="s">
        <v>1498</v>
      </c>
      <c r="E48" s="1621" t="s">
        <v>1499</v>
      </c>
      <c r="F48" s="1622" t="s">
        <v>1387</v>
      </c>
      <c r="G48" s="1622" t="s">
        <v>1431</v>
      </c>
      <c r="H48" s="1623" t="s">
        <v>1457</v>
      </c>
      <c r="I48" s="1623" t="s">
        <v>1832</v>
      </c>
    </row>
    <row r="49" spans="1:16" ht="38" thickBot="1">
      <c r="A49" s="1613" t="s">
        <v>1382</v>
      </c>
      <c r="B49" s="1613" t="s">
        <v>1383</v>
      </c>
      <c r="C49" s="1611" t="s">
        <v>1500</v>
      </c>
      <c r="D49" s="1620" t="s">
        <v>1501</v>
      </c>
      <c r="E49" s="1621" t="s">
        <v>1502</v>
      </c>
      <c r="F49" s="1622" t="s">
        <v>1387</v>
      </c>
      <c r="G49" s="1622" t="s">
        <v>1431</v>
      </c>
      <c r="H49" s="1623" t="s">
        <v>1457</v>
      </c>
      <c r="I49" s="1623" t="s">
        <v>1832</v>
      </c>
    </row>
    <row r="50" spans="1:16" ht="38" thickBot="1">
      <c r="A50" s="1613" t="s">
        <v>1382</v>
      </c>
      <c r="B50" s="1613" t="s">
        <v>1383</v>
      </c>
      <c r="C50" s="1611" t="s">
        <v>1503</v>
      </c>
      <c r="D50" s="1620" t="s">
        <v>1504</v>
      </c>
      <c r="E50" s="1621" t="s">
        <v>1505</v>
      </c>
      <c r="F50" s="1622" t="s">
        <v>1387</v>
      </c>
      <c r="G50" s="1622" t="s">
        <v>1431</v>
      </c>
      <c r="H50" s="1623" t="s">
        <v>1457</v>
      </c>
      <c r="I50" s="1623" t="s">
        <v>1832</v>
      </c>
    </row>
    <row r="51" spans="1:16" ht="50.5" thickBot="1">
      <c r="A51" s="1613" t="s">
        <v>1382</v>
      </c>
      <c r="B51" s="1613" t="s">
        <v>1383</v>
      </c>
      <c r="C51" s="1611" t="s">
        <v>1506</v>
      </c>
      <c r="D51" s="1620" t="s">
        <v>1507</v>
      </c>
      <c r="E51" s="1621" t="s">
        <v>1508</v>
      </c>
      <c r="F51" s="1622" t="s">
        <v>1387</v>
      </c>
      <c r="G51" s="1622" t="s">
        <v>1387</v>
      </c>
      <c r="H51" s="1623" t="s">
        <v>1457</v>
      </c>
      <c r="I51" s="1623">
        <f>'07 - Delinquent Home Loans Stat'!G13/'07 - Delinquent Home Loans Stat'!C13</f>
        <v>3.4561175105142961E-3</v>
      </c>
    </row>
    <row r="52" spans="1:16" ht="50.5" thickBot="1">
      <c r="A52" s="1613" t="s">
        <v>1382</v>
      </c>
      <c r="B52" s="1613" t="s">
        <v>1383</v>
      </c>
      <c r="C52" s="1611" t="s">
        <v>1509</v>
      </c>
      <c r="D52" s="1620" t="s">
        <v>1510</v>
      </c>
      <c r="E52" s="1621" t="s">
        <v>1511</v>
      </c>
      <c r="F52" s="1622" t="s">
        <v>1387</v>
      </c>
      <c r="G52" s="1622" t="s">
        <v>1387</v>
      </c>
      <c r="H52" s="1623" t="s">
        <v>1457</v>
      </c>
      <c r="I52" s="1623">
        <f>'07 - Delinquent Home Loans Stat'!I13/'07 - Delinquent Home Loans Stat'!C13</f>
        <v>1.0025725626689639E-3</v>
      </c>
    </row>
    <row r="53" spans="1:16" ht="50.5" thickBot="1">
      <c r="A53" s="1613" t="s">
        <v>1382</v>
      </c>
      <c r="B53" s="1613" t="s">
        <v>1383</v>
      </c>
      <c r="C53" s="1611" t="s">
        <v>1512</v>
      </c>
      <c r="D53" s="1620" t="s">
        <v>1513</v>
      </c>
      <c r="E53" s="1621" t="s">
        <v>1514</v>
      </c>
      <c r="F53" s="1622" t="s">
        <v>1387</v>
      </c>
      <c r="G53" s="1622" t="s">
        <v>1387</v>
      </c>
      <c r="H53" s="1623" t="s">
        <v>1457</v>
      </c>
      <c r="I53" s="1623">
        <f>'07 - Delinquent Home Loans Stat'!K13/'07 - Delinquent Home Loans Stat'!C13</f>
        <v>4.6657421649959129E-4</v>
      </c>
    </row>
    <row r="54" spans="1:16" ht="50.5" thickBot="1">
      <c r="A54" s="1613" t="s">
        <v>1382</v>
      </c>
      <c r="B54" s="1613" t="s">
        <v>1383</v>
      </c>
      <c r="C54" s="1611" t="s">
        <v>1515</v>
      </c>
      <c r="D54" s="1620" t="s">
        <v>1516</v>
      </c>
      <c r="E54" s="1621" t="s">
        <v>1517</v>
      </c>
      <c r="F54" s="1622" t="s">
        <v>1387</v>
      </c>
      <c r="G54" s="1622" t="s">
        <v>1387</v>
      </c>
      <c r="H54" s="1623" t="s">
        <v>1457</v>
      </c>
      <c r="I54" s="1623">
        <f>'07 - Delinquent Home Loans Stat'!M13/'07 - Delinquent Home Loans Stat'!C13</f>
        <v>2.0957322139528346E-4</v>
      </c>
    </row>
    <row r="55" spans="1:16" ht="50.5" thickBot="1">
      <c r="A55" s="1613" t="s">
        <v>1382</v>
      </c>
      <c r="B55" s="1613" t="s">
        <v>1383</v>
      </c>
      <c r="C55" s="1611" t="s">
        <v>1518</v>
      </c>
      <c r="D55" s="1620" t="s">
        <v>1519</v>
      </c>
      <c r="E55" s="1621" t="s">
        <v>1520</v>
      </c>
      <c r="F55" s="1622" t="s">
        <v>1387</v>
      </c>
      <c r="G55" s="1622" t="s">
        <v>1387</v>
      </c>
      <c r="H55" s="1623" t="s">
        <v>1457</v>
      </c>
      <c r="I55" s="1701">
        <f>'07 - Delinquent Home Loans Stat'!O13/'07 - Delinquent Home Loans Stat'!C13</f>
        <v>7.0588102626003692E-5</v>
      </c>
    </row>
    <row r="56" spans="1:16" ht="50.5" thickBot="1">
      <c r="A56" s="1613" t="s">
        <v>1382</v>
      </c>
      <c r="B56" s="1613" t="s">
        <v>1383</v>
      </c>
      <c r="C56" s="1611" t="s">
        <v>1521</v>
      </c>
      <c r="D56" s="1620" t="s">
        <v>1522</v>
      </c>
      <c r="E56" s="1621" t="s">
        <v>1523</v>
      </c>
      <c r="F56" s="1622" t="s">
        <v>1387</v>
      </c>
      <c r="G56" s="1622" t="s">
        <v>1387</v>
      </c>
      <c r="H56" s="1623" t="s">
        <v>1457</v>
      </c>
      <c r="I56" s="1623">
        <f>'07 - Delinquent Home Loans Stat'!Q13/'07 - Delinquent Home Loans Stat'!C13</f>
        <v>9.391435532893565E-5</v>
      </c>
    </row>
    <row r="57" spans="1:16" ht="50.5" thickBot="1">
      <c r="A57" s="1613" t="s">
        <v>1382</v>
      </c>
      <c r="B57" s="1613" t="s">
        <v>1383</v>
      </c>
      <c r="C57" s="1611" t="s">
        <v>1524</v>
      </c>
      <c r="D57" s="1620" t="s">
        <v>1525</v>
      </c>
      <c r="E57" s="1621" t="s">
        <v>1526</v>
      </c>
      <c r="F57" s="1622" t="s">
        <v>1387</v>
      </c>
      <c r="G57" s="1622" t="s">
        <v>1387</v>
      </c>
      <c r="H57" s="1623" t="s">
        <v>1457</v>
      </c>
      <c r="I57" s="1623">
        <f>('07 - Delinquent Home Loans Stat'!S13+'07 - Delinquent Home Loans Stat'!U13+'07 - Delinquent Home Loans Stat'!W13+'07 - Delinquent Home Loans Stat'!Y13+'07 - Delinquent Home Loans Stat'!AA13+'07 - Delinquent Home Loans Stat'!AC13)/'07 - Delinquent Home Loans Stat'!C13</f>
        <v>3.0357878713127356E-4</v>
      </c>
    </row>
    <row r="58" spans="1:16" ht="26.5" thickBot="1">
      <c r="A58" s="1613" t="s">
        <v>1382</v>
      </c>
      <c r="B58" s="1613" t="s">
        <v>1527</v>
      </c>
      <c r="C58" s="1614" t="s">
        <v>1527</v>
      </c>
      <c r="D58" s="1615"/>
      <c r="E58" s="1616"/>
      <c r="F58" s="1617" t="s">
        <v>143</v>
      </c>
      <c r="G58" s="1617" t="s">
        <v>143</v>
      </c>
      <c r="H58" s="1618"/>
      <c r="I58" s="1619"/>
    </row>
    <row r="59" spans="1:16" ht="26.5" thickBot="1">
      <c r="A59" s="1613" t="s">
        <v>1382</v>
      </c>
      <c r="B59" s="1613" t="s">
        <v>1527</v>
      </c>
      <c r="C59" s="1611" t="s">
        <v>1528</v>
      </c>
      <c r="D59" s="1620" t="s">
        <v>1385</v>
      </c>
      <c r="E59" s="1621" t="s">
        <v>1529</v>
      </c>
      <c r="F59" s="1622" t="s">
        <v>1387</v>
      </c>
      <c r="G59" s="1622" t="s">
        <v>1387</v>
      </c>
      <c r="H59" s="1623" t="s">
        <v>1388</v>
      </c>
      <c r="I59" s="1623"/>
    </row>
    <row r="60" spans="1:16" ht="38" thickBot="1">
      <c r="A60" s="1613" t="s">
        <v>1382</v>
      </c>
      <c r="B60" s="1613" t="s">
        <v>1527</v>
      </c>
      <c r="C60" s="1611" t="s">
        <v>1530</v>
      </c>
      <c r="D60" s="1620" t="s">
        <v>1531</v>
      </c>
      <c r="E60" s="1621" t="s">
        <v>1532</v>
      </c>
      <c r="F60" s="1622" t="s">
        <v>1387</v>
      </c>
      <c r="G60" s="1622" t="s">
        <v>1387</v>
      </c>
      <c r="H60" s="1623" t="s">
        <v>1533</v>
      </c>
      <c r="I60" s="1639" t="str">
        <f>'17 - Events'!C10</f>
        <v>Servicer Termination Events</v>
      </c>
      <c r="J60" s="1639" t="str">
        <f>'17 - Events'!C22</f>
        <v>Sequential Amortisation Event</v>
      </c>
      <c r="K60" s="1639" t="str">
        <f>'17 - Events'!C28</f>
        <v>Borrower Notification Events</v>
      </c>
      <c r="L60" s="1639" t="str">
        <f>'17 - Events'!C37</f>
        <v>Issuer Liquidation Event</v>
      </c>
      <c r="M60" s="1639" t="str">
        <f>'17 - Events'!C47</f>
        <v>Accelerated Amortisation Event</v>
      </c>
      <c r="N60" s="1639" t="str">
        <f>'17 - Events'!C52</f>
        <v>Servicer Downgrade Event</v>
      </c>
      <c r="O60" s="1639" t="str">
        <f>'17 - Events'!C58</f>
        <v>Insolvency Event</v>
      </c>
      <c r="P60" s="1639" t="str">
        <f>'17 - Events'!C62</f>
        <v>Breach of the Account Bank's obligations</v>
      </c>
    </row>
    <row r="61" spans="1:16" ht="26.5" thickBot="1">
      <c r="A61" s="1613" t="s">
        <v>1382</v>
      </c>
      <c r="B61" s="1613" t="s">
        <v>1527</v>
      </c>
      <c r="C61" s="1611" t="s">
        <v>1534</v>
      </c>
      <c r="D61" s="1620" t="s">
        <v>1535</v>
      </c>
      <c r="E61" s="1621" t="s">
        <v>1536</v>
      </c>
      <c r="F61" s="1622" t="s">
        <v>1387</v>
      </c>
      <c r="G61" s="1622" t="s">
        <v>1387</v>
      </c>
      <c r="H61" s="1623" t="s">
        <v>1533</v>
      </c>
      <c r="I61" s="1623" t="str">
        <f t="shared" ref="I61:P61" si="0">I60</f>
        <v>Servicer Termination Events</v>
      </c>
      <c r="J61" s="1623" t="str">
        <f t="shared" si="0"/>
        <v>Sequential Amortisation Event</v>
      </c>
      <c r="K61" s="1639" t="str">
        <f t="shared" si="0"/>
        <v>Borrower Notification Events</v>
      </c>
      <c r="L61" s="1623" t="str">
        <f t="shared" si="0"/>
        <v>Issuer Liquidation Event</v>
      </c>
      <c r="M61" s="1623" t="str">
        <f t="shared" si="0"/>
        <v>Accelerated Amortisation Event</v>
      </c>
      <c r="N61" s="1623" t="str">
        <f t="shared" si="0"/>
        <v>Servicer Downgrade Event</v>
      </c>
      <c r="O61" s="1623" t="str">
        <f t="shared" si="0"/>
        <v>Insolvency Event</v>
      </c>
      <c r="P61" s="1623" t="str">
        <f t="shared" si="0"/>
        <v>Breach of the Account Bank's obligations</v>
      </c>
    </row>
    <row r="62" spans="1:16" ht="338" thickBot="1">
      <c r="A62" s="1613" t="s">
        <v>1382</v>
      </c>
      <c r="B62" s="1613" t="s">
        <v>1527</v>
      </c>
      <c r="C62" s="1611" t="s">
        <v>1537</v>
      </c>
      <c r="D62" s="1620" t="s">
        <v>1538</v>
      </c>
      <c r="E62" s="1621" t="s">
        <v>1539</v>
      </c>
      <c r="F62" s="1622" t="s">
        <v>1387</v>
      </c>
      <c r="G62" s="1622" t="s">
        <v>1387</v>
      </c>
      <c r="H62" s="1623" t="s">
        <v>1540</v>
      </c>
      <c r="I62" s="1621" t="s">
        <v>1843</v>
      </c>
      <c r="J62" s="1623"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39"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39"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39" t="str">
        <f>'17 - Events'!C49</f>
        <v>During the Amortisation Period, all or part of the Class A Notes Interest Amount has remained unpaid for eight (8) Business Days following a Payment Date.</v>
      </c>
      <c r="N62" s="1639"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39" t="str">
        <f>'17 - Events'!C60</f>
        <v>If the Account Bank is subject to a proceeding governed by the provisions of Book VI of the French Commercial Code.</v>
      </c>
      <c r="P62" s="1639"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613" t="s">
        <v>1382</v>
      </c>
      <c r="B63" s="1613" t="s">
        <v>1527</v>
      </c>
      <c r="C63" s="1611" t="s">
        <v>1541</v>
      </c>
      <c r="D63" s="1620" t="s">
        <v>1542</v>
      </c>
      <c r="E63" s="1621" t="s">
        <v>1543</v>
      </c>
      <c r="F63" s="1622" t="s">
        <v>1387</v>
      </c>
      <c r="G63" s="1622" t="s">
        <v>1431</v>
      </c>
      <c r="H63" s="1623" t="s">
        <v>1544</v>
      </c>
      <c r="I63" s="1623" t="s">
        <v>1832</v>
      </c>
      <c r="J63" s="1623" t="s">
        <v>1832</v>
      </c>
      <c r="K63" s="1623" t="s">
        <v>1832</v>
      </c>
      <c r="L63" s="1623" t="s">
        <v>1832</v>
      </c>
      <c r="M63" s="1623" t="s">
        <v>1832</v>
      </c>
      <c r="N63" s="1623" t="s">
        <v>1832</v>
      </c>
      <c r="O63" s="1623" t="s">
        <v>1832</v>
      </c>
      <c r="P63" s="1623" t="s">
        <v>1832</v>
      </c>
    </row>
    <row r="64" spans="1:16" ht="50.5" thickBot="1">
      <c r="A64" s="1613" t="s">
        <v>1382</v>
      </c>
      <c r="B64" s="1613" t="s">
        <v>1527</v>
      </c>
      <c r="C64" s="1611" t="s">
        <v>1545</v>
      </c>
      <c r="D64" s="1620" t="s">
        <v>1546</v>
      </c>
      <c r="E64" s="1621" t="s">
        <v>1547</v>
      </c>
      <c r="F64" s="1622" t="s">
        <v>1387</v>
      </c>
      <c r="G64" s="1622" t="s">
        <v>1431</v>
      </c>
      <c r="H64" s="1623" t="s">
        <v>1544</v>
      </c>
      <c r="I64" s="1623" t="s">
        <v>1832</v>
      </c>
      <c r="J64" s="1623" t="s">
        <v>1832</v>
      </c>
      <c r="K64" s="1623" t="s">
        <v>1832</v>
      </c>
      <c r="L64" s="1623" t="s">
        <v>1832</v>
      </c>
      <c r="M64" s="1623" t="s">
        <v>1832</v>
      </c>
      <c r="N64" s="1623" t="s">
        <v>1832</v>
      </c>
      <c r="O64" s="1623" t="s">
        <v>1832</v>
      </c>
      <c r="P64" s="1623" t="s">
        <v>1832</v>
      </c>
    </row>
    <row r="65" spans="1:17" ht="38" thickBot="1">
      <c r="A65" s="1613" t="s">
        <v>1382</v>
      </c>
      <c r="B65" s="1613" t="s">
        <v>1527</v>
      </c>
      <c r="C65" s="1611" t="s">
        <v>1548</v>
      </c>
      <c r="D65" s="1620" t="s">
        <v>1549</v>
      </c>
      <c r="E65" s="1621" t="s">
        <v>1550</v>
      </c>
      <c r="F65" s="1622" t="s">
        <v>1387</v>
      </c>
      <c r="G65" s="1622" t="s">
        <v>1387</v>
      </c>
      <c r="H65" s="1623" t="s">
        <v>1424</v>
      </c>
      <c r="I65" s="1623" t="s">
        <v>1831</v>
      </c>
      <c r="J65" s="1623" t="s">
        <v>1831</v>
      </c>
      <c r="K65" s="1623" t="s">
        <v>1831</v>
      </c>
      <c r="L65" s="1623" t="s">
        <v>1831</v>
      </c>
      <c r="M65" s="1623" t="s">
        <v>1831</v>
      </c>
      <c r="N65" s="1623" t="s">
        <v>1831</v>
      </c>
      <c r="O65" s="1623" t="s">
        <v>1831</v>
      </c>
      <c r="P65" s="1623" t="s">
        <v>1831</v>
      </c>
    </row>
    <row r="66" spans="1:17" ht="26.5" thickBot="1">
      <c r="A66" s="1613" t="s">
        <v>1382</v>
      </c>
      <c r="B66" s="1613" t="s">
        <v>1527</v>
      </c>
      <c r="C66" s="1611" t="s">
        <v>1551</v>
      </c>
      <c r="D66" s="1620" t="s">
        <v>1552</v>
      </c>
      <c r="E66" s="1621" t="s">
        <v>1553</v>
      </c>
      <c r="F66" s="1622" t="s">
        <v>1387</v>
      </c>
      <c r="G66" s="1622" t="s">
        <v>1431</v>
      </c>
      <c r="H66" s="1623" t="s">
        <v>1554</v>
      </c>
      <c r="I66" s="1623" t="s">
        <v>1832</v>
      </c>
      <c r="J66" s="1623" t="s">
        <v>1832</v>
      </c>
      <c r="K66" s="1623" t="s">
        <v>1832</v>
      </c>
      <c r="L66" s="1623" t="s">
        <v>1832</v>
      </c>
      <c r="M66" s="1623" t="s">
        <v>1832</v>
      </c>
      <c r="N66" s="1623" t="s">
        <v>1832</v>
      </c>
      <c r="O66" s="1623" t="s">
        <v>1832</v>
      </c>
      <c r="P66" s="1623" t="s">
        <v>1832</v>
      </c>
    </row>
    <row r="67" spans="1:17" ht="26.5" thickBot="1">
      <c r="A67" s="1613" t="s">
        <v>1382</v>
      </c>
      <c r="B67" s="1613" t="s">
        <v>1527</v>
      </c>
      <c r="C67" s="1611" t="s">
        <v>1555</v>
      </c>
      <c r="D67" s="1620" t="s">
        <v>1556</v>
      </c>
      <c r="E67" s="1621" t="s">
        <v>1557</v>
      </c>
      <c r="F67" s="1622" t="s">
        <v>1387</v>
      </c>
      <c r="G67" s="1622" t="s">
        <v>1431</v>
      </c>
      <c r="H67" s="1623" t="s">
        <v>1554</v>
      </c>
      <c r="I67" s="1623">
        <v>30</v>
      </c>
      <c r="J67" s="1623">
        <v>30</v>
      </c>
      <c r="K67" s="1623">
        <v>30</v>
      </c>
      <c r="L67" s="1623">
        <v>30</v>
      </c>
      <c r="M67" s="1623">
        <v>30</v>
      </c>
      <c r="N67" s="1623">
        <v>30</v>
      </c>
      <c r="O67" s="1623">
        <v>30</v>
      </c>
      <c r="P67" s="1623">
        <v>30</v>
      </c>
    </row>
    <row r="68" spans="1:17" ht="88" thickBot="1">
      <c r="A68" s="1613" t="s">
        <v>1382</v>
      </c>
      <c r="B68" s="1613" t="s">
        <v>1527</v>
      </c>
      <c r="C68" s="1611" t="s">
        <v>1558</v>
      </c>
      <c r="D68" s="1620" t="s">
        <v>1559</v>
      </c>
      <c r="E68" s="1621" t="s">
        <v>1560</v>
      </c>
      <c r="F68" s="1622" t="s">
        <v>1387</v>
      </c>
      <c r="G68" s="1622" t="s">
        <v>1387</v>
      </c>
      <c r="H68" s="1623" t="s">
        <v>1414</v>
      </c>
      <c r="I68" s="1623" t="s">
        <v>1842</v>
      </c>
      <c r="J68" s="1623" t="s">
        <v>1842</v>
      </c>
      <c r="K68" s="1623" t="s">
        <v>1842</v>
      </c>
      <c r="L68" s="1623" t="s">
        <v>1842</v>
      </c>
      <c r="M68" s="1623" t="s">
        <v>1842</v>
      </c>
      <c r="N68" s="1623" t="s">
        <v>1842</v>
      </c>
      <c r="O68" s="1623" t="s">
        <v>1842</v>
      </c>
      <c r="P68" s="1623" t="s">
        <v>1842</v>
      </c>
    </row>
    <row r="69" spans="1:17" ht="15" thickBot="1">
      <c r="A69" s="1613" t="s">
        <v>1382</v>
      </c>
      <c r="B69" s="1613" t="s">
        <v>1561</v>
      </c>
      <c r="C69" s="1614" t="s">
        <v>1561</v>
      </c>
      <c r="D69" s="1615"/>
      <c r="E69" s="1616"/>
      <c r="F69" s="1617" t="s">
        <v>143</v>
      </c>
      <c r="G69" s="1617" t="s">
        <v>143</v>
      </c>
      <c r="H69" s="1618"/>
      <c r="I69" s="1619"/>
    </row>
    <row r="70" spans="1:17" ht="15" thickBot="1">
      <c r="A70" s="1613" t="s">
        <v>1382</v>
      </c>
      <c r="B70" s="1613" t="s">
        <v>1561</v>
      </c>
      <c r="C70" s="1611" t="s">
        <v>1562</v>
      </c>
      <c r="D70" s="1620" t="s">
        <v>1385</v>
      </c>
      <c r="E70" s="1621" t="s">
        <v>1529</v>
      </c>
      <c r="F70" s="1622" t="s">
        <v>1387</v>
      </c>
      <c r="G70" s="1622" t="s">
        <v>1387</v>
      </c>
      <c r="H70" s="1623" t="s">
        <v>1388</v>
      </c>
      <c r="I70" s="1623"/>
    </row>
    <row r="71" spans="1:17" ht="25.5" thickBot="1">
      <c r="A71" s="1613" t="s">
        <v>1382</v>
      </c>
      <c r="B71" s="1613" t="s">
        <v>1561</v>
      </c>
      <c r="C71" s="1611" t="s">
        <v>1563</v>
      </c>
      <c r="D71" s="1620" t="s">
        <v>1564</v>
      </c>
      <c r="E71" s="1621" t="s">
        <v>1565</v>
      </c>
      <c r="F71" s="1622" t="s">
        <v>1387</v>
      </c>
      <c r="G71" s="1622" t="s">
        <v>1387</v>
      </c>
      <c r="H71" s="1623" t="s">
        <v>1533</v>
      </c>
      <c r="I71" s="1623" t="s">
        <v>1833</v>
      </c>
      <c r="J71" s="1623" t="s">
        <v>1834</v>
      </c>
      <c r="K71" s="1623" t="s">
        <v>1835</v>
      </c>
      <c r="L71" s="1623" t="s">
        <v>1836</v>
      </c>
      <c r="M71" s="1623" t="s">
        <v>1837</v>
      </c>
      <c r="N71" s="1623" t="s">
        <v>1838</v>
      </c>
      <c r="O71" s="1623" t="s">
        <v>1839</v>
      </c>
      <c r="P71" s="1623" t="s">
        <v>1840</v>
      </c>
      <c r="Q71" s="1623" t="s">
        <v>1841</v>
      </c>
    </row>
    <row r="72" spans="1:17" ht="25.5" thickBot="1">
      <c r="A72" s="1613" t="s">
        <v>1382</v>
      </c>
      <c r="B72" s="1613" t="s">
        <v>1561</v>
      </c>
      <c r="C72" s="1611" t="s">
        <v>1566</v>
      </c>
      <c r="D72" s="1620" t="s">
        <v>1567</v>
      </c>
      <c r="E72" s="1621" t="s">
        <v>1568</v>
      </c>
      <c r="F72" s="1622" t="s">
        <v>1387</v>
      </c>
      <c r="G72" s="1622" t="s">
        <v>1387</v>
      </c>
      <c r="H72" s="1623" t="s">
        <v>1533</v>
      </c>
      <c r="I72" s="1623" t="str">
        <f>I71</f>
        <v>ADA</v>
      </c>
      <c r="J72" s="1623" t="str">
        <f t="shared" ref="J72:Q72" si="1">J71</f>
        <v>PoP_AmrtP(A)</v>
      </c>
      <c r="K72" s="1623" t="str">
        <f t="shared" si="1"/>
        <v>PoP_AmrtP(B)</v>
      </c>
      <c r="L72" s="1623" t="str">
        <f t="shared" si="1"/>
        <v>PoP_AmrtP(C)</v>
      </c>
      <c r="M72" s="1623" t="str">
        <f t="shared" si="1"/>
        <v>PoP_AmrtP(D)</v>
      </c>
      <c r="N72" s="1623" t="str">
        <f t="shared" si="1"/>
        <v>PoP_AmrtP(E)</v>
      </c>
      <c r="O72" s="1623" t="str">
        <f t="shared" si="1"/>
        <v>PoP_AmrtP(AF</v>
      </c>
      <c r="P72" s="1623" t="str">
        <f t="shared" si="1"/>
        <v>PoP_AmrtP(G)</v>
      </c>
      <c r="Q72" s="1623" t="str">
        <f t="shared" si="1"/>
        <v>PoP_AmrtP(H)</v>
      </c>
    </row>
    <row r="73" spans="1:17" ht="218" thickBot="1">
      <c r="A73" s="1613" t="s">
        <v>1382</v>
      </c>
      <c r="B73" s="1613" t="s">
        <v>1561</v>
      </c>
      <c r="C73" s="1611" t="s">
        <v>1569</v>
      </c>
      <c r="D73" s="1620" t="s">
        <v>1570</v>
      </c>
      <c r="E73" s="1621" t="s">
        <v>1571</v>
      </c>
      <c r="F73" s="1622" t="s">
        <v>1387</v>
      </c>
      <c r="G73" s="1622" t="s">
        <v>1387</v>
      </c>
      <c r="H73" s="1623" t="s">
        <v>1533</v>
      </c>
      <c r="I73" s="1640" t="str">
        <f t="array" ref="I73:Q73">TRANSPOSE('15 - Priority of Payments'!F27:H35)</f>
        <v xml:space="preserve">Available Distribution Amount </v>
      </c>
      <c r="J73" s="1642"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2" t="str">
        <v>(B)	 on a pro rata and pari passu basis, any due and payable Class A Notes Interest Amounts on the Class A Notes;</v>
      </c>
      <c r="L73" s="1642" t="str">
        <v>(C) 	in transfer to the credit of the General Reserve Account of an amount equal to the General Reserve Replenishment Amount applicable on such Payment Date;;</v>
      </c>
      <c r="M73" s="1642" t="str">
        <v>(D) 	on a pro rata and pari passu basis, the Class A Notes Amortisation Amount in respect of the redemption of the Class A Notes;</v>
      </c>
      <c r="N73" s="1642"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2" t="str">
        <v xml:space="preserve">(F) 	 on a pro rata and pari passu basis, the Class B Notes Amortisation Amount in respect of the redemption of the Class B Notes; </v>
      </c>
      <c r="P73" s="1642" t="str">
        <v>(G)	  payment of any General Reserve Release Amount as repayment of the deposit made by the Seller under the General Reserve Deposit Agreement and, in priority to such payment, such amounts remaining unpaid from the previous Payment Dates; and</v>
      </c>
      <c r="Q73" s="1642" t="str">
        <v>(H)	 on any Payment Date which is not the Issuer Liquidation Date, the Excess Spread as interest payment to the Unitholders.</v>
      </c>
    </row>
    <row r="74" spans="1:17" ht="75.5" thickBot="1">
      <c r="A74" s="1613" t="s">
        <v>1382</v>
      </c>
      <c r="B74" s="1613" t="s">
        <v>1561</v>
      </c>
      <c r="C74" s="1611" t="s">
        <v>1572</v>
      </c>
      <c r="D74" s="1620" t="s">
        <v>1573</v>
      </c>
      <c r="E74" s="1621" t="s">
        <v>1574</v>
      </c>
      <c r="F74" s="1622" t="s">
        <v>1387</v>
      </c>
      <c r="G74" s="1622" t="s">
        <v>1387</v>
      </c>
      <c r="H74" s="1623" t="s">
        <v>1435</v>
      </c>
      <c r="I74" s="1639">
        <f>'15 - Priority of Payments'!J27</f>
        <v>107147331.03999992</v>
      </c>
      <c r="J74" s="1641">
        <f t="array" ref="J74:Q74">-TRANSPOSE('15 - Priority of Payments'!J28:J35)</f>
        <v>-2447520.23</v>
      </c>
      <c r="K74" s="1641">
        <v>-5747718.7199999997</v>
      </c>
      <c r="L74" s="1641">
        <v>0</v>
      </c>
      <c r="M74" s="1641">
        <v>-86147731.919999987</v>
      </c>
      <c r="N74" s="1641">
        <v>-756259.68</v>
      </c>
      <c r="O74" s="1641">
        <v>-4534073.28</v>
      </c>
      <c r="P74" s="1641">
        <v>-430000</v>
      </c>
      <c r="Q74" s="1641">
        <v>-7083383.3199997619</v>
      </c>
    </row>
    <row r="75" spans="1:17" ht="15" thickBot="1">
      <c r="A75" s="1613"/>
      <c r="B75" s="1613"/>
      <c r="C75" s="1611"/>
      <c r="D75" s="1620"/>
      <c r="E75" s="1621"/>
      <c r="F75" s="1622"/>
      <c r="G75" s="1622"/>
      <c r="H75" s="1623"/>
      <c r="I75" s="1623" t="s">
        <v>308</v>
      </c>
      <c r="J75" s="1623" t="s">
        <v>308</v>
      </c>
      <c r="K75" s="1623" t="s">
        <v>308</v>
      </c>
      <c r="L75" s="1623" t="s">
        <v>308</v>
      </c>
      <c r="M75" s="1623" t="s">
        <v>308</v>
      </c>
      <c r="N75" s="1623" t="s">
        <v>308</v>
      </c>
      <c r="O75" s="1623" t="s">
        <v>308</v>
      </c>
      <c r="P75" s="1623" t="s">
        <v>308</v>
      </c>
      <c r="Q75" s="1623" t="s">
        <v>308</v>
      </c>
    </row>
    <row r="76" spans="1:17" ht="63" thickBot="1">
      <c r="A76" s="1613" t="s">
        <v>1382</v>
      </c>
      <c r="B76" s="1613" t="s">
        <v>1561</v>
      </c>
      <c r="C76" s="1611" t="s">
        <v>1575</v>
      </c>
      <c r="D76" s="1620" t="s">
        <v>1576</v>
      </c>
      <c r="E76" s="1621" t="s">
        <v>1577</v>
      </c>
      <c r="F76" s="1622" t="s">
        <v>1387</v>
      </c>
      <c r="G76" s="1622" t="s">
        <v>1387</v>
      </c>
      <c r="H76" s="1623" t="s">
        <v>1435</v>
      </c>
      <c r="I76" s="1639">
        <f t="array" ref="I76:Q76">ROUND(TRANSPOSE('15 - Priority of Payments'!L27:L35),2)</f>
        <v>107147631.04000001</v>
      </c>
      <c r="J76" s="1639">
        <v>104700110.81</v>
      </c>
      <c r="K76" s="1639">
        <v>98952392.090000004</v>
      </c>
      <c r="L76" s="1639">
        <v>98952392.090000004</v>
      </c>
      <c r="M76" s="1639">
        <v>12804660.17</v>
      </c>
      <c r="N76" s="1639">
        <v>12048400.49</v>
      </c>
      <c r="O76" s="1639">
        <v>7514327.21</v>
      </c>
      <c r="P76" s="1639">
        <v>7084327.21</v>
      </c>
      <c r="Q76" s="1639">
        <v>943.89</v>
      </c>
    </row>
    <row r="77" spans="1:17" ht="15" thickBot="1">
      <c r="A77" s="1613"/>
      <c r="B77" s="1613"/>
      <c r="C77" s="1611"/>
      <c r="D77" s="1620"/>
      <c r="E77" s="1621"/>
      <c r="F77" s="1622"/>
      <c r="G77" s="1622"/>
      <c r="H77" s="1623"/>
      <c r="I77" s="1623" t="s">
        <v>308</v>
      </c>
      <c r="J77" s="1623" t="s">
        <v>308</v>
      </c>
      <c r="K77" s="1623" t="s">
        <v>308</v>
      </c>
      <c r="L77" s="1623" t="s">
        <v>308</v>
      </c>
      <c r="M77" s="1623" t="s">
        <v>308</v>
      </c>
      <c r="N77" s="1623" t="s">
        <v>308</v>
      </c>
      <c r="O77" s="1623" t="s">
        <v>308</v>
      </c>
      <c r="P77" s="1623" t="s">
        <v>308</v>
      </c>
      <c r="Q77" s="1623" t="s">
        <v>308</v>
      </c>
    </row>
  </sheetData>
  <phoneticPr fontId="151" type="noConversion"/>
  <hyperlinks>
    <hyperlink ref="I9" r:id="rId1" xr:uid="{CD123254-8F27-472D-9575-28EF289B30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3:AW121"/>
  <sheetViews>
    <sheetView showGridLines="0" zoomScale="85" zoomScaleNormal="85" workbookViewId="0">
      <selection activeCell="AR4" sqref="AR4"/>
    </sheetView>
  </sheetViews>
  <sheetFormatPr defaultColWidth="9.1796875" defaultRowHeight="12.5"/>
  <cols>
    <col min="1" max="1" width="3" style="170" customWidth="1"/>
    <col min="2" max="2" width="18" style="170" bestFit="1" customWidth="1"/>
    <col min="3" max="3" width="16" style="170" customWidth="1"/>
    <col min="4" max="4" width="1.453125" style="170" customWidth="1"/>
    <col min="5" max="22" width="20.1796875" style="170" customWidth="1"/>
    <col min="23" max="23" width="2.453125" style="170" customWidth="1"/>
    <col min="24" max="41" width="20.1796875" style="170" customWidth="1"/>
    <col min="42" max="42" width="2.453125" style="170" customWidth="1"/>
    <col min="43" max="43" width="9.1796875" style="170"/>
    <col min="44" max="44" width="20.1796875" style="170" customWidth="1"/>
    <col min="45" max="45" width="9.1796875" style="170"/>
    <col min="46" max="46" width="12.453125" style="170" bestFit="1" customWidth="1"/>
    <col min="47" max="47" width="14.81640625" style="170" bestFit="1" customWidth="1"/>
    <col min="48" max="48" width="9.1796875" style="170"/>
    <col min="49" max="49" width="20.1796875" style="170" customWidth="1"/>
    <col min="50" max="16384" width="9.1796875" style="170"/>
  </cols>
  <sheetData>
    <row r="3" spans="2:49" ht="13">
      <c r="P3" s="1213" t="s">
        <v>99</v>
      </c>
      <c r="Q3" s="1213">
        <f>'00 - Cover'!$F$17</f>
        <v>45991</v>
      </c>
      <c r="AC3" s="171"/>
      <c r="AD3" s="171"/>
      <c r="AE3" s="171"/>
      <c r="AF3" s="171"/>
      <c r="AR3" s="1783"/>
    </row>
    <row r="4" spans="2:49" ht="13">
      <c r="P4" s="1213" t="s">
        <v>4</v>
      </c>
      <c r="Q4" s="1213">
        <f>'00 - Cover'!$F$19</f>
        <v>46009</v>
      </c>
      <c r="AR4" s="1857">
        <f>AR5-AR13</f>
        <v>-4.3213367462158203E-7</v>
      </c>
    </row>
    <row r="5" spans="2:49" ht="13">
      <c r="P5" s="1213" t="s">
        <v>5</v>
      </c>
      <c r="Q5" s="1213">
        <f>'00 - Cover'!$F$20</f>
        <v>46020</v>
      </c>
      <c r="AR5" s="1857">
        <v>100029966.04999956</v>
      </c>
    </row>
    <row r="6" spans="2:49">
      <c r="AR6" s="1858"/>
      <c r="AT6" s="171"/>
    </row>
    <row r="7" spans="2:49" ht="15.5">
      <c r="B7" s="44" t="s">
        <v>1998</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T7" s="171"/>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 thickBot="1">
      <c r="E10" s="171"/>
      <c r="F10" s="171"/>
      <c r="H10" s="171"/>
      <c r="R10" s="171"/>
      <c r="S10" s="171"/>
      <c r="T10" s="171"/>
    </row>
    <row r="11" spans="2:49" ht="13.5" customHeight="1" thickBot="1">
      <c r="B11" s="1571"/>
      <c r="C11" s="1571"/>
      <c r="E11" s="173" t="s">
        <v>74</v>
      </c>
      <c r="F11" s="174"/>
      <c r="G11" s="174"/>
      <c r="H11" s="174"/>
      <c r="I11" s="174"/>
      <c r="J11" s="174"/>
      <c r="K11" s="174"/>
      <c r="L11" s="174"/>
      <c r="M11" s="174"/>
      <c r="N11" s="174"/>
      <c r="O11" s="174"/>
      <c r="P11" s="174"/>
      <c r="Q11" s="174"/>
      <c r="R11" s="174"/>
      <c r="S11" s="174"/>
      <c r="T11" s="174"/>
      <c r="U11" s="174"/>
      <c r="V11" s="175"/>
      <c r="X11" s="176" t="s">
        <v>75</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76</v>
      </c>
      <c r="C12" s="1572" t="s">
        <v>77</v>
      </c>
      <c r="E12" s="182" t="s">
        <v>78</v>
      </c>
      <c r="F12" s="183" t="s">
        <v>79</v>
      </c>
      <c r="G12" s="183" t="s">
        <v>80</v>
      </c>
      <c r="H12" s="183" t="s">
        <v>81</v>
      </c>
      <c r="I12" s="183" t="s">
        <v>82</v>
      </c>
      <c r="J12" s="183" t="s">
        <v>83</v>
      </c>
      <c r="K12" s="183" t="s">
        <v>84</v>
      </c>
      <c r="L12" s="183" t="s">
        <v>85</v>
      </c>
      <c r="M12" s="183" t="s">
        <v>86</v>
      </c>
      <c r="N12" s="183" t="s">
        <v>87</v>
      </c>
      <c r="O12" s="183" t="s">
        <v>88</v>
      </c>
      <c r="P12" s="183" t="s">
        <v>89</v>
      </c>
      <c r="Q12" s="111" t="s">
        <v>90</v>
      </c>
      <c r="R12" s="111" t="s">
        <v>91</v>
      </c>
      <c r="S12" s="111" t="s">
        <v>92</v>
      </c>
      <c r="T12" s="111" t="s">
        <v>93</v>
      </c>
      <c r="U12" s="111" t="s">
        <v>94</v>
      </c>
      <c r="V12" s="184" t="s">
        <v>56</v>
      </c>
      <c r="X12" s="185" t="s">
        <v>78</v>
      </c>
      <c r="Y12" s="186" t="s">
        <v>79</v>
      </c>
      <c r="Z12" s="186" t="s">
        <v>80</v>
      </c>
      <c r="AA12" s="186" t="s">
        <v>81</v>
      </c>
      <c r="AB12" s="186" t="s">
        <v>82</v>
      </c>
      <c r="AC12" s="186" t="s">
        <v>83</v>
      </c>
      <c r="AD12" s="186" t="s">
        <v>84</v>
      </c>
      <c r="AE12" s="186" t="s">
        <v>85</v>
      </c>
      <c r="AF12" s="186" t="s">
        <v>86</v>
      </c>
      <c r="AG12" s="186" t="s">
        <v>87</v>
      </c>
      <c r="AH12" s="186" t="s">
        <v>88</v>
      </c>
      <c r="AI12" s="186" t="s">
        <v>89</v>
      </c>
      <c r="AJ12" s="187" t="s">
        <v>90</v>
      </c>
      <c r="AK12" s="187" t="s">
        <v>91</v>
      </c>
      <c r="AL12" s="187" t="s">
        <v>92</v>
      </c>
      <c r="AM12" s="187" t="s">
        <v>93</v>
      </c>
      <c r="AN12" s="187" t="s">
        <v>94</v>
      </c>
      <c r="AO12" s="184" t="s">
        <v>56</v>
      </c>
      <c r="AR12" s="184" t="s">
        <v>96</v>
      </c>
      <c r="AT12" s="188" t="s">
        <v>97</v>
      </c>
      <c r="AU12" s="188" t="s">
        <v>98</v>
      </c>
      <c r="AW12" s="189" t="s">
        <v>92</v>
      </c>
    </row>
    <row r="13" spans="2:49" s="192" customFormat="1" ht="13">
      <c r="B13" s="190">
        <f>'00 - Cover'!F15</f>
        <v>45962</v>
      </c>
      <c r="C13" s="191">
        <f>Q3</f>
        <v>45991</v>
      </c>
      <c r="E13" s="193">
        <f>IF($C13=0,"",SUMIFS(INPUT_DATA!AT:AT,INPUT_DATA!$A:$A,$C13,INPUT_DATA!$B:$B,"S"))</f>
        <v>59356892.490000002</v>
      </c>
      <c r="F13" s="194">
        <f>IF($C13=0,"",SUMIFS(INPUT_DATA!AU:AU,INPUT_DATA!$A:$A,$C13,INPUT_DATA!$B:$B,"S"))</f>
        <v>114071.03999999999</v>
      </c>
      <c r="G13" s="195">
        <f>IF($C13=0,"",SUMIFS(INPUT_DATA!AV:AV,INPUT_DATA!$A:$A,$C13,INPUT_DATA!$B:$B,"S"))</f>
        <v>24036133.25</v>
      </c>
      <c r="H13" s="196">
        <f>IF($C13=0,"",E13+F13+G13)</f>
        <v>83507096.780000001</v>
      </c>
      <c r="I13" s="195">
        <f>IF($C13=0,"",SUMIFS(INPUT_DATA!AX:AX,INPUT_DATA!$A:$A,$C13,INPUT_DATA!$B:$B,"S"))</f>
        <v>16018641.640000001</v>
      </c>
      <c r="J13" s="195">
        <f>IF($C13=0,"",SUMIFS(INPUT_DATA!AY:AY,INPUT_DATA!$A:$A,$C13,INPUT_DATA!$B:$B,"S"))</f>
        <v>21453.08</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171150.36</v>
      </c>
      <c r="O13" s="195">
        <f>IF($C13=0,"",SUMIFS(INPUT_DATA!BD:BD,INPUT_DATA!$A:$A,$C13,INPUT_DATA!$B:$B,"S"))</f>
        <v>0</v>
      </c>
      <c r="P13" s="195">
        <f>IF($C13=0,"",SUMIFS(INPUT_DATA!BE:BE,INPUT_DATA!$A:$A,$C13,INPUT_DATA!$B:$B,"S"))</f>
        <v>0</v>
      </c>
      <c r="Q13" s="197">
        <f>IF($C13=0,"",I13+J13+K13+L13+M13+N13+O13+P13)</f>
        <v>16211245.08</v>
      </c>
      <c r="R13" s="198">
        <f>IF($C13=0,"",SUMIFS(INPUT_DATA!BG:BG,INPUT_DATA!$A:$A,$C13,INPUT_DATA!$B:$B,"S"))</f>
        <v>0</v>
      </c>
      <c r="S13" s="198">
        <f>IF($C13=0,"",SUMIFS(INPUT_DATA!BH:BH,INPUT_DATA!$A:$A,$C13,INPUT_DATA!$B:$B,"S"))</f>
        <v>0</v>
      </c>
      <c r="T13" s="197">
        <f>IF($C13=0,"",H13+Q13+R13-S13)</f>
        <v>99718341.859999999</v>
      </c>
      <c r="U13" s="199">
        <f>IF($C13=0,"",SUMIFS(INPUT_DATA!BK:BK,INPUT_DATA!$A:$A,$C13,INPUT_DATA!$B:$B,"S"))</f>
        <v>99718341.859999999</v>
      </c>
      <c r="V13" s="200">
        <f>IF($C13=0,"",T13-U13)</f>
        <v>0</v>
      </c>
      <c r="X13" s="201">
        <f>IF($C13=0,"",SUMIFS(INPUT_DATA!AT:AT,INPUT_DATA!$A:$A,$C13,INPUT_DATA!$B:$B,"D"))</f>
        <v>308704.78999999998</v>
      </c>
      <c r="Y13" s="195">
        <f>IF($C13=0,"",SUMIFS(INPUT_DATA!AU:AU,INPUT_DATA!$A:$A,$C13,INPUT_DATA!$B:$B,"D"))</f>
        <v>2024.32</v>
      </c>
      <c r="Z13" s="195">
        <f>IF($C13=0,"",SUMIFS(INPUT_DATA!AV:AV,INPUT_DATA!$A:$A,$C13,INPUT_DATA!$B:$B,"D"))</f>
        <v>0</v>
      </c>
      <c r="AA13" s="196">
        <f>IF($C13=0,"",X13+Y13+Z13)</f>
        <v>310729.11</v>
      </c>
      <c r="AB13" s="195">
        <f>IF($C13=0,"",SUMIFS(INPUT_DATA!AX:AX,INPUT_DATA!$A:$A,$C13,INPUT_DATA!$B:$B,"D"))</f>
        <v>530.45000000000005</v>
      </c>
      <c r="AC13" s="195">
        <f>IF($C13=0,"",SUMIFS(INPUT_DATA!AY:AY,INPUT_DATA!$A:$A,$C13,INPUT_DATA!$B:$B,"D"))</f>
        <v>364.63</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895.08</v>
      </c>
      <c r="AK13" s="198">
        <f>IF($C13=0,"",SUMIFS(INPUT_DATA!BG:BG,INPUT_DATA!$A:$A,$C13,INPUT_DATA!$B:$B,"D"))</f>
        <v>0</v>
      </c>
      <c r="AL13" s="198">
        <f>IF($C13=0,"",SUMIFS(INPUT_DATA!BH:BH,INPUT_DATA!$A:$A,$C13,INPUT_DATA!$B:$B,"D"))</f>
        <v>0</v>
      </c>
      <c r="AM13" s="197">
        <f>IF($C13=0,"",AA13+AJ13+AK13)</f>
        <v>311624.19</v>
      </c>
      <c r="AN13" s="199">
        <f>IF($C13=0,"",SUMIFS(INPUT_DATA!BK:BK,INPUT_DATA!$A:$A,$C13,INPUT_DATA!$B:$B,"D"))</f>
        <v>311624.19</v>
      </c>
      <c r="AO13" s="200">
        <f>IF($C13=0,"",AM13-AN13)</f>
        <v>0</v>
      </c>
      <c r="AR13" s="200">
        <f>IF($C13=0,"",T13+AN13)</f>
        <v>100029966.05</v>
      </c>
      <c r="AS13" s="202"/>
      <c r="AT13" s="203">
        <f>IF($C13=0,"",'02 - Monthly Asset Follow up'!E17+'02 - Monthly Asset Follow up'!F17-'02 - Monthly Asset Follow up'!V17+'02 - Monthly Asset Follow up'!Y17-H13)</f>
        <v>1.4901161193847656E-8</v>
      </c>
      <c r="AU13" s="203">
        <f>IF($C13=0,"",'02 - Monthly Asset Follow up'!BB17+'02 - Monthly Asset Follow up'!BC17-'02 - Monthly Asset Follow up'!BR17+'02 - Monthly Asset Follow up'!BU17-AA13)</f>
        <v>0</v>
      </c>
      <c r="AW13" s="204"/>
    </row>
    <row r="14" spans="2:49" s="192" customFormat="1" ht="13">
      <c r="B14" s="1573">
        <f>IF(C15=0,"",C15+1)</f>
        <v>45931</v>
      </c>
      <c r="C14" s="1574">
        <f>'02 - Monthly Asset Follow up'!B18</f>
        <v>45961</v>
      </c>
      <c r="E14" s="205">
        <f>IF($C14=0,"",SUMIFS(INPUT_DATA!AT:AT,INPUT_DATA!$A:$A,$C14,INPUT_DATA!$B:$B,"S"))</f>
        <v>60701513.700000003</v>
      </c>
      <c r="F14" s="206">
        <f>IF($C14=0,"",SUMIFS(INPUT_DATA!AU:AU,INPUT_DATA!$A:$A,$C14,INPUT_DATA!$B:$B,"S"))</f>
        <v>149461.65</v>
      </c>
      <c r="G14" s="206">
        <f>IF($C14=0,"",SUMIFS(INPUT_DATA!AV:AV,INPUT_DATA!$A:$A,$C14,INPUT_DATA!$B:$B,"S"))</f>
        <v>30948441.43</v>
      </c>
      <c r="H14" s="207">
        <f>IF($C14=0,"",E14+F14+G14)</f>
        <v>91799416.780000001</v>
      </c>
      <c r="I14" s="206">
        <f>IF($C14=0,"",SUMIFS(INPUT_DATA!AX:AX,INPUT_DATA!$A:$A,$C14,INPUT_DATA!$B:$B,"S"))</f>
        <v>10924064.09</v>
      </c>
      <c r="J14" s="206">
        <f>IF($C14=0,"",SUMIFS(INPUT_DATA!AY:AY,INPUT_DATA!$A:$A,$C14,INPUT_DATA!$B:$B,"S"))</f>
        <v>24638.29</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193654.97</v>
      </c>
      <c r="O14" s="206">
        <f>IF($C14=0,"",SUMIFS(INPUT_DATA!BD:BD,INPUT_DATA!$A:$A,$C14,INPUT_DATA!$B:$B,"S"))</f>
        <v>0</v>
      </c>
      <c r="P14" s="206">
        <f>IF($C14=0,"",SUMIFS(INPUT_DATA!BE:BE,INPUT_DATA!$A:$A,$C14,INPUT_DATA!$B:$B,"S"))</f>
        <v>0</v>
      </c>
      <c r="Q14" s="208">
        <f>IF($C14=0,"",I14+J14+K14+L14+M14+N14+O14+P14)</f>
        <v>11142357.35</v>
      </c>
      <c r="R14" s="209">
        <f>IF($C14=0,"",SUMIFS(INPUT_DATA!BG:BG,INPUT_DATA!$A:$A,$C14,INPUT_DATA!$B:$B,"S"))</f>
        <v>0</v>
      </c>
      <c r="S14" s="209">
        <f>IF($C14=0,"",SUMIFS(INPUT_DATA!BH:BH,INPUT_DATA!$A:$A,$C14,INPUT_DATA!$B:$B,"S"))</f>
        <v>0</v>
      </c>
      <c r="T14" s="208">
        <f>IF($C14=0,"",H14+Q14+R14-S14)</f>
        <v>102941774.13</v>
      </c>
      <c r="U14" s="210">
        <f>IF($C14=0,"",SUMIFS(INPUT_DATA!BK:BK,INPUT_DATA!$A:$A,$C14,INPUT_DATA!$B:$B,"S"))</f>
        <v>102941774.13</v>
      </c>
      <c r="V14" s="214">
        <f>IF($C14=0,"",T14-U14)</f>
        <v>0</v>
      </c>
      <c r="X14" s="205">
        <f>IF($C14=0,"",SUMIFS(INPUT_DATA!AT:AT,INPUT_DATA!$A:$A,$C14,INPUT_DATA!$B:$B,"D"))</f>
        <v>982.61</v>
      </c>
      <c r="Y14" s="206">
        <f>IF($C14=0,"",SUMIFS(INPUT_DATA!AU:AU,INPUT_DATA!$A:$A,$C14,INPUT_DATA!$B:$B,"D"))</f>
        <v>0</v>
      </c>
      <c r="Z14" s="206">
        <f>IF($C14=0,"",SUMIFS(INPUT_DATA!AV:AV,INPUT_DATA!$A:$A,$C14,INPUT_DATA!$B:$B,"D"))</f>
        <v>0</v>
      </c>
      <c r="AA14" s="207">
        <f>IF($C14=0,"",X14+Y14+Z14)</f>
        <v>982.61</v>
      </c>
      <c r="AB14" s="206">
        <f>IF($C14=0,"",SUMIFS(INPUT_DATA!AX:AX,INPUT_DATA!$A:$A,$C14,INPUT_DATA!$B:$B,"D"))</f>
        <v>154.58000000000001</v>
      </c>
      <c r="AC14" s="206">
        <f>IF($C14=0,"",SUMIFS(INPUT_DATA!AY:AY,INPUT_DATA!$A:$A,$C14,INPUT_DATA!$B:$B,"D"))</f>
        <v>0</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154.58000000000001</v>
      </c>
      <c r="AK14" s="209">
        <f>IF($C14=0,"",SUMIFS(INPUT_DATA!BG:BG,INPUT_DATA!$A:$A,$C14,INPUT_DATA!$B:$B,"D"))</f>
        <v>0</v>
      </c>
      <c r="AL14" s="209">
        <f>IF($C14=0,"",SUMIFS(INPUT_DATA!BH:BH,INPUT_DATA!$A:$A,$C14,INPUT_DATA!$B:$B,"D"))</f>
        <v>0</v>
      </c>
      <c r="AM14" s="208">
        <f>IF($C14=0,"",AA14+AJ14+AK14)</f>
        <v>1137.19</v>
      </c>
      <c r="AN14" s="210">
        <f>IF($C14=0,"",SUMIFS(INPUT_DATA!BK:BK,INPUT_DATA!$A:$A,$C14,INPUT_DATA!$B:$B,"D"))</f>
        <v>1137.19</v>
      </c>
      <c r="AO14" s="211">
        <f>IF($C14=0,"",AM14-AN14)</f>
        <v>0</v>
      </c>
      <c r="AR14" s="211">
        <f>IF($C14=0,"",T14+AN14)</f>
        <v>102942911.31999999</v>
      </c>
      <c r="AS14" s="202"/>
      <c r="AT14" s="203">
        <f>IF($C14=0,"",'02 - Monthly Asset Follow up'!E18+'02 - Monthly Asset Follow up'!F18-'02 - Monthly Asset Follow up'!V18+'02 - Monthly Asset Follow up'!Y18-H14)</f>
        <v>1.4901161193847656E-8</v>
      </c>
      <c r="AU14" s="203">
        <f>IF($C14=0,"",'02 - Monthly Asset Follow up'!BB18+'02 - Monthly Asset Follow up'!BC18-'02 - Monthly Asset Follow up'!BR18+'02 - Monthly Asset Follow up'!BU18-AA14)</f>
        <v>5.6843418860808015E-13</v>
      </c>
      <c r="AW14" s="204"/>
    </row>
    <row r="15" spans="2:49" ht="13">
      <c r="B15" s="1573">
        <f t="shared" ref="B15:B78" si="0">IF(C16=0,"",C16+1)</f>
        <v>45901</v>
      </c>
      <c r="C15" s="1574">
        <f>'02 - Monthly Asset Follow up'!B19</f>
        <v>45930</v>
      </c>
      <c r="D15" s="212"/>
      <c r="E15" s="205">
        <f>IF($C15=0,"",SUMIFS(INPUT_DATA!AT:AT,INPUT_DATA!$A:$A,$C15,INPUT_DATA!$B:$B,"S"))</f>
        <v>40759015.710000001</v>
      </c>
      <c r="F15" s="206">
        <f>IF($C15=0,"",SUMIFS(INPUT_DATA!AU:AU,INPUT_DATA!$A:$A,$C15,INPUT_DATA!$B:$B,"S"))</f>
        <v>343243.5</v>
      </c>
      <c r="G15" s="206">
        <f>IF($C15=0,"",SUMIFS(INPUT_DATA!AV:AV,INPUT_DATA!$A:$A,$C15,INPUT_DATA!$B:$B,"S"))</f>
        <v>18140271.010000002</v>
      </c>
      <c r="H15" s="213">
        <f t="shared" ref="H15:H78" si="1">IF($C15=0,"",E15+F15+G15)</f>
        <v>59242530.219999999</v>
      </c>
      <c r="I15" s="206">
        <f>IF($C15=0,"",SUMIFS(INPUT_DATA!AX:AX,INPUT_DATA!$A:$A,$C15,INPUT_DATA!$B:$B,"S"))</f>
        <v>9190680.4800000004</v>
      </c>
      <c r="J15" s="206">
        <f>IF($C15=0,"",SUMIFS(INPUT_DATA!AY:AY,INPUT_DATA!$A:$A,$C15,INPUT_DATA!$B:$B,"S"))</f>
        <v>64031.839999999997</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81035.69</v>
      </c>
      <c r="O15" s="206">
        <f>IF($C15=0,"",SUMIFS(INPUT_DATA!BD:BD,INPUT_DATA!$A:$A,$C15,INPUT_DATA!$B:$B,"S"))</f>
        <v>0</v>
      </c>
      <c r="P15" s="206">
        <f>IF($C15=0,"",SUMIFS(INPUT_DATA!BE:BE,INPUT_DATA!$A:$A,$C15,INPUT_DATA!$B:$B,"S"))</f>
        <v>0</v>
      </c>
      <c r="Q15" s="208">
        <f t="shared" ref="Q15:Q78" si="2">IF($C15=0,"",I15+J15+K15+L15+M15+N15+O15+P15)</f>
        <v>9335748.0099999998</v>
      </c>
      <c r="R15" s="209">
        <f>IF($C15=0,"",SUMIFS(INPUT_DATA!BG:BG,INPUT_DATA!$A:$A,$C15,INPUT_DATA!$B:$B,"S"))</f>
        <v>0</v>
      </c>
      <c r="S15" s="209">
        <f>IF($C15=0,"",SUMIFS(INPUT_DATA!BH:BH,INPUT_DATA!$A:$A,$C15,INPUT_DATA!$B:$B,"S"))</f>
        <v>0</v>
      </c>
      <c r="T15" s="208">
        <f t="shared" ref="T15:T78" si="3">IF($C15=0,"",H15+Q15+R15-S15)</f>
        <v>68578278.230000004</v>
      </c>
      <c r="U15" s="210">
        <f>IF($C15=0,"",SUMIFS(INPUT_DATA!BK:BK,INPUT_DATA!$A:$A,$C15,INPUT_DATA!$B:$B,"S"))</f>
        <v>68578278.230000004</v>
      </c>
      <c r="V15" s="214">
        <f t="shared" ref="V15:V78" si="4">IF($C15=0,"",T15-U15)</f>
        <v>0</v>
      </c>
      <c r="W15" s="212"/>
      <c r="X15" s="205">
        <f>IF($C15=0,"",SUMIFS(INPUT_DATA!AT:AT,INPUT_DATA!$A:$A,$C15,INPUT_DATA!$B:$B,"D"))</f>
        <v>1260.55</v>
      </c>
      <c r="Y15" s="206">
        <f>IF($C15=0,"",SUMIFS(INPUT_DATA!AU:AU,INPUT_DATA!$A:$A,$C15,INPUT_DATA!$B:$B,"D"))</f>
        <v>81.849999999999994</v>
      </c>
      <c r="Z15" s="206">
        <f>IF($C15=0,"",SUMIFS(INPUT_DATA!AV:AV,INPUT_DATA!$A:$A,$C15,INPUT_DATA!$B:$B,"D"))</f>
        <v>0</v>
      </c>
      <c r="AA15" s="207">
        <f>IF($C15=0,"",X15+Y15+Z15)</f>
        <v>1342.3999999999999</v>
      </c>
      <c r="AB15" s="206">
        <f>IF($C15=0,"",SUMIFS(INPUT_DATA!AX:AX,INPUT_DATA!$A:$A,$C15,INPUT_DATA!$B:$B,"D"))</f>
        <v>381.28</v>
      </c>
      <c r="AC15" s="206">
        <f>IF($C15=0,"",SUMIFS(INPUT_DATA!AY:AY,INPUT_DATA!$A:$A,$C15,INPUT_DATA!$B:$B,"D"))</f>
        <v>64.900000000000006</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446.17999999999995</v>
      </c>
      <c r="AK15" s="209">
        <f>IF($C15=0,"",SUMIFS(INPUT_DATA!BG:BG,INPUT_DATA!$A:$A,$C15,INPUT_DATA!$B:$B,"D"))</f>
        <v>0</v>
      </c>
      <c r="AL15" s="209">
        <f>IF($C15=0,"",SUMIFS(INPUT_DATA!BH:BH,INPUT_DATA!$A:$A,$C15,INPUT_DATA!$B:$B,"D"))</f>
        <v>0</v>
      </c>
      <c r="AM15" s="208">
        <f>IF($C15=0,"",AA15+AJ15+AK15)</f>
        <v>1788.58</v>
      </c>
      <c r="AN15" s="210">
        <f>IF($C15=0,"",SUMIFS(INPUT_DATA!BK:BK,INPUT_DATA!$A:$A,$C15,INPUT_DATA!$B:$B,"D"))</f>
        <v>1788.58</v>
      </c>
      <c r="AO15" s="211">
        <f>IF($C15=0,"",AM15-AN15)</f>
        <v>0</v>
      </c>
      <c r="AP15" s="212"/>
      <c r="AR15" s="211">
        <f t="shared" ref="AR15:AR78" si="5">IF($C15=0,"",T15+AN15)</f>
        <v>68580066.810000002</v>
      </c>
      <c r="AS15" s="171"/>
      <c r="AT15" s="203">
        <f>IF($C15=0,"",'02 - Monthly Asset Follow up'!E19+'02 - Monthly Asset Follow up'!F19-'02 - Monthly Asset Follow up'!V19+'02 - Monthly Asset Follow up'!Y19-H15)</f>
        <v>0</v>
      </c>
      <c r="AU15" s="203">
        <f>IF($C15=0,"",'02 - Monthly Asset Follow up'!BB19+'02 - Monthly Asset Follow up'!BC19-'02 - Monthly Asset Follow up'!BR19+'02 - Monthly Asset Follow up'!BU19-AA15)</f>
        <v>0</v>
      </c>
      <c r="AW15" s="215"/>
    </row>
    <row r="16" spans="2:49" ht="13">
      <c r="B16" s="1573">
        <f t="shared" si="0"/>
        <v>45870</v>
      </c>
      <c r="C16" s="1574">
        <f>'02 - Monthly Asset Follow up'!B20</f>
        <v>45900</v>
      </c>
      <c r="D16" s="212"/>
      <c r="E16" s="205">
        <f>IF($C16=0,"",SUMIFS(INPUT_DATA!AT:AT,INPUT_DATA!$A:$A,$C16,INPUT_DATA!$B:$B,"S"))</f>
        <v>40924805.490000002</v>
      </c>
      <c r="F16" s="206">
        <f>IF($C16=0,"",SUMIFS(INPUT_DATA!AU:AU,INPUT_DATA!$A:$A,$C16,INPUT_DATA!$B:$B,"S"))</f>
        <v>139224.46</v>
      </c>
      <c r="G16" s="206">
        <f>IF($C16=0,"",SUMIFS(INPUT_DATA!AV:AV,INPUT_DATA!$A:$A,$C16,INPUT_DATA!$B:$B,"S"))</f>
        <v>24368146.75</v>
      </c>
      <c r="H16" s="213">
        <f t="shared" si="1"/>
        <v>65432176.700000003</v>
      </c>
      <c r="I16" s="206">
        <f>IF($C16=0,"",SUMIFS(INPUT_DATA!AX:AX,INPUT_DATA!$A:$A,$C16,INPUT_DATA!$B:$B,"S"))</f>
        <v>9263814.8399999999</v>
      </c>
      <c r="J16" s="206">
        <f>IF($C16=0,"",SUMIFS(INPUT_DATA!AY:AY,INPUT_DATA!$A:$A,$C16,INPUT_DATA!$B:$B,"S"))</f>
        <v>36811.22</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98997.19</v>
      </c>
      <c r="O16" s="206">
        <f>IF($C16=0,"",SUMIFS(INPUT_DATA!BD:BD,INPUT_DATA!$A:$A,$C16,INPUT_DATA!$B:$B,"S"))</f>
        <v>0</v>
      </c>
      <c r="P16" s="206">
        <f>IF($C16=0,"",SUMIFS(INPUT_DATA!BE:BE,INPUT_DATA!$A:$A,$C16,INPUT_DATA!$B:$B,"S"))</f>
        <v>0</v>
      </c>
      <c r="Q16" s="208">
        <f t="shared" si="2"/>
        <v>9399623.25</v>
      </c>
      <c r="R16" s="209">
        <f>IF($C16=0,"",SUMIFS(INPUT_DATA!BG:BG,INPUT_DATA!$A:$A,$C16,INPUT_DATA!$B:$B,"S"))</f>
        <v>0</v>
      </c>
      <c r="S16" s="209">
        <f>IF($C16=0,"",SUMIFS(INPUT_DATA!BH:BH,INPUT_DATA!$A:$A,$C16,INPUT_DATA!$B:$B,"S"))</f>
        <v>0</v>
      </c>
      <c r="T16" s="208">
        <f t="shared" si="3"/>
        <v>74831799.950000003</v>
      </c>
      <c r="U16" s="210">
        <f>IF($C16=0,"",SUMIFS(INPUT_DATA!BK:BK,INPUT_DATA!$A:$A,$C16,INPUT_DATA!$B:$B,"S"))</f>
        <v>74831799.950000003</v>
      </c>
      <c r="V16" s="214">
        <f t="shared" si="4"/>
        <v>0</v>
      </c>
      <c r="W16" s="212"/>
      <c r="X16" s="205">
        <f>IF($C16=0,"",SUMIFS(INPUT_DATA!AT:AT,INPUT_DATA!$A:$A,$C16,INPUT_DATA!$B:$B,"D"))</f>
        <v>1716.2</v>
      </c>
      <c r="Y16" s="206">
        <f>IF($C16=0,"",SUMIFS(INPUT_DATA!AU:AU,INPUT_DATA!$A:$A,$C16,INPUT_DATA!$B:$B,"D"))</f>
        <v>0</v>
      </c>
      <c r="Z16" s="206">
        <f>IF($C16=0,"",SUMIFS(INPUT_DATA!AV:AV,INPUT_DATA!$A:$A,$C16,INPUT_DATA!$B:$B,"D"))</f>
        <v>0</v>
      </c>
      <c r="AA16" s="207">
        <f>IF($C16=0,"",X16+Y16+Z16)</f>
        <v>1716.2</v>
      </c>
      <c r="AB16" s="206">
        <f>IF($C16=0,"",SUMIFS(INPUT_DATA!AX:AX,INPUT_DATA!$A:$A,$C16,INPUT_DATA!$B:$B,"D"))</f>
        <v>756.14</v>
      </c>
      <c r="AC16" s="206">
        <f>IF($C16=0,"",SUMIFS(INPUT_DATA!AY:AY,INPUT_DATA!$A:$A,$C16,INPUT_DATA!$B:$B,"D"))</f>
        <v>0</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756.14</v>
      </c>
      <c r="AK16" s="209">
        <f>IF($C16=0,"",SUMIFS(INPUT_DATA!BG:BG,INPUT_DATA!$A:$A,$C16,INPUT_DATA!$B:$B,"D"))</f>
        <v>0</v>
      </c>
      <c r="AL16" s="209">
        <f>IF($C16=0,"",SUMIFS(INPUT_DATA!BH:BH,INPUT_DATA!$A:$A,$C16,INPUT_DATA!$B:$B,"D"))</f>
        <v>0</v>
      </c>
      <c r="AM16" s="208">
        <f>IF($C16=0,"",AA16+AJ16+AK16)</f>
        <v>2472.34</v>
      </c>
      <c r="AN16" s="210">
        <f>IF($C16=0,"",SUMIFS(INPUT_DATA!BK:BK,INPUT_DATA!$A:$A,$C16,INPUT_DATA!$B:$B,"D"))</f>
        <v>2472.34</v>
      </c>
      <c r="AO16" s="211">
        <f>IF($C16=0,"",AM16-AN16)</f>
        <v>0</v>
      </c>
      <c r="AP16" s="212"/>
      <c r="AR16" s="211">
        <f t="shared" si="5"/>
        <v>74834272.290000007</v>
      </c>
      <c r="AT16" s="203">
        <f>IF($C16=0,"",'02 - Monthly Asset Follow up'!E20+'02 - Monthly Asset Follow up'!F20-'02 - Monthly Asset Follow up'!V20+'02 - Monthly Asset Follow up'!Y20-H16)</f>
        <v>0</v>
      </c>
      <c r="AU16" s="203">
        <f>IF($C16=0,"",'02 - Monthly Asset Follow up'!BB20+'02 - Monthly Asset Follow up'!BC20-'02 - Monthly Asset Follow up'!BR20+'02 - Monthly Asset Follow up'!BU20-AA16)</f>
        <v>0</v>
      </c>
      <c r="AW16" s="215"/>
    </row>
    <row r="17" spans="2:49" ht="13">
      <c r="B17" s="1573">
        <f t="shared" si="0"/>
        <v>45839</v>
      </c>
      <c r="C17" s="1574">
        <f>'02 - Monthly Asset Follow up'!B21</f>
        <v>45869</v>
      </c>
      <c r="D17" s="212"/>
      <c r="E17" s="205">
        <f>IF($C17=0,"",SUMIFS(INPUT_DATA!AT:AT,INPUT_DATA!$A:$A,$C17,INPUT_DATA!$B:$B,"S"))</f>
        <v>41219124.729999997</v>
      </c>
      <c r="F17" s="206">
        <f>IF($C17=0,"",SUMIFS(INPUT_DATA!AU:AU,INPUT_DATA!$A:$A,$C17,INPUT_DATA!$B:$B,"S"))</f>
        <v>164764.35</v>
      </c>
      <c r="G17" s="206">
        <f>IF($C17=0,"",SUMIFS(INPUT_DATA!AV:AV,INPUT_DATA!$A:$A,$C17,INPUT_DATA!$B:$B,"S"))</f>
        <v>23530806</v>
      </c>
      <c r="H17" s="213">
        <f t="shared" si="1"/>
        <v>64914695.079999998</v>
      </c>
      <c r="I17" s="206">
        <f>IF($C17=0,"",SUMIFS(INPUT_DATA!AX:AX,INPUT_DATA!$A:$A,$C17,INPUT_DATA!$B:$B,"S"))</f>
        <v>9325630.4000000004</v>
      </c>
      <c r="J17" s="206">
        <f>IF($C17=0,"",SUMIFS(INPUT_DATA!AY:AY,INPUT_DATA!$A:$A,$C17,INPUT_DATA!$B:$B,"S"))</f>
        <v>32176.720000000001</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100154.2</v>
      </c>
      <c r="O17" s="206">
        <f>IF($C17=0,"",SUMIFS(INPUT_DATA!BD:BD,INPUT_DATA!$A:$A,$C17,INPUT_DATA!$B:$B,"S"))</f>
        <v>0</v>
      </c>
      <c r="P17" s="206">
        <f>IF($C17=0,"",SUMIFS(INPUT_DATA!BE:BE,INPUT_DATA!$A:$A,$C17,INPUT_DATA!$B:$B,"S"))</f>
        <v>0</v>
      </c>
      <c r="Q17" s="208">
        <f t="shared" si="2"/>
        <v>9457961.3200000003</v>
      </c>
      <c r="R17" s="209">
        <f>IF($C17=0,"",SUMIFS(INPUT_DATA!BG:BG,INPUT_DATA!$A:$A,$C17,INPUT_DATA!$B:$B,"S"))</f>
        <v>0</v>
      </c>
      <c r="S17" s="209">
        <f>IF($C17=0,"",SUMIFS(INPUT_DATA!BH:BH,INPUT_DATA!$A:$A,$C17,INPUT_DATA!$B:$B,"S"))</f>
        <v>0</v>
      </c>
      <c r="T17" s="208">
        <f t="shared" si="3"/>
        <v>74372656.400000006</v>
      </c>
      <c r="U17" s="210">
        <f>IF($C17=0,"",SUMIFS(INPUT_DATA!BK:BK,INPUT_DATA!$A:$A,$C17,INPUT_DATA!$B:$B,"S"))</f>
        <v>74372656.400000006</v>
      </c>
      <c r="V17" s="214">
        <f t="shared" si="4"/>
        <v>0</v>
      </c>
      <c r="W17" s="212"/>
      <c r="X17" s="205">
        <f>IF($C17=0,"",SUMIFS(INPUT_DATA!AT:AT,INPUT_DATA!$A:$A,$C17,INPUT_DATA!$B:$B,"D"))</f>
        <v>2736.21</v>
      </c>
      <c r="Y17" s="206">
        <f>IF($C17=0,"",SUMIFS(INPUT_DATA!AU:AU,INPUT_DATA!$A:$A,$C17,INPUT_DATA!$B:$B,"D"))</f>
        <v>2013.48</v>
      </c>
      <c r="Z17" s="206">
        <f>IF($C17=0,"",SUMIFS(INPUT_DATA!AV:AV,INPUT_DATA!$A:$A,$C17,INPUT_DATA!$B:$B,"D"))</f>
        <v>0</v>
      </c>
      <c r="AA17" s="207">
        <f>IF($C17=0,"",X17+Y17+Z17)</f>
        <v>4749.6900000000005</v>
      </c>
      <c r="AB17" s="206">
        <f>IF($C17=0,"",SUMIFS(INPUT_DATA!AX:AX,INPUT_DATA!$A:$A,$C17,INPUT_DATA!$B:$B,"D"))</f>
        <v>984.03</v>
      </c>
      <c r="AC17" s="206">
        <f>IF($C17=0,"",SUMIFS(INPUT_DATA!AY:AY,INPUT_DATA!$A:$A,$C17,INPUT_DATA!$B:$B,"D"))</f>
        <v>102.49</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1086.52</v>
      </c>
      <c r="AK17" s="209">
        <f>IF($C17=0,"",SUMIFS(INPUT_DATA!BG:BG,INPUT_DATA!$A:$A,$C17,INPUT_DATA!$B:$B,"D"))</f>
        <v>0</v>
      </c>
      <c r="AL17" s="209">
        <f>IF($C17=0,"",SUMIFS(INPUT_DATA!BH:BH,INPUT_DATA!$A:$A,$C17,INPUT_DATA!$B:$B,"D"))</f>
        <v>0</v>
      </c>
      <c r="AM17" s="208">
        <f>IF($C17=0,"",AA17+AJ17+AK17)</f>
        <v>5836.2100000000009</v>
      </c>
      <c r="AN17" s="210">
        <f>IF($C17=0,"",SUMIFS(INPUT_DATA!BK:BK,INPUT_DATA!$A:$A,$C17,INPUT_DATA!$B:$B,"D"))</f>
        <v>5836.21</v>
      </c>
      <c r="AO17" s="211">
        <f>IF($C17=0,"",AM17-AN17)</f>
        <v>9.0949470177292824E-13</v>
      </c>
      <c r="AP17" s="212"/>
      <c r="AR17" s="211">
        <f t="shared" si="5"/>
        <v>74378492.609999999</v>
      </c>
      <c r="AT17" s="203">
        <f>IF($C17=0,"",'02 - Monthly Asset Follow up'!E21+'02 - Monthly Asset Follow up'!F21-'02 - Monthly Asset Follow up'!V21+'02 - Monthly Asset Follow up'!Y21-H17)</f>
        <v>0</v>
      </c>
      <c r="AU17" s="203">
        <f>IF($C17=0,"",'02 - Monthly Asset Follow up'!BB21+'02 - Monthly Asset Follow up'!BC21-'02 - Monthly Asset Follow up'!BR21+'02 - Monthly Asset Follow up'!BU21-AA17)</f>
        <v>0</v>
      </c>
      <c r="AW17" s="215"/>
    </row>
    <row r="18" spans="2:49" ht="13">
      <c r="B18" s="1573">
        <f t="shared" si="0"/>
        <v>45809</v>
      </c>
      <c r="C18" s="1574">
        <f>'02 - Monthly Asset Follow up'!B22</f>
        <v>45838</v>
      </c>
      <c r="D18" s="212"/>
      <c r="E18" s="205">
        <f>IF($C18=0,"",SUMIFS(INPUT_DATA!AT:AT,INPUT_DATA!$A:$A,$C18,INPUT_DATA!$B:$B,"S"))</f>
        <v>41181100.240000002</v>
      </c>
      <c r="F18" s="206">
        <f>IF($C18=0,"",SUMIFS(INPUT_DATA!AU:AU,INPUT_DATA!$A:$A,$C18,INPUT_DATA!$B:$B,"S"))</f>
        <v>129163.94</v>
      </c>
      <c r="G18" s="206">
        <f>IF($C18=0,"",SUMIFS(INPUT_DATA!AV:AV,INPUT_DATA!$A:$A,$C18,INPUT_DATA!$B:$B,"S"))</f>
        <v>17402933.100000001</v>
      </c>
      <c r="H18" s="213">
        <f t="shared" si="1"/>
        <v>58713197.280000001</v>
      </c>
      <c r="I18" s="206">
        <f>IF($C18=0,"",SUMIFS(INPUT_DATA!AX:AX,INPUT_DATA!$A:$A,$C18,INPUT_DATA!$B:$B,"S"))</f>
        <v>9425318.9800000004</v>
      </c>
      <c r="J18" s="206">
        <f>IF($C18=0,"",SUMIFS(INPUT_DATA!AY:AY,INPUT_DATA!$A:$A,$C18,INPUT_DATA!$B:$B,"S"))</f>
        <v>26974.45</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89792.07</v>
      </c>
      <c r="O18" s="206">
        <f>IF($C18=0,"",SUMIFS(INPUT_DATA!BD:BD,INPUT_DATA!$A:$A,$C18,INPUT_DATA!$B:$B,"S"))</f>
        <v>0</v>
      </c>
      <c r="P18" s="206">
        <f>IF($C18=0,"",SUMIFS(INPUT_DATA!BE:BE,INPUT_DATA!$A:$A,$C18,INPUT_DATA!$B:$B,"S"))</f>
        <v>0</v>
      </c>
      <c r="Q18" s="208">
        <f t="shared" si="2"/>
        <v>9542085.5</v>
      </c>
      <c r="R18" s="209">
        <f>IF($C18=0,"",SUMIFS(INPUT_DATA!BG:BG,INPUT_DATA!$A:$A,$C18,INPUT_DATA!$B:$B,"S"))</f>
        <v>0</v>
      </c>
      <c r="S18" s="209">
        <f>IF($C18=0,"",SUMIFS(INPUT_DATA!BH:BH,INPUT_DATA!$A:$A,$C18,INPUT_DATA!$B:$B,"S"))</f>
        <v>0</v>
      </c>
      <c r="T18" s="208">
        <f t="shared" si="3"/>
        <v>68255282.780000001</v>
      </c>
      <c r="U18" s="210">
        <f>IF($C18=0,"",SUMIFS(INPUT_DATA!BK:BK,INPUT_DATA!$A:$A,$C18,INPUT_DATA!$B:$B,"S"))</f>
        <v>68255282.780000001</v>
      </c>
      <c r="V18" s="214">
        <f t="shared" si="4"/>
        <v>0</v>
      </c>
      <c r="W18" s="212"/>
      <c r="X18" s="205">
        <f>IF($C18=0,"",SUMIFS(INPUT_DATA!AT:AT,INPUT_DATA!$A:$A,$C18,INPUT_DATA!$B:$B,"D"))</f>
        <v>7323</v>
      </c>
      <c r="Y18" s="206">
        <f>IF($C18=0,"",SUMIFS(INPUT_DATA!AU:AU,INPUT_DATA!$A:$A,$C18,INPUT_DATA!$B:$B,"D"))</f>
        <v>0</v>
      </c>
      <c r="Z18" s="206">
        <f>IF($C18=0,"",SUMIFS(INPUT_DATA!AV:AV,INPUT_DATA!$A:$A,$C18,INPUT_DATA!$B:$B,"D"))</f>
        <v>0</v>
      </c>
      <c r="AA18" s="207">
        <f t="shared" ref="AA18:AA81" si="6">IF($C18=0,"",X18+Y18+Z18)</f>
        <v>7323</v>
      </c>
      <c r="AB18" s="206">
        <f>IF($C18=0,"",SUMIFS(INPUT_DATA!AX:AX,INPUT_DATA!$A:$A,$C18,INPUT_DATA!$B:$B,"D"))</f>
        <v>1442.27</v>
      </c>
      <c r="AC18" s="206">
        <f>IF($C18=0,"",SUMIFS(INPUT_DATA!AY:AY,INPUT_DATA!$A:$A,$C18,INPUT_DATA!$B:$B,"D"))</f>
        <v>0</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1442.27</v>
      </c>
      <c r="AK18" s="209">
        <f>IF($C18=0,"",SUMIFS(INPUT_DATA!BG:BG,INPUT_DATA!$A:$A,$C18,INPUT_DATA!$B:$B,"D"))</f>
        <v>0</v>
      </c>
      <c r="AL18" s="209">
        <f>IF($C18=0,"",SUMIFS(INPUT_DATA!BH:BH,INPUT_DATA!$A:$A,$C18,INPUT_DATA!$B:$B,"D"))</f>
        <v>0</v>
      </c>
      <c r="AM18" s="208">
        <f t="shared" ref="AM18:AM81" si="8">IF($C18=0,"",AA18+AJ18+AK18)</f>
        <v>8765.27</v>
      </c>
      <c r="AN18" s="210">
        <f>IF($C18=0,"",SUMIFS(INPUT_DATA!BK:BK,INPUT_DATA!$A:$A,$C18,INPUT_DATA!$B:$B,"D"))</f>
        <v>8765.27</v>
      </c>
      <c r="AO18" s="211">
        <f t="shared" ref="AO18:AO81" si="9">IF($C18=0,"",AM18-AN18)</f>
        <v>0</v>
      </c>
      <c r="AP18" s="212"/>
      <c r="AR18" s="211">
        <f t="shared" si="5"/>
        <v>68264048.049999997</v>
      </c>
      <c r="AT18" s="203">
        <f>IF($C18=0,"",'02 - Monthly Asset Follow up'!E22+'02 - Monthly Asset Follow up'!F22-'02 - Monthly Asset Follow up'!V22+'02 - Monthly Asset Follow up'!Y22-H18)</f>
        <v>-7.4505805969238281E-9</v>
      </c>
      <c r="AU18" s="203">
        <f>IF($C18=0,"",'02 - Monthly Asset Follow up'!BB22+'02 - Monthly Asset Follow up'!BC22-'02 - Monthly Asset Follow up'!BR22+'02 - Monthly Asset Follow up'!BU22-AA18)</f>
        <v>0</v>
      </c>
      <c r="AW18" s="215"/>
    </row>
    <row r="19" spans="2:49" ht="13">
      <c r="B19" s="1573">
        <f t="shared" si="0"/>
        <v>45778</v>
      </c>
      <c r="C19" s="1574">
        <f>'02 - Monthly Asset Follow up'!B23</f>
        <v>45808</v>
      </c>
      <c r="D19" s="212"/>
      <c r="E19" s="205">
        <f>IF($C19=0,"",SUMIFS(INPUT_DATA!AT:AT,INPUT_DATA!$A:$A,$C19,INPUT_DATA!$B:$B,"S"))</f>
        <v>41514607.759999998</v>
      </c>
      <c r="F19" s="206">
        <f>IF($C19=0,"",SUMIFS(INPUT_DATA!AU:AU,INPUT_DATA!$A:$A,$C19,INPUT_DATA!$B:$B,"S"))</f>
        <v>103621.29</v>
      </c>
      <c r="G19" s="206">
        <f>IF($C19=0,"",SUMIFS(INPUT_DATA!AV:AV,INPUT_DATA!$A:$A,$C19,INPUT_DATA!$B:$B,"S"))</f>
        <v>19519847.550000001</v>
      </c>
      <c r="H19" s="213">
        <f t="shared" si="1"/>
        <v>61138076.599999994</v>
      </c>
      <c r="I19" s="206">
        <f>IF($C19=0,"",SUMIFS(INPUT_DATA!AX:AX,INPUT_DATA!$A:$A,$C19,INPUT_DATA!$B:$B,"S"))</f>
        <v>9486828.6500000004</v>
      </c>
      <c r="J19" s="206">
        <f>IF($C19=0,"",SUMIFS(INPUT_DATA!AY:AY,INPUT_DATA!$A:$A,$C19,INPUT_DATA!$B:$B,"S"))</f>
        <v>18039.490000000002</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66814.11</v>
      </c>
      <c r="O19" s="206">
        <f>IF($C19=0,"",SUMIFS(INPUT_DATA!BD:BD,INPUT_DATA!$A:$A,$C19,INPUT_DATA!$B:$B,"S"))</f>
        <v>0</v>
      </c>
      <c r="P19" s="206">
        <f>IF($C19=0,"",SUMIFS(INPUT_DATA!BE:BE,INPUT_DATA!$A:$A,$C19,INPUT_DATA!$B:$B,"S"))</f>
        <v>0</v>
      </c>
      <c r="Q19" s="208">
        <f t="shared" si="2"/>
        <v>9571682.25</v>
      </c>
      <c r="R19" s="209">
        <f>IF($C19=0,"",SUMIFS(INPUT_DATA!BG:BG,INPUT_DATA!$A:$A,$C19,INPUT_DATA!$B:$B,"S"))</f>
        <v>0</v>
      </c>
      <c r="S19" s="209">
        <f>IF($C19=0,"",SUMIFS(INPUT_DATA!BH:BH,INPUT_DATA!$A:$A,$C19,INPUT_DATA!$B:$B,"S"))</f>
        <v>0</v>
      </c>
      <c r="T19" s="208">
        <f t="shared" si="3"/>
        <v>70709758.849999994</v>
      </c>
      <c r="U19" s="210">
        <f>IF($C19=0,"",SUMIFS(INPUT_DATA!BK:BK,INPUT_DATA!$A:$A,$C19,INPUT_DATA!$B:$B,"S"))</f>
        <v>70709758.849999994</v>
      </c>
      <c r="V19" s="214">
        <f t="shared" si="4"/>
        <v>0</v>
      </c>
      <c r="W19" s="212"/>
      <c r="X19" s="205">
        <f>IF($C19=0,"",SUMIFS(INPUT_DATA!AT:AT,INPUT_DATA!$A:$A,$C19,INPUT_DATA!$B:$B,"D"))</f>
        <v>9058.5400000000009</v>
      </c>
      <c r="Y19" s="206">
        <f>IF($C19=0,"",SUMIFS(INPUT_DATA!AU:AU,INPUT_DATA!$A:$A,$C19,INPUT_DATA!$B:$B,"D"))</f>
        <v>1846.72</v>
      </c>
      <c r="Z19" s="206">
        <f>IF($C19=0,"",SUMIFS(INPUT_DATA!AV:AV,INPUT_DATA!$A:$A,$C19,INPUT_DATA!$B:$B,"D"))</f>
        <v>0</v>
      </c>
      <c r="AA19" s="207">
        <f t="shared" si="6"/>
        <v>10905.26</v>
      </c>
      <c r="AB19" s="206">
        <f>IF($C19=0,"",SUMIFS(INPUT_DATA!AX:AX,INPUT_DATA!$A:$A,$C19,INPUT_DATA!$B:$B,"D"))</f>
        <v>2777.64</v>
      </c>
      <c r="AC19" s="206">
        <f>IF($C19=0,"",SUMIFS(INPUT_DATA!AY:AY,INPUT_DATA!$A:$A,$C19,INPUT_DATA!$B:$B,"D"))</f>
        <v>375.72</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3153.3599999999997</v>
      </c>
      <c r="AK19" s="209">
        <f>IF($C19=0,"",SUMIFS(INPUT_DATA!BG:BG,INPUT_DATA!$A:$A,$C19,INPUT_DATA!$B:$B,"D"))</f>
        <v>0</v>
      </c>
      <c r="AL19" s="209">
        <f>IF($C19=0,"",SUMIFS(INPUT_DATA!BH:BH,INPUT_DATA!$A:$A,$C19,INPUT_DATA!$B:$B,"D"))</f>
        <v>0</v>
      </c>
      <c r="AM19" s="208">
        <f t="shared" si="8"/>
        <v>14058.619999999999</v>
      </c>
      <c r="AN19" s="210">
        <f>IF($C19=0,"",SUMIFS(INPUT_DATA!BK:BK,INPUT_DATA!$A:$A,$C19,INPUT_DATA!$B:$B,"D"))</f>
        <v>14058.62</v>
      </c>
      <c r="AO19" s="211">
        <f t="shared" si="9"/>
        <v>-1.8189894035458565E-12</v>
      </c>
      <c r="AP19" s="212"/>
      <c r="AR19" s="211">
        <f t="shared" si="5"/>
        <v>70723817.469999999</v>
      </c>
      <c r="AT19" s="203">
        <f>IF($C19=0,"",'02 - Monthly Asset Follow up'!E23+'02 - Monthly Asset Follow up'!F23-'02 - Monthly Asset Follow up'!V23+'02 - Monthly Asset Follow up'!Y23-H19)</f>
        <v>7.4505805969238281E-9</v>
      </c>
      <c r="AU19" s="203">
        <f>IF($C19=0,"",'02 - Monthly Asset Follow up'!BB23+'02 - Monthly Asset Follow up'!BC23-'02 - Monthly Asset Follow up'!BR23+'02 - Monthly Asset Follow up'!BU23-AA19)</f>
        <v>0</v>
      </c>
      <c r="AW19" s="215"/>
    </row>
    <row r="20" spans="2:49" ht="13">
      <c r="B20" s="1573">
        <f t="shared" si="0"/>
        <v>45748</v>
      </c>
      <c r="C20" s="1574">
        <f>'02 - Monthly Asset Follow up'!B24</f>
        <v>45777</v>
      </c>
      <c r="D20" s="212"/>
      <c r="E20" s="205">
        <f>IF($C20=0,"",SUMIFS(INPUT_DATA!AT:AT,INPUT_DATA!$A:$A,$C20,INPUT_DATA!$B:$B,"S"))</f>
        <v>41307849.829999998</v>
      </c>
      <c r="F20" s="206">
        <f>IF($C20=0,"",SUMIFS(INPUT_DATA!AU:AU,INPUT_DATA!$A:$A,$C20,INPUT_DATA!$B:$B,"S"))</f>
        <v>63727.519999999997</v>
      </c>
      <c r="G20" s="206">
        <f>IF($C20=0,"",SUMIFS(INPUT_DATA!AV:AV,INPUT_DATA!$A:$A,$C20,INPUT_DATA!$B:$B,"S"))</f>
        <v>14842897.939999999</v>
      </c>
      <c r="H20" s="213">
        <f t="shared" si="1"/>
        <v>56214475.289999999</v>
      </c>
      <c r="I20" s="206">
        <f>IF($C20=0,"",SUMIFS(INPUT_DATA!AX:AX,INPUT_DATA!$A:$A,$C20,INPUT_DATA!$B:$B,"S"))</f>
        <v>9577619.2100000009</v>
      </c>
      <c r="J20" s="206">
        <f>IF($C20=0,"",SUMIFS(INPUT_DATA!AY:AY,INPUT_DATA!$A:$A,$C20,INPUT_DATA!$B:$B,"S"))</f>
        <v>27098.03</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63036.82</v>
      </c>
      <c r="O20" s="206">
        <f>IF($C20=0,"",SUMIFS(INPUT_DATA!BD:BD,INPUT_DATA!$A:$A,$C20,INPUT_DATA!$B:$B,"S"))</f>
        <v>0</v>
      </c>
      <c r="P20" s="206">
        <f>IF($C20=0,"",SUMIFS(INPUT_DATA!BE:BE,INPUT_DATA!$A:$A,$C20,INPUT_DATA!$B:$B,"S"))</f>
        <v>0</v>
      </c>
      <c r="Q20" s="208">
        <f t="shared" si="2"/>
        <v>9667754.0600000005</v>
      </c>
      <c r="R20" s="209">
        <f>IF($C20=0,"",SUMIFS(INPUT_DATA!BG:BG,INPUT_DATA!$A:$A,$C20,INPUT_DATA!$B:$B,"S"))</f>
        <v>0</v>
      </c>
      <c r="S20" s="209">
        <f>IF($C20=0,"",SUMIFS(INPUT_DATA!BH:BH,INPUT_DATA!$A:$A,$C20,INPUT_DATA!$B:$B,"S"))</f>
        <v>0</v>
      </c>
      <c r="T20" s="208">
        <f t="shared" si="3"/>
        <v>65882229.350000001</v>
      </c>
      <c r="U20" s="210">
        <f>IF($C20=0,"",SUMIFS(INPUT_DATA!BK:BK,INPUT_DATA!$A:$A,$C20,INPUT_DATA!$B:$B,"S"))</f>
        <v>65882229.350000001</v>
      </c>
      <c r="V20" s="214">
        <f t="shared" si="4"/>
        <v>0</v>
      </c>
      <c r="W20" s="212"/>
      <c r="X20" s="205">
        <f>IF($C20=0,"",SUMIFS(INPUT_DATA!AT:AT,INPUT_DATA!$A:$A,$C20,INPUT_DATA!$B:$B,"D"))</f>
        <v>4348.53</v>
      </c>
      <c r="Y20" s="206">
        <f>IF($C20=0,"",SUMIFS(INPUT_DATA!AU:AU,INPUT_DATA!$A:$A,$C20,INPUT_DATA!$B:$B,"D"))</f>
        <v>0</v>
      </c>
      <c r="Z20" s="206">
        <f>IF($C20=0,"",SUMIFS(INPUT_DATA!AV:AV,INPUT_DATA!$A:$A,$C20,INPUT_DATA!$B:$B,"D"))</f>
        <v>0</v>
      </c>
      <c r="AA20" s="207">
        <f t="shared" si="6"/>
        <v>4348.53</v>
      </c>
      <c r="AB20" s="206">
        <f>IF($C20=0,"",SUMIFS(INPUT_DATA!AX:AX,INPUT_DATA!$A:$A,$C20,INPUT_DATA!$B:$B,"D"))</f>
        <v>1458.97</v>
      </c>
      <c r="AC20" s="206">
        <f>IF($C20=0,"",SUMIFS(INPUT_DATA!AY:AY,INPUT_DATA!$A:$A,$C20,INPUT_DATA!$B:$B,"D"))</f>
        <v>0</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1458.97</v>
      </c>
      <c r="AK20" s="209">
        <f>IF($C20=0,"",SUMIFS(INPUT_DATA!BG:BG,INPUT_DATA!$A:$A,$C20,INPUT_DATA!$B:$B,"D"))</f>
        <v>0</v>
      </c>
      <c r="AL20" s="209">
        <f>IF($C20=0,"",SUMIFS(INPUT_DATA!BH:BH,INPUT_DATA!$A:$A,$C20,INPUT_DATA!$B:$B,"D"))</f>
        <v>0</v>
      </c>
      <c r="AM20" s="208">
        <f t="shared" si="8"/>
        <v>5807.5</v>
      </c>
      <c r="AN20" s="210">
        <f>IF($C20=0,"",SUMIFS(INPUT_DATA!BK:BK,INPUT_DATA!$A:$A,$C20,INPUT_DATA!$B:$B,"D"))</f>
        <v>5807.5</v>
      </c>
      <c r="AO20" s="211">
        <f t="shared" si="9"/>
        <v>0</v>
      </c>
      <c r="AP20" s="212"/>
      <c r="AR20" s="211">
        <f t="shared" si="5"/>
        <v>65888036.850000001</v>
      </c>
      <c r="AT20" s="203">
        <f>IF($C20=0,"",'02 - Monthly Asset Follow up'!E24+'02 - Monthly Asset Follow up'!F24-'02 - Monthly Asset Follow up'!V24+'02 - Monthly Asset Follow up'!Y24-H20)</f>
        <v>0</v>
      </c>
      <c r="AU20" s="203">
        <f>IF($C20=0,"",'02 - Monthly Asset Follow up'!BB24+'02 - Monthly Asset Follow up'!BC24-'02 - Monthly Asset Follow up'!BR24+'02 - Monthly Asset Follow up'!BU24-AA20)</f>
        <v>9.0949470177292824E-13</v>
      </c>
      <c r="AW20" s="215"/>
    </row>
    <row r="21" spans="2:49" ht="13">
      <c r="B21" s="1573">
        <f t="shared" si="0"/>
        <v>45717</v>
      </c>
      <c r="C21" s="1574">
        <f>'02 - Monthly Asset Follow up'!B25</f>
        <v>45747</v>
      </c>
      <c r="D21" s="212"/>
      <c r="E21" s="205">
        <f>IF($C21=0,"",SUMIFS(INPUT_DATA!AT:AT,INPUT_DATA!$A:$A,$C21,INPUT_DATA!$B:$B,"S"))</f>
        <v>41400952.920000002</v>
      </c>
      <c r="F21" s="206">
        <f>IF($C21=0,"",SUMIFS(INPUT_DATA!AU:AU,INPUT_DATA!$A:$A,$C21,INPUT_DATA!$B:$B,"S"))</f>
        <v>110479.05</v>
      </c>
      <c r="G21" s="206">
        <f>IF($C21=0,"",SUMIFS(INPUT_DATA!AV:AV,INPUT_DATA!$A:$A,$C21,INPUT_DATA!$B:$B,"S"))</f>
        <v>15107591.52</v>
      </c>
      <c r="H21" s="213">
        <f t="shared" si="1"/>
        <v>56619023.489999995</v>
      </c>
      <c r="I21" s="206">
        <f>IF($C21=0,"",SUMIFS(INPUT_DATA!AX:AX,INPUT_DATA!$A:$A,$C21,INPUT_DATA!$B:$B,"S"))</f>
        <v>9615918.6699999999</v>
      </c>
      <c r="J21" s="206">
        <f>IF($C21=0,"",SUMIFS(INPUT_DATA!AY:AY,INPUT_DATA!$A:$A,$C21,INPUT_DATA!$B:$B,"S"))</f>
        <v>26077.64</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76072.649999999994</v>
      </c>
      <c r="O21" s="206">
        <f>IF($C21=0,"",SUMIFS(INPUT_DATA!BD:BD,INPUT_DATA!$A:$A,$C21,INPUT_DATA!$B:$B,"S"))</f>
        <v>0</v>
      </c>
      <c r="P21" s="206">
        <f>IF($C21=0,"",SUMIFS(INPUT_DATA!BE:BE,INPUT_DATA!$A:$A,$C21,INPUT_DATA!$B:$B,"S"))</f>
        <v>0</v>
      </c>
      <c r="Q21" s="208">
        <f t="shared" si="2"/>
        <v>9718068.9600000009</v>
      </c>
      <c r="R21" s="209">
        <f>IF($C21=0,"",SUMIFS(INPUT_DATA!BG:BG,INPUT_DATA!$A:$A,$C21,INPUT_DATA!$B:$B,"S"))</f>
        <v>0</v>
      </c>
      <c r="S21" s="209">
        <f>IF($C21=0,"",SUMIFS(INPUT_DATA!BH:BH,INPUT_DATA!$A:$A,$C21,INPUT_DATA!$B:$B,"S"))</f>
        <v>0</v>
      </c>
      <c r="T21" s="208">
        <f t="shared" si="3"/>
        <v>66337092.449999996</v>
      </c>
      <c r="U21" s="210">
        <f>IF($C21=0,"",SUMIFS(INPUT_DATA!BK:BK,INPUT_DATA!$A:$A,$C21,INPUT_DATA!$B:$B,"S"))</f>
        <v>66337092.450000003</v>
      </c>
      <c r="V21" s="214">
        <f t="shared" si="4"/>
        <v>-7.4505805969238281E-9</v>
      </c>
      <c r="W21" s="212"/>
      <c r="X21" s="205">
        <f>IF($C21=0,"",SUMIFS(INPUT_DATA!AT:AT,INPUT_DATA!$A:$A,$C21,INPUT_DATA!$B:$B,"D"))</f>
        <v>114698.74</v>
      </c>
      <c r="Y21" s="206">
        <f>IF($C21=0,"",SUMIFS(INPUT_DATA!AU:AU,INPUT_DATA!$A:$A,$C21,INPUT_DATA!$B:$B,"D"))</f>
        <v>0</v>
      </c>
      <c r="Z21" s="206">
        <f>IF($C21=0,"",SUMIFS(INPUT_DATA!AV:AV,INPUT_DATA!$A:$A,$C21,INPUT_DATA!$B:$B,"D"))</f>
        <v>0</v>
      </c>
      <c r="AA21" s="207">
        <f t="shared" si="6"/>
        <v>114698.74</v>
      </c>
      <c r="AB21" s="206">
        <f>IF($C21=0,"",SUMIFS(INPUT_DATA!AX:AX,INPUT_DATA!$A:$A,$C21,INPUT_DATA!$B:$B,"D"))</f>
        <v>883.23</v>
      </c>
      <c r="AC21" s="206">
        <f>IF($C21=0,"",SUMIFS(INPUT_DATA!AY:AY,INPUT_DATA!$A:$A,$C21,INPUT_DATA!$B:$B,"D"))</f>
        <v>0</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883.23</v>
      </c>
      <c r="AK21" s="209">
        <f>IF($C21=0,"",SUMIFS(INPUT_DATA!BG:BG,INPUT_DATA!$A:$A,$C21,INPUT_DATA!$B:$B,"D"))</f>
        <v>0</v>
      </c>
      <c r="AL21" s="209">
        <f>IF($C21=0,"",SUMIFS(INPUT_DATA!BH:BH,INPUT_DATA!$A:$A,$C21,INPUT_DATA!$B:$B,"D"))</f>
        <v>0</v>
      </c>
      <c r="AM21" s="208">
        <f t="shared" si="8"/>
        <v>115581.97</v>
      </c>
      <c r="AN21" s="210">
        <f>IF($C21=0,"",SUMIFS(INPUT_DATA!BK:BK,INPUT_DATA!$A:$A,$C21,INPUT_DATA!$B:$B,"D"))</f>
        <v>115581.97</v>
      </c>
      <c r="AO21" s="211">
        <f t="shared" si="9"/>
        <v>0</v>
      </c>
      <c r="AP21" s="212"/>
      <c r="AR21" s="211">
        <f t="shared" si="5"/>
        <v>66452674.419999994</v>
      </c>
      <c r="AT21" s="203">
        <f>IF($C21=0,"",'02 - Monthly Asset Follow up'!E25+'02 - Monthly Asset Follow up'!F25-'02 - Monthly Asset Follow up'!V25+'02 - Monthly Asset Follow up'!Y25-H21)</f>
        <v>7.4505805969238281E-9</v>
      </c>
      <c r="AU21" s="203">
        <f>IF($C21=0,"",'02 - Monthly Asset Follow up'!BB25+'02 - Monthly Asset Follow up'!BC25-'02 - Monthly Asset Follow up'!BR25+'02 - Monthly Asset Follow up'!BU25-AA21)</f>
        <v>0</v>
      </c>
      <c r="AW21" s="215"/>
    </row>
    <row r="22" spans="2:49" ht="13">
      <c r="B22" s="1573">
        <f t="shared" si="0"/>
        <v>45689</v>
      </c>
      <c r="C22" s="1574">
        <f>'02 - Monthly Asset Follow up'!B26</f>
        <v>45716</v>
      </c>
      <c r="D22" s="212"/>
      <c r="E22" s="205">
        <f>IF($C22=0,"",SUMIFS(INPUT_DATA!AT:AT,INPUT_DATA!$A:$A,$C22,INPUT_DATA!$B:$B,"S"))</f>
        <v>41797495.259999998</v>
      </c>
      <c r="F22" s="206">
        <f>IF($C22=0,"",SUMIFS(INPUT_DATA!AU:AU,INPUT_DATA!$A:$A,$C22,INPUT_DATA!$B:$B,"S"))</f>
        <v>98785.53</v>
      </c>
      <c r="G22" s="206">
        <f>IF($C22=0,"",SUMIFS(INPUT_DATA!AV:AV,INPUT_DATA!$A:$A,$C22,INPUT_DATA!$B:$B,"S"))</f>
        <v>13656654.539999999</v>
      </c>
      <c r="H22" s="213">
        <f t="shared" si="1"/>
        <v>55552935.329999998</v>
      </c>
      <c r="I22" s="206">
        <f>IF($C22=0,"",SUMIFS(INPUT_DATA!AX:AX,INPUT_DATA!$A:$A,$C22,INPUT_DATA!$B:$B,"S"))</f>
        <v>9736215.1199999992</v>
      </c>
      <c r="J22" s="206">
        <f>IF($C22=0,"",SUMIFS(INPUT_DATA!AY:AY,INPUT_DATA!$A:$A,$C22,INPUT_DATA!$B:$B,"S"))</f>
        <v>20560.64</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55144.93</v>
      </c>
      <c r="O22" s="206">
        <f>IF($C22=0,"",SUMIFS(INPUT_DATA!BD:BD,INPUT_DATA!$A:$A,$C22,INPUT_DATA!$B:$B,"S"))</f>
        <v>0</v>
      </c>
      <c r="P22" s="206">
        <f>IF($C22=0,"",SUMIFS(INPUT_DATA!BE:BE,INPUT_DATA!$A:$A,$C22,INPUT_DATA!$B:$B,"S"))</f>
        <v>0</v>
      </c>
      <c r="Q22" s="208">
        <f t="shared" si="2"/>
        <v>9811920.6899999995</v>
      </c>
      <c r="R22" s="209">
        <f>IF($C22=0,"",SUMIFS(INPUT_DATA!BG:BG,INPUT_DATA!$A:$A,$C22,INPUT_DATA!$B:$B,"S"))</f>
        <v>0</v>
      </c>
      <c r="S22" s="209">
        <f>IF($C22=0,"",SUMIFS(INPUT_DATA!BH:BH,INPUT_DATA!$A:$A,$C22,INPUT_DATA!$B:$B,"S"))</f>
        <v>0</v>
      </c>
      <c r="T22" s="208">
        <f t="shared" si="3"/>
        <v>65364856.019999996</v>
      </c>
      <c r="U22" s="210">
        <f>IF($C22=0,"",SUMIFS(INPUT_DATA!BK:BK,INPUT_DATA!$A:$A,$C22,INPUT_DATA!$B:$B,"S"))</f>
        <v>65364856.020000003</v>
      </c>
      <c r="V22" s="214">
        <f t="shared" si="4"/>
        <v>-7.4505805969238281E-9</v>
      </c>
      <c r="W22" s="212"/>
      <c r="X22" s="205">
        <f>IF($C22=0,"",SUMIFS(INPUT_DATA!AT:AT,INPUT_DATA!$A:$A,$C22,INPUT_DATA!$B:$B,"D"))</f>
        <v>2900.75</v>
      </c>
      <c r="Y22" s="206">
        <f>IF($C22=0,"",SUMIFS(INPUT_DATA!AU:AU,INPUT_DATA!$A:$A,$C22,INPUT_DATA!$B:$B,"D"))</f>
        <v>0</v>
      </c>
      <c r="Z22" s="206">
        <f>IF($C22=0,"",SUMIFS(INPUT_DATA!AV:AV,INPUT_DATA!$A:$A,$C22,INPUT_DATA!$B:$B,"D"))</f>
        <v>0</v>
      </c>
      <c r="AA22" s="207">
        <f t="shared" si="6"/>
        <v>2900.75</v>
      </c>
      <c r="AB22" s="206">
        <f>IF($C22=0,"",SUMIFS(INPUT_DATA!AX:AX,INPUT_DATA!$A:$A,$C22,INPUT_DATA!$B:$B,"D"))</f>
        <v>689.6</v>
      </c>
      <c r="AC22" s="206">
        <f>IF($C22=0,"",SUMIFS(INPUT_DATA!AY:AY,INPUT_DATA!$A:$A,$C22,INPUT_DATA!$B:$B,"D"))</f>
        <v>0</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689.6</v>
      </c>
      <c r="AK22" s="209">
        <f>IF($C22=0,"",SUMIFS(INPUT_DATA!BG:BG,INPUT_DATA!$A:$A,$C22,INPUT_DATA!$B:$B,"D"))</f>
        <v>0</v>
      </c>
      <c r="AL22" s="209">
        <f>IF($C22=0,"",SUMIFS(INPUT_DATA!BH:BH,INPUT_DATA!$A:$A,$C22,INPUT_DATA!$B:$B,"D"))</f>
        <v>0</v>
      </c>
      <c r="AM22" s="208">
        <f t="shared" si="8"/>
        <v>3590.35</v>
      </c>
      <c r="AN22" s="210">
        <f>IF($C22=0,"",SUMIFS(INPUT_DATA!BK:BK,INPUT_DATA!$A:$A,$C22,INPUT_DATA!$B:$B,"D"))</f>
        <v>3590.35</v>
      </c>
      <c r="AO22" s="211">
        <f t="shared" si="9"/>
        <v>0</v>
      </c>
      <c r="AP22" s="212"/>
      <c r="AR22" s="211">
        <f t="shared" si="5"/>
        <v>65368446.369999997</v>
      </c>
      <c r="AT22" s="203">
        <f>IF($C22=0,"",'02 - Monthly Asset Follow up'!E26+'02 - Monthly Asset Follow up'!F26-'02 - Monthly Asset Follow up'!V26+'02 - Monthly Asset Follow up'!Y26-H22)</f>
        <v>0</v>
      </c>
      <c r="AU22" s="203">
        <f>IF($C22=0,"",'02 - Monthly Asset Follow up'!BB26+'02 - Monthly Asset Follow up'!BC26-'02 - Monthly Asset Follow up'!BR26+'02 - Monthly Asset Follow up'!BU26-AA22)</f>
        <v>0</v>
      </c>
      <c r="AW22" s="215"/>
    </row>
    <row r="23" spans="2:49" ht="13">
      <c r="B23" s="1573">
        <f t="shared" si="0"/>
        <v>45658</v>
      </c>
      <c r="C23" s="1574">
        <f>'02 - Monthly Asset Follow up'!B27</f>
        <v>45688</v>
      </c>
      <c r="D23" s="212"/>
      <c r="E23" s="205">
        <f>IF($C23=0,"",SUMIFS(INPUT_DATA!AT:AT,INPUT_DATA!$A:$A,$C23,INPUT_DATA!$B:$B,"S"))</f>
        <v>42071095.890000001</v>
      </c>
      <c r="F23" s="206">
        <f>IF($C23=0,"",SUMIFS(INPUT_DATA!AU:AU,INPUT_DATA!$A:$A,$C23,INPUT_DATA!$B:$B,"S"))</f>
        <v>71746.8</v>
      </c>
      <c r="G23" s="206">
        <f>IF($C23=0,"",SUMIFS(INPUT_DATA!AV:AV,INPUT_DATA!$A:$A,$C23,INPUT_DATA!$B:$B,"S"))</f>
        <v>13800626.789999999</v>
      </c>
      <c r="H23" s="213">
        <f t="shared" si="1"/>
        <v>55943469.479999997</v>
      </c>
      <c r="I23" s="206">
        <f>IF($C23=0,"",SUMIFS(INPUT_DATA!AX:AX,INPUT_DATA!$A:$A,$C23,INPUT_DATA!$B:$B,"S"))</f>
        <v>9811566.0999999996</v>
      </c>
      <c r="J23" s="206">
        <f>IF($C23=0,"",SUMIFS(INPUT_DATA!AY:AY,INPUT_DATA!$A:$A,$C23,INPUT_DATA!$B:$B,"S"))</f>
        <v>17792.560000000001</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75181.8</v>
      </c>
      <c r="O23" s="206">
        <f>IF($C23=0,"",SUMIFS(INPUT_DATA!BD:BD,INPUT_DATA!$A:$A,$C23,INPUT_DATA!$B:$B,"S"))</f>
        <v>0</v>
      </c>
      <c r="P23" s="206">
        <f>IF($C23=0,"",SUMIFS(INPUT_DATA!BE:BE,INPUT_DATA!$A:$A,$C23,INPUT_DATA!$B:$B,"S"))</f>
        <v>0</v>
      </c>
      <c r="Q23" s="208">
        <f t="shared" si="2"/>
        <v>9904540.4600000009</v>
      </c>
      <c r="R23" s="209">
        <f>IF($C23=0,"",SUMIFS(INPUT_DATA!BG:BG,INPUT_DATA!$A:$A,$C23,INPUT_DATA!$B:$B,"S"))</f>
        <v>0</v>
      </c>
      <c r="S23" s="209">
        <f>IF($C23=0,"",SUMIFS(INPUT_DATA!BH:BH,INPUT_DATA!$A:$A,$C23,INPUT_DATA!$B:$B,"S"))</f>
        <v>0</v>
      </c>
      <c r="T23" s="208">
        <f t="shared" si="3"/>
        <v>65848009.939999998</v>
      </c>
      <c r="U23" s="210">
        <f>IF($C23=0,"",SUMIFS(INPUT_DATA!BK:BK,INPUT_DATA!$A:$A,$C23,INPUT_DATA!$B:$B,"S"))</f>
        <v>65848009.939999998</v>
      </c>
      <c r="V23" s="214">
        <f t="shared" si="4"/>
        <v>0</v>
      </c>
      <c r="W23" s="212"/>
      <c r="X23" s="205">
        <f>IF($C23=0,"",SUMIFS(INPUT_DATA!AT:AT,INPUT_DATA!$A:$A,$C23,INPUT_DATA!$B:$B,"D"))</f>
        <v>642.67999999999995</v>
      </c>
      <c r="Y23" s="206">
        <f>IF($C23=0,"",SUMIFS(INPUT_DATA!AU:AU,INPUT_DATA!$A:$A,$C23,INPUT_DATA!$B:$B,"D"))</f>
        <v>969.07</v>
      </c>
      <c r="Z23" s="206">
        <f>IF($C23=0,"",SUMIFS(INPUT_DATA!AV:AV,INPUT_DATA!$A:$A,$C23,INPUT_DATA!$B:$B,"D"))</f>
        <v>0</v>
      </c>
      <c r="AA23" s="207">
        <f t="shared" si="6"/>
        <v>1611.75</v>
      </c>
      <c r="AB23" s="206">
        <f>IF($C23=0,"",SUMIFS(INPUT_DATA!AX:AX,INPUT_DATA!$A:$A,$C23,INPUT_DATA!$B:$B,"D"))</f>
        <v>12.58</v>
      </c>
      <c r="AC23" s="206">
        <f>IF($C23=0,"",SUMIFS(INPUT_DATA!AY:AY,INPUT_DATA!$A:$A,$C23,INPUT_DATA!$B:$B,"D"))</f>
        <v>13.51</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26.09</v>
      </c>
      <c r="AK23" s="209">
        <f>IF($C23=0,"",SUMIFS(INPUT_DATA!BG:BG,INPUT_DATA!$A:$A,$C23,INPUT_DATA!$B:$B,"D"))</f>
        <v>0</v>
      </c>
      <c r="AL23" s="209">
        <f>IF($C23=0,"",SUMIFS(INPUT_DATA!BH:BH,INPUT_DATA!$A:$A,$C23,INPUT_DATA!$B:$B,"D"))</f>
        <v>0</v>
      </c>
      <c r="AM23" s="208">
        <f t="shared" si="8"/>
        <v>1637.84</v>
      </c>
      <c r="AN23" s="210">
        <f>IF($C23=0,"",SUMIFS(INPUT_DATA!BK:BK,INPUT_DATA!$A:$A,$C23,INPUT_DATA!$B:$B,"D"))</f>
        <v>1637.84</v>
      </c>
      <c r="AO23" s="211">
        <f t="shared" si="9"/>
        <v>0</v>
      </c>
      <c r="AP23" s="212"/>
      <c r="AR23" s="211">
        <f t="shared" si="5"/>
        <v>65849647.780000001</v>
      </c>
      <c r="AT23" s="203">
        <f>IF($C23=0,"",'02 - Monthly Asset Follow up'!E27+'02 - Monthly Asset Follow up'!F27-'02 - Monthly Asset Follow up'!V27+'02 - Monthly Asset Follow up'!Y27-H23)</f>
        <v>0</v>
      </c>
      <c r="AU23" s="203">
        <f>IF($C23=0,"",'02 - Monthly Asset Follow up'!BB27+'02 - Monthly Asset Follow up'!BC27-'02 - Monthly Asset Follow up'!BR27+'02 - Monthly Asset Follow up'!BU27-AA23)</f>
        <v>0</v>
      </c>
      <c r="AW23" s="215"/>
    </row>
    <row r="24" spans="2:49" ht="13">
      <c r="B24" s="1573">
        <f t="shared" si="0"/>
        <v>45627</v>
      </c>
      <c r="C24" s="1574">
        <f>'02 - Monthly Asset Follow up'!B28</f>
        <v>45657</v>
      </c>
      <c r="D24" s="212"/>
      <c r="E24" s="205">
        <f>IF($C24=0,"",SUMIFS(INPUT_DATA!AT:AT,INPUT_DATA!$A:$A,$C24,INPUT_DATA!$B:$B,"S"))</f>
        <v>41643394.18</v>
      </c>
      <c r="F24" s="206">
        <f>IF($C24=0,"",SUMIFS(INPUT_DATA!AU:AU,INPUT_DATA!$A:$A,$C24,INPUT_DATA!$B:$B,"S"))</f>
        <v>77115.009999999995</v>
      </c>
      <c r="G24" s="206">
        <f>IF($C24=0,"",SUMIFS(INPUT_DATA!AV:AV,INPUT_DATA!$A:$A,$C24,INPUT_DATA!$B:$B,"S"))</f>
        <v>14770590.32</v>
      </c>
      <c r="H24" s="213">
        <f t="shared" si="1"/>
        <v>56491099.509999998</v>
      </c>
      <c r="I24" s="206">
        <f>IF($C24=0,"",SUMIFS(INPUT_DATA!AX:AX,INPUT_DATA!$A:$A,$C24,INPUT_DATA!$B:$B,"S"))</f>
        <v>9926226.8000000007</v>
      </c>
      <c r="J24" s="206">
        <f>IF($C24=0,"",SUMIFS(INPUT_DATA!AY:AY,INPUT_DATA!$A:$A,$C24,INPUT_DATA!$B:$B,"S"))</f>
        <v>15738.69</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68938.8</v>
      </c>
      <c r="O24" s="206">
        <f>IF($C24=0,"",SUMIFS(INPUT_DATA!BD:BD,INPUT_DATA!$A:$A,$C24,INPUT_DATA!$B:$B,"S"))</f>
        <v>0</v>
      </c>
      <c r="P24" s="206">
        <f>IF($C24=0,"",SUMIFS(INPUT_DATA!BE:BE,INPUT_DATA!$A:$A,$C24,INPUT_DATA!$B:$B,"S"))</f>
        <v>0</v>
      </c>
      <c r="Q24" s="208">
        <f t="shared" si="2"/>
        <v>10010904.290000001</v>
      </c>
      <c r="R24" s="209">
        <f>IF($C24=0,"",SUMIFS(INPUT_DATA!BG:BG,INPUT_DATA!$A:$A,$C24,INPUT_DATA!$B:$B,"S"))</f>
        <v>0</v>
      </c>
      <c r="S24" s="209">
        <f>IF($C24=0,"",SUMIFS(INPUT_DATA!BH:BH,INPUT_DATA!$A:$A,$C24,INPUT_DATA!$B:$B,"S"))</f>
        <v>0</v>
      </c>
      <c r="T24" s="208">
        <f t="shared" si="3"/>
        <v>66502003.799999997</v>
      </c>
      <c r="U24" s="210">
        <f>IF($C24=0,"",SUMIFS(INPUT_DATA!BK:BK,INPUT_DATA!$A:$A,$C24,INPUT_DATA!$B:$B,"S"))</f>
        <v>66502003.799999997</v>
      </c>
      <c r="V24" s="214">
        <f t="shared" si="4"/>
        <v>0</v>
      </c>
      <c r="W24" s="212"/>
      <c r="X24" s="205">
        <f>IF($C24=0,"",SUMIFS(INPUT_DATA!AT:AT,INPUT_DATA!$A:$A,$C24,INPUT_DATA!$B:$B,"D"))</f>
        <v>45908.84</v>
      </c>
      <c r="Y24" s="206">
        <f>IF($C24=0,"",SUMIFS(INPUT_DATA!AU:AU,INPUT_DATA!$A:$A,$C24,INPUT_DATA!$B:$B,"D"))</f>
        <v>3909.79</v>
      </c>
      <c r="Z24" s="206">
        <f>IF($C24=0,"",SUMIFS(INPUT_DATA!AV:AV,INPUT_DATA!$A:$A,$C24,INPUT_DATA!$B:$B,"D"))</f>
        <v>0</v>
      </c>
      <c r="AA24" s="207">
        <f t="shared" si="6"/>
        <v>49818.63</v>
      </c>
      <c r="AB24" s="206">
        <f>IF($C24=0,"",SUMIFS(INPUT_DATA!AX:AX,INPUT_DATA!$A:$A,$C24,INPUT_DATA!$B:$B,"D"))</f>
        <v>866</v>
      </c>
      <c r="AC24" s="206">
        <f>IF($C24=0,"",SUMIFS(INPUT_DATA!AY:AY,INPUT_DATA!$A:$A,$C24,INPUT_DATA!$B:$B,"D"))</f>
        <v>230.22</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1096.22</v>
      </c>
      <c r="AK24" s="209">
        <f>IF($C24=0,"",SUMIFS(INPUT_DATA!BG:BG,INPUT_DATA!$A:$A,$C24,INPUT_DATA!$B:$B,"D"))</f>
        <v>0</v>
      </c>
      <c r="AL24" s="209">
        <f>IF($C24=0,"",SUMIFS(INPUT_DATA!BH:BH,INPUT_DATA!$A:$A,$C24,INPUT_DATA!$B:$B,"D"))</f>
        <v>0</v>
      </c>
      <c r="AM24" s="208">
        <f t="shared" si="8"/>
        <v>50914.85</v>
      </c>
      <c r="AN24" s="210">
        <f>IF($C24=0,"",SUMIFS(INPUT_DATA!BK:BK,INPUT_DATA!$A:$A,$C24,INPUT_DATA!$B:$B,"D"))</f>
        <v>50914.85</v>
      </c>
      <c r="AO24" s="211">
        <f t="shared" si="9"/>
        <v>0</v>
      </c>
      <c r="AP24" s="212"/>
      <c r="AR24" s="211">
        <f t="shared" si="5"/>
        <v>66552918.649999999</v>
      </c>
      <c r="AT24" s="203">
        <f>IF($C24=0,"",'02 - Monthly Asset Follow up'!E28+'02 - Monthly Asset Follow up'!F28-'02 - Monthly Asset Follow up'!V28+'02 - Monthly Asset Follow up'!Y28-H24)</f>
        <v>0</v>
      </c>
      <c r="AU24" s="203">
        <f>IF($C24=0,"",'02 - Monthly Asset Follow up'!BB28+'02 - Monthly Asset Follow up'!BC28-'02 - Monthly Asset Follow up'!BR28+'02 - Monthly Asset Follow up'!BU28-AA24)</f>
        <v>0</v>
      </c>
      <c r="AW24" s="215"/>
    </row>
    <row r="25" spans="2:49" ht="13">
      <c r="B25" s="1573">
        <f t="shared" si="0"/>
        <v>45597</v>
      </c>
      <c r="C25" s="1574">
        <f>'02 - Monthly Asset Follow up'!B29</f>
        <v>45626</v>
      </c>
      <c r="D25" s="212"/>
      <c r="E25" s="205">
        <f>IF($C25=0,"",SUMIFS(INPUT_DATA!AT:AT,INPUT_DATA!$A:$A,$C25,INPUT_DATA!$B:$B,"S"))</f>
        <v>41864705.25</v>
      </c>
      <c r="F25" s="206">
        <f>IF($C25=0,"",SUMIFS(INPUT_DATA!AU:AU,INPUT_DATA!$A:$A,$C25,INPUT_DATA!$B:$B,"S"))</f>
        <v>0</v>
      </c>
      <c r="G25" s="206">
        <f>IF($C25=0,"",SUMIFS(INPUT_DATA!AV:AV,INPUT_DATA!$A:$A,$C25,INPUT_DATA!$B:$B,"S"))</f>
        <v>12780562.119999999</v>
      </c>
      <c r="H25" s="213">
        <f t="shared" si="1"/>
        <v>54645267.369999997</v>
      </c>
      <c r="I25" s="206">
        <f>IF($C25=0,"",SUMIFS(INPUT_DATA!AX:AX,INPUT_DATA!$A:$A,$C25,INPUT_DATA!$B:$B,"S"))</f>
        <v>10017515.09</v>
      </c>
      <c r="J25" s="206">
        <f>IF($C25=0,"",SUMIFS(INPUT_DATA!AY:AY,INPUT_DATA!$A:$A,$C25,INPUT_DATA!$B:$B,"S"))</f>
        <v>0</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56405.84</v>
      </c>
      <c r="O25" s="206">
        <f>IF($C25=0,"",SUMIFS(INPUT_DATA!BD:BD,INPUT_DATA!$A:$A,$C25,INPUT_DATA!$B:$B,"S"))</f>
        <v>0</v>
      </c>
      <c r="P25" s="206">
        <f>IF($C25=0,"",SUMIFS(INPUT_DATA!BE:BE,INPUT_DATA!$A:$A,$C25,INPUT_DATA!$B:$B,"S"))</f>
        <v>0</v>
      </c>
      <c r="Q25" s="208">
        <f t="shared" si="2"/>
        <v>10073920.93</v>
      </c>
      <c r="R25" s="209">
        <f>IF($C25=0,"",SUMIFS(INPUT_DATA!BG:BG,INPUT_DATA!$A:$A,$C25,INPUT_DATA!$B:$B,"S"))</f>
        <v>0</v>
      </c>
      <c r="S25" s="209">
        <f>IF($C25=0,"",SUMIFS(INPUT_DATA!BH:BH,INPUT_DATA!$A:$A,$C25,INPUT_DATA!$B:$B,"S"))</f>
        <v>0</v>
      </c>
      <c r="T25" s="208">
        <f t="shared" si="3"/>
        <v>64719188.299999997</v>
      </c>
      <c r="U25" s="210">
        <f>IF($C25=0,"",SUMIFS(INPUT_DATA!BK:BK,INPUT_DATA!$A:$A,$C25,INPUT_DATA!$B:$B,"S"))</f>
        <v>64719188.299999997</v>
      </c>
      <c r="V25" s="214">
        <f t="shared" si="4"/>
        <v>0</v>
      </c>
      <c r="W25" s="212"/>
      <c r="X25" s="205">
        <f>IF($C25=0,"",SUMIFS(INPUT_DATA!AT:AT,INPUT_DATA!$A:$A,$C25,INPUT_DATA!$B:$B,"D"))</f>
        <v>-1043.92</v>
      </c>
      <c r="Y25" s="206">
        <f>IF($C25=0,"",SUMIFS(INPUT_DATA!AU:AU,INPUT_DATA!$A:$A,$C25,INPUT_DATA!$B:$B,"D"))</f>
        <v>0</v>
      </c>
      <c r="Z25" s="206">
        <f>IF($C25=0,"",SUMIFS(INPUT_DATA!AV:AV,INPUT_DATA!$A:$A,$C25,INPUT_DATA!$B:$B,"D"))</f>
        <v>0</v>
      </c>
      <c r="AA25" s="207">
        <f t="shared" si="6"/>
        <v>-1043.92</v>
      </c>
      <c r="AB25" s="206">
        <f>IF($C25=0,"",SUMIFS(INPUT_DATA!AX:AX,INPUT_DATA!$A:$A,$C25,INPUT_DATA!$B:$B,"D"))</f>
        <v>485.35</v>
      </c>
      <c r="AC25" s="206">
        <f>IF($C25=0,"",SUMIFS(INPUT_DATA!AY:AY,INPUT_DATA!$A:$A,$C25,INPUT_DATA!$B:$B,"D"))</f>
        <v>0</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485.35</v>
      </c>
      <c r="AK25" s="209">
        <f>IF($C25=0,"",SUMIFS(INPUT_DATA!BG:BG,INPUT_DATA!$A:$A,$C25,INPUT_DATA!$B:$B,"D"))</f>
        <v>0</v>
      </c>
      <c r="AL25" s="209">
        <f>IF($C25=0,"",SUMIFS(INPUT_DATA!BH:BH,INPUT_DATA!$A:$A,$C25,INPUT_DATA!$B:$B,"D"))</f>
        <v>0</v>
      </c>
      <c r="AM25" s="208">
        <f t="shared" si="8"/>
        <v>-558.57000000000005</v>
      </c>
      <c r="AN25" s="210">
        <f>IF($C25=0,"",SUMIFS(INPUT_DATA!BK:BK,INPUT_DATA!$A:$A,$C25,INPUT_DATA!$B:$B,"D"))</f>
        <v>-558.57000000000005</v>
      </c>
      <c r="AO25" s="211">
        <f t="shared" si="9"/>
        <v>0</v>
      </c>
      <c r="AP25" s="212"/>
      <c r="AR25" s="211">
        <f t="shared" si="5"/>
        <v>64718629.729999997</v>
      </c>
      <c r="AT25" s="203">
        <f>IF($C25=0,"",'02 - Monthly Asset Follow up'!E29+'02 - Monthly Asset Follow up'!F29-'02 - Monthly Asset Follow up'!V29+'02 - Monthly Asset Follow up'!Y29-H25)</f>
        <v>0</v>
      </c>
      <c r="AU25" s="203">
        <f>IF($C25=0,"",'02 - Monthly Asset Follow up'!BB29+'02 - Monthly Asset Follow up'!BC29-'02 - Monthly Asset Follow up'!BR29+'02 - Monthly Asset Follow up'!BU29-AA25)</f>
        <v>0</v>
      </c>
      <c r="AW25" s="215"/>
    </row>
    <row r="26" spans="2:49" ht="13">
      <c r="B26" s="1573">
        <f t="shared" si="0"/>
        <v>45566</v>
      </c>
      <c r="C26" s="1574">
        <f>'02 - Monthly Asset Follow up'!B30</f>
        <v>45596</v>
      </c>
      <c r="D26" s="212"/>
      <c r="E26" s="205">
        <f>IF($C26=0,"",SUMIFS(INPUT_DATA!AT:AT,INPUT_DATA!$A:$A,$C26,INPUT_DATA!$B:$B,"S"))</f>
        <v>42217161.75</v>
      </c>
      <c r="F26" s="206">
        <f>IF($C26=0,"",SUMIFS(INPUT_DATA!AU:AU,INPUT_DATA!$A:$A,$C26,INPUT_DATA!$B:$B,"S"))</f>
        <v>0</v>
      </c>
      <c r="G26" s="206">
        <f>IF($C26=0,"",SUMIFS(INPUT_DATA!AV:AV,INPUT_DATA!$A:$A,$C26,INPUT_DATA!$B:$B,"S"))</f>
        <v>12577297.26</v>
      </c>
      <c r="H26" s="213">
        <f t="shared" si="1"/>
        <v>54794459.009999998</v>
      </c>
      <c r="I26" s="206">
        <f>IF($C26=0,"",SUMIFS(INPUT_DATA!AX:AX,INPUT_DATA!$A:$A,$C26,INPUT_DATA!$B:$B,"S"))</f>
        <v>2544753.75</v>
      </c>
      <c r="J26" s="206">
        <f>IF($C26=0,"",SUMIFS(INPUT_DATA!AY:AY,INPUT_DATA!$A:$A,$C26,INPUT_DATA!$B:$B,"S"))</f>
        <v>0</v>
      </c>
      <c r="K26" s="206">
        <f>IF($C26=0,"",SUMIFS(INPUT_DATA!AZ:AZ,INPUT_DATA!$A:$A,$C26,INPUT_DATA!$B:$B,"S"))</f>
        <v>0</v>
      </c>
      <c r="L26" s="206">
        <f>IF($C26=0,"",SUMIFS(INPUT_DATA!BA:BA,INPUT_DATA!$A:$A,$C26,INPUT_DATA!$B:$B,"S"))</f>
        <v>0</v>
      </c>
      <c r="M26" s="206">
        <f>IF($C26=0,"",SUMIFS(INPUT_DATA!BB:BB,INPUT_DATA!$A:$A,$C26,INPUT_DATA!$B:$B,"S"))</f>
        <v>0</v>
      </c>
      <c r="N26" s="206">
        <f>IF($C26=0,"",SUMIFS(INPUT_DATA!BC:BC,INPUT_DATA!$A:$A,$C26,INPUT_DATA!$B:$B,"S"))</f>
        <v>52923.47</v>
      </c>
      <c r="O26" s="206">
        <f>IF($C26=0,"",SUMIFS(INPUT_DATA!BD:BD,INPUT_DATA!$A:$A,$C26,INPUT_DATA!$B:$B,"S"))</f>
        <v>0</v>
      </c>
      <c r="P26" s="206">
        <f>IF($C26=0,"",SUMIFS(INPUT_DATA!BE:BE,INPUT_DATA!$A:$A,$C26,INPUT_DATA!$B:$B,"S"))</f>
        <v>0</v>
      </c>
      <c r="Q26" s="208">
        <f t="shared" si="2"/>
        <v>2597677.2200000002</v>
      </c>
      <c r="R26" s="209">
        <f>IF($C26=0,"",SUMIFS(INPUT_DATA!BG:BG,INPUT_DATA!$A:$A,$C26,INPUT_DATA!$B:$B,"S"))</f>
        <v>0</v>
      </c>
      <c r="S26" s="209">
        <f>IF($C26=0,"",SUMIFS(INPUT_DATA!BH:BH,INPUT_DATA!$A:$A,$C26,INPUT_DATA!$B:$B,"S"))</f>
        <v>0</v>
      </c>
      <c r="T26" s="208">
        <f t="shared" si="3"/>
        <v>57392136.229999997</v>
      </c>
      <c r="U26" s="210">
        <f>IF($C26=0,"",SUMIFS(INPUT_DATA!BK:BK,INPUT_DATA!$A:$A,$C26,INPUT_DATA!$B:$B,"S"))</f>
        <v>57392136.229999997</v>
      </c>
      <c r="V26" s="214">
        <f t="shared" si="4"/>
        <v>0</v>
      </c>
      <c r="W26" s="212"/>
      <c r="X26" s="205">
        <f>IF($C26=0,"",SUMIFS(INPUT_DATA!AT:AT,INPUT_DATA!$A:$A,$C26,INPUT_DATA!$B:$B,"D"))</f>
        <v>911.81</v>
      </c>
      <c r="Y26" s="206">
        <f>IF($C26=0,"",SUMIFS(INPUT_DATA!AU:AU,INPUT_DATA!$A:$A,$C26,INPUT_DATA!$B:$B,"D"))</f>
        <v>0</v>
      </c>
      <c r="Z26" s="206">
        <f>IF($C26=0,"",SUMIFS(INPUT_DATA!AV:AV,INPUT_DATA!$A:$A,$C26,INPUT_DATA!$B:$B,"D"))</f>
        <v>0</v>
      </c>
      <c r="AA26" s="207">
        <f t="shared" si="6"/>
        <v>911.81</v>
      </c>
      <c r="AB26" s="206">
        <f>IF($C26=0,"",SUMIFS(INPUT_DATA!AX:AX,INPUT_DATA!$A:$A,$C26,INPUT_DATA!$B:$B,"D"))</f>
        <v>31.79</v>
      </c>
      <c r="AC26" s="206">
        <f>IF($C26=0,"",SUMIFS(INPUT_DATA!AY:AY,INPUT_DATA!$A:$A,$C26,INPUT_DATA!$B:$B,"D"))</f>
        <v>0</v>
      </c>
      <c r="AD26" s="206">
        <f>IF($C26=0,"",SUMIFS(INPUT_DATA!AZ:AZ,INPUT_DATA!$A:$A,$C26,INPUT_DATA!$B:$B,"D"))</f>
        <v>0</v>
      </c>
      <c r="AE26" s="206">
        <f>IF($C26=0,"",SUMIFS(INPUT_DATA!BA:BA,INPUT_DATA!$A:$A,$C26,INPUT_DATA!$B:$B,"D"))</f>
        <v>0</v>
      </c>
      <c r="AF26" s="206">
        <f>IF($C26=0,"",SUMIFS(INPUT_DATA!BB:BB,INPUT_DATA!$A:$A,$C26,INPUT_DATA!$B:$B,"D"))</f>
        <v>0</v>
      </c>
      <c r="AG26" s="206">
        <f>IF($C26=0,"",SUMIFS(INPUT_DATA!BC:BC,INPUT_DATA!$A:$A,$C26,INPUT_DATA!$B:$B,"D"))</f>
        <v>0</v>
      </c>
      <c r="AH26" s="206">
        <f>IF($C26=0,"",SUMIFS(INPUT_DATA!BD:BD,INPUT_DATA!$A:$A,$C26,INPUT_DATA!$B:$B,"D"))</f>
        <v>0</v>
      </c>
      <c r="AI26" s="206">
        <f>IF($C26=0,"",SUMIFS(INPUT_DATA!BE:BE,INPUT_DATA!$A:$A,$C26,INPUT_DATA!$B:$B,"D"))</f>
        <v>0</v>
      </c>
      <c r="AJ26" s="208">
        <f t="shared" si="7"/>
        <v>31.79</v>
      </c>
      <c r="AK26" s="209">
        <f>IF($C26=0,"",SUMIFS(INPUT_DATA!BG:BG,INPUT_DATA!$A:$A,$C26,INPUT_DATA!$B:$B,"D"))</f>
        <v>0</v>
      </c>
      <c r="AL26" s="209">
        <f>IF($C26=0,"",SUMIFS(INPUT_DATA!BH:BH,INPUT_DATA!$A:$A,$C26,INPUT_DATA!$B:$B,"D"))</f>
        <v>0</v>
      </c>
      <c r="AM26" s="208">
        <f t="shared" si="8"/>
        <v>943.59999999999991</v>
      </c>
      <c r="AN26" s="210">
        <f>IF($C26=0,"",SUMIFS(INPUT_DATA!BK:BK,INPUT_DATA!$A:$A,$C26,INPUT_DATA!$B:$B,"D"))</f>
        <v>943.6</v>
      </c>
      <c r="AO26" s="211">
        <f t="shared" si="9"/>
        <v>-1.1368683772161603E-13</v>
      </c>
      <c r="AP26" s="212"/>
      <c r="AR26" s="211">
        <f t="shared" si="5"/>
        <v>57393079.829999998</v>
      </c>
      <c r="AT26" s="203">
        <f>IF($C26=0,"",'02 - Monthly Asset Follow up'!E30+'02 - Monthly Asset Follow up'!F30-'02 - Monthly Asset Follow up'!V30+'02 - Monthly Asset Follow up'!Y30-H26)</f>
        <v>0</v>
      </c>
      <c r="AU26" s="203">
        <f>IF($C26=0,"",'02 - Monthly Asset Follow up'!BB30+'02 - Monthly Asset Follow up'!BC30-'02 - Monthly Asset Follow up'!BR30+'02 - Monthly Asset Follow up'!BU30-AA26)</f>
        <v>0</v>
      </c>
      <c r="AW26" s="215"/>
    </row>
    <row r="27" spans="2:49" ht="13">
      <c r="B27" s="1573" t="str">
        <f t="shared" si="0"/>
        <v/>
      </c>
      <c r="C27" s="1574">
        <f>'02 - Monthly Asset Follow up'!B31</f>
        <v>45565</v>
      </c>
      <c r="D27" s="212"/>
      <c r="E27" s="205">
        <f>IF($C27=0,"",SUMIFS(INPUT_DATA!AT:AT,INPUT_DATA!$A:$A,$C27,INPUT_DATA!$B:$B,"S"))</f>
        <v>0</v>
      </c>
      <c r="F27" s="206">
        <f>IF($C27=0,"",SUMIFS(INPUT_DATA!AU:AU,INPUT_DATA!$A:$A,$C27,INPUT_DATA!$B:$B,"S"))</f>
        <v>0</v>
      </c>
      <c r="G27" s="206">
        <f>IF($C27=0,"",SUMIFS(INPUT_DATA!AV:AV,INPUT_DATA!$A:$A,$C27,INPUT_DATA!$B:$B,"S"))</f>
        <v>0</v>
      </c>
      <c r="H27" s="213">
        <f t="shared" si="1"/>
        <v>0</v>
      </c>
      <c r="I27" s="206">
        <f>IF($C27=0,"",SUMIFS(INPUT_DATA!AX:AX,INPUT_DATA!$A:$A,$C27,INPUT_DATA!$B:$B,"S"))</f>
        <v>0</v>
      </c>
      <c r="J27" s="206">
        <f>IF($C27=0,"",SUMIFS(INPUT_DATA!AY:AY,INPUT_DATA!$A:$A,$C27,INPUT_DATA!$B:$B,"S"))</f>
        <v>0</v>
      </c>
      <c r="K27" s="206">
        <f>IF($C27=0,"",SUMIFS(INPUT_DATA!AZ:AZ,INPUT_DATA!$A:$A,$C27,INPUT_DATA!$B:$B,"S"))</f>
        <v>0</v>
      </c>
      <c r="L27" s="206">
        <f>IF($C27=0,"",SUMIFS(INPUT_DATA!BA:BA,INPUT_DATA!$A:$A,$C27,INPUT_DATA!$B:$B,"S"))</f>
        <v>0</v>
      </c>
      <c r="M27" s="206">
        <f>IF($C27=0,"",SUMIFS(INPUT_DATA!BB:BB,INPUT_DATA!$A:$A,$C27,INPUT_DATA!$B:$B,"S"))</f>
        <v>0</v>
      </c>
      <c r="N27" s="206">
        <f>IF($C27=0,"",SUMIFS(INPUT_DATA!BC:BC,INPUT_DATA!$A:$A,$C27,INPUT_DATA!$B:$B,"S"))</f>
        <v>0</v>
      </c>
      <c r="O27" s="206">
        <f>IF($C27=0,"",SUMIFS(INPUT_DATA!BD:BD,INPUT_DATA!$A:$A,$C27,INPUT_DATA!$B:$B,"S"))</f>
        <v>0</v>
      </c>
      <c r="P27" s="206">
        <f>IF($C27=0,"",SUMIFS(INPUT_DATA!BE:BE,INPUT_DATA!$A:$A,$C27,INPUT_DATA!$B:$B,"S"))</f>
        <v>0</v>
      </c>
      <c r="Q27" s="208">
        <f t="shared" si="2"/>
        <v>0</v>
      </c>
      <c r="R27" s="209">
        <f>IF($C27=0,"",SUMIFS(INPUT_DATA!BG:BG,INPUT_DATA!$A:$A,$C27,INPUT_DATA!$B:$B,"S"))</f>
        <v>0</v>
      </c>
      <c r="S27" s="209">
        <f>IF($C27=0,"",SUMIFS(INPUT_DATA!BH:BH,INPUT_DATA!$A:$A,$C27,INPUT_DATA!$B:$B,"S"))</f>
        <v>0</v>
      </c>
      <c r="T27" s="208">
        <f t="shared" si="3"/>
        <v>0</v>
      </c>
      <c r="U27" s="210">
        <f>IF($C27=0,"",SUMIFS(INPUT_DATA!BK:BK,INPUT_DATA!$A:$A,$C27,INPUT_DATA!$B:$B,"S"))</f>
        <v>0</v>
      </c>
      <c r="V27" s="214">
        <f t="shared" si="4"/>
        <v>0</v>
      </c>
      <c r="W27" s="212"/>
      <c r="X27" s="205">
        <f>IF($C27=0,"",SUMIFS(INPUT_DATA!AT:AT,INPUT_DATA!$A:$A,$C27,INPUT_DATA!$B:$B,"D"))</f>
        <v>0</v>
      </c>
      <c r="Y27" s="206">
        <f>IF($C27=0,"",SUMIFS(INPUT_DATA!AU:AU,INPUT_DATA!$A:$A,$C27,INPUT_DATA!$B:$B,"D"))</f>
        <v>0</v>
      </c>
      <c r="Z27" s="206">
        <f>IF($C27=0,"",SUMIFS(INPUT_DATA!AV:AV,INPUT_DATA!$A:$A,$C27,INPUT_DATA!$B:$B,"D"))</f>
        <v>0</v>
      </c>
      <c r="AA27" s="207">
        <f t="shared" si="6"/>
        <v>0</v>
      </c>
      <c r="AB27" s="206">
        <f>IF($C27=0,"",SUMIFS(INPUT_DATA!AX:AX,INPUT_DATA!$A:$A,$C27,INPUT_DATA!$B:$B,"D"))</f>
        <v>0</v>
      </c>
      <c r="AC27" s="206">
        <f>IF($C27=0,"",SUMIFS(INPUT_DATA!AY:AY,INPUT_DATA!$A:$A,$C27,INPUT_DATA!$B:$B,"D"))</f>
        <v>0</v>
      </c>
      <c r="AD27" s="206">
        <f>IF($C27=0,"",SUMIFS(INPUT_DATA!AZ:AZ,INPUT_DATA!$A:$A,$C27,INPUT_DATA!$B:$B,"D"))</f>
        <v>0</v>
      </c>
      <c r="AE27" s="206">
        <f>IF($C27=0,"",SUMIFS(INPUT_DATA!BA:BA,INPUT_DATA!$A:$A,$C27,INPUT_DATA!$B:$B,"D"))</f>
        <v>0</v>
      </c>
      <c r="AF27" s="206">
        <f>IF($C27=0,"",SUMIFS(INPUT_DATA!BB:BB,INPUT_DATA!$A:$A,$C27,INPUT_DATA!$B:$B,"D"))</f>
        <v>0</v>
      </c>
      <c r="AG27" s="206">
        <f>IF($C27=0,"",SUMIFS(INPUT_DATA!BC:BC,INPUT_DATA!$A:$A,$C27,INPUT_DATA!$B:$B,"D"))</f>
        <v>0</v>
      </c>
      <c r="AH27" s="206">
        <f>IF($C27=0,"",SUMIFS(INPUT_DATA!BD:BD,INPUT_DATA!$A:$A,$C27,INPUT_DATA!$B:$B,"D"))</f>
        <v>0</v>
      </c>
      <c r="AI27" s="206">
        <f>IF($C27=0,"",SUMIFS(INPUT_DATA!BE:BE,INPUT_DATA!$A:$A,$C27,INPUT_DATA!$B:$B,"D"))</f>
        <v>0</v>
      </c>
      <c r="AJ27" s="208">
        <f t="shared" si="7"/>
        <v>0</v>
      </c>
      <c r="AK27" s="209">
        <f>IF($C27=0,"",SUMIFS(INPUT_DATA!BG:BG,INPUT_DATA!$A:$A,$C27,INPUT_DATA!$B:$B,"D"))</f>
        <v>0</v>
      </c>
      <c r="AL27" s="209">
        <f>IF($C27=0,"",SUMIFS(INPUT_DATA!BH:BH,INPUT_DATA!$A:$A,$C27,INPUT_DATA!$B:$B,"D"))</f>
        <v>0</v>
      </c>
      <c r="AM27" s="208">
        <f t="shared" si="8"/>
        <v>0</v>
      </c>
      <c r="AN27" s="210">
        <f>IF($C27=0,"",SUMIFS(INPUT_DATA!BK:BK,INPUT_DATA!$A:$A,$C27,INPUT_DATA!$B:$B,"D"))</f>
        <v>0</v>
      </c>
      <c r="AO27" s="211">
        <f t="shared" si="9"/>
        <v>0</v>
      </c>
      <c r="AP27" s="212"/>
      <c r="AR27" s="211">
        <f t="shared" si="5"/>
        <v>0</v>
      </c>
      <c r="AT27" s="203">
        <f>IF($C27=0,"",'02 - Monthly Asset Follow up'!E31+'02 - Monthly Asset Follow up'!F31-'02 - Monthly Asset Follow up'!V31+'02 - Monthly Asset Follow up'!Y31-H27)</f>
        <v>0</v>
      </c>
      <c r="AU27" s="203">
        <f>IF($C27=0,"",'02 - Monthly Asset Follow up'!BB31+'02 - Monthly Asset Follow up'!BC31-'02 - Monthly Asset Follow up'!BR31+'02 - Monthly Asset Follow up'!BU31-AA27)</f>
        <v>0</v>
      </c>
      <c r="AW27" s="215"/>
    </row>
    <row r="28" spans="2:49" ht="13">
      <c r="B28" s="1573" t="str">
        <f t="shared" si="0"/>
        <v/>
      </c>
      <c r="C28" s="1574">
        <f>'02 - Monthly Asset Follow up'!B32</f>
        <v>0</v>
      </c>
      <c r="D28" s="212"/>
      <c r="E28" s="205" t="str">
        <f>IF($C28=0,"",SUMIFS(INPUT_DATA!AT:AT,INPUT_DATA!$A:$A,$C28,INPUT_DATA!$B:$B,"S"))</f>
        <v/>
      </c>
      <c r="F28" s="206" t="str">
        <f>IF($C28=0,"",SUMIFS(INPUT_DATA!AU:AU,INPUT_DATA!$A:$A,$C28,INPUT_DATA!$B:$B,"S"))</f>
        <v/>
      </c>
      <c r="G28" s="206" t="str">
        <f>IF($C28=0,"",SUMIFS(INPUT_DATA!AV:AV,INPUT_DATA!$A:$A,$C28,INPUT_DATA!$B:$B,"S"))</f>
        <v/>
      </c>
      <c r="H28" s="213" t="str">
        <f t="shared" si="1"/>
        <v/>
      </c>
      <c r="I28" s="206" t="str">
        <f>IF($C28=0,"",SUMIFS(INPUT_DATA!AX:AX,INPUT_DATA!$A:$A,$C28,INPUT_DATA!$B:$B,"S"))</f>
        <v/>
      </c>
      <c r="J28" s="206" t="str">
        <f>IF($C28=0,"",SUMIFS(INPUT_DATA!AY:AY,INPUT_DATA!$A:$A,$C28,INPUT_DATA!$B:$B,"S"))</f>
        <v/>
      </c>
      <c r="K28" s="206" t="str">
        <f>IF($C28=0,"",SUMIFS(INPUT_DATA!AZ:AZ,INPUT_DATA!$A:$A,$C28,INPUT_DATA!$B:$B,"S"))</f>
        <v/>
      </c>
      <c r="L28" s="206" t="str">
        <f>IF($C28=0,"",SUMIFS(INPUT_DATA!BA:BA,INPUT_DATA!$A:$A,$C28,INPUT_DATA!$B:$B,"S"))</f>
        <v/>
      </c>
      <c r="M28" s="206" t="str">
        <f>IF($C28=0,"",SUMIFS(INPUT_DATA!BB:BB,INPUT_DATA!$A:$A,$C28,INPUT_DATA!$B:$B,"S"))</f>
        <v/>
      </c>
      <c r="N28" s="206" t="str">
        <f>IF($C28=0,"",SUMIFS(INPUT_DATA!BC:BC,INPUT_DATA!$A:$A,$C28,INPUT_DATA!$B:$B,"S"))</f>
        <v/>
      </c>
      <c r="O28" s="206" t="str">
        <f>IF($C28=0,"",SUMIFS(INPUT_DATA!BD:BD,INPUT_DATA!$A:$A,$C28,INPUT_DATA!$B:$B,"S"))</f>
        <v/>
      </c>
      <c r="P28" s="206" t="str">
        <f>IF($C28=0,"",SUMIFS(INPUT_DATA!BE:BE,INPUT_DATA!$A:$A,$C28,INPUT_DATA!$B:$B,"S"))</f>
        <v/>
      </c>
      <c r="Q28" s="208" t="str">
        <f t="shared" si="2"/>
        <v/>
      </c>
      <c r="R28" s="209" t="str">
        <f>IF($C28=0,"",SUMIFS(INPUT_DATA!BG:BG,INPUT_DATA!$A:$A,$C28,INPUT_DATA!$B:$B,"S"))</f>
        <v/>
      </c>
      <c r="S28" s="209" t="str">
        <f>IF($C28=0,"",SUMIFS(INPUT_DATA!BH:BH,INPUT_DATA!$A:$A,$C28,INPUT_DATA!$B:$B,"S"))</f>
        <v/>
      </c>
      <c r="T28" s="208" t="str">
        <f t="shared" si="3"/>
        <v/>
      </c>
      <c r="U28" s="210" t="str">
        <f>IF($C28=0,"",SUMIFS(INPUT_DATA!BK:BK,INPUT_DATA!$A:$A,$C28,INPUT_DATA!$B:$B,"S"))</f>
        <v/>
      </c>
      <c r="V28" s="214" t="str">
        <f t="shared" si="4"/>
        <v/>
      </c>
      <c r="W28" s="212"/>
      <c r="X28" s="205" t="str">
        <f>IF($C28=0,"",SUMIFS(INPUT_DATA!AT:AT,INPUT_DATA!$A:$A,$C28,INPUT_DATA!$B:$B,"D"))</f>
        <v/>
      </c>
      <c r="Y28" s="206" t="str">
        <f>IF($C28=0,"",SUMIFS(INPUT_DATA!AU:AU,INPUT_DATA!$A:$A,$C28,INPUT_DATA!$B:$B,"D"))</f>
        <v/>
      </c>
      <c r="Z28" s="206" t="str">
        <f>IF($C28=0,"",SUMIFS(INPUT_DATA!AV:AV,INPUT_DATA!$A:$A,$C28,INPUT_DATA!$B:$B,"D"))</f>
        <v/>
      </c>
      <c r="AA28" s="207" t="str">
        <f t="shared" si="6"/>
        <v/>
      </c>
      <c r="AB28" s="206" t="str">
        <f>IF($C28=0,"",SUMIFS(INPUT_DATA!AX:AX,INPUT_DATA!$A:$A,$C28,INPUT_DATA!$B:$B,"D"))</f>
        <v/>
      </c>
      <c r="AC28" s="206" t="str">
        <f>IF($C28=0,"",SUMIFS(INPUT_DATA!AY:AY,INPUT_DATA!$A:$A,$C28,INPUT_DATA!$B:$B,"D"))</f>
        <v/>
      </c>
      <c r="AD28" s="206" t="str">
        <f>IF($C28=0,"",SUMIFS(INPUT_DATA!AZ:AZ,INPUT_DATA!$A:$A,$C28,INPUT_DATA!$B:$B,"D"))</f>
        <v/>
      </c>
      <c r="AE28" s="206" t="str">
        <f>IF($C28=0,"",SUMIFS(INPUT_DATA!BA:BA,INPUT_DATA!$A:$A,$C28,INPUT_DATA!$B:$B,"D"))</f>
        <v/>
      </c>
      <c r="AF28" s="206" t="str">
        <f>IF($C28=0,"",SUMIFS(INPUT_DATA!BB:BB,INPUT_DATA!$A:$A,$C28,INPUT_DATA!$B:$B,"D"))</f>
        <v/>
      </c>
      <c r="AG28" s="206" t="str">
        <f>IF($C28=0,"",SUMIFS(INPUT_DATA!BC:BC,INPUT_DATA!$A:$A,$C28,INPUT_DATA!$B:$B,"D"))</f>
        <v/>
      </c>
      <c r="AH28" s="206" t="str">
        <f>IF($C28=0,"",SUMIFS(INPUT_DATA!BD:BD,INPUT_DATA!$A:$A,$C28,INPUT_DATA!$B:$B,"D"))</f>
        <v/>
      </c>
      <c r="AI28" s="206" t="str">
        <f>IF($C28=0,"",SUMIFS(INPUT_DATA!BE:BE,INPUT_DATA!$A:$A,$C28,INPUT_DATA!$B:$B,"D"))</f>
        <v/>
      </c>
      <c r="AJ28" s="208" t="str">
        <f t="shared" si="7"/>
        <v/>
      </c>
      <c r="AK28" s="209" t="str">
        <f>IF($C28=0,"",SUMIFS(INPUT_DATA!BG:BG,INPUT_DATA!$A:$A,$C28,INPUT_DATA!$B:$B,"D"))</f>
        <v/>
      </c>
      <c r="AL28" s="209" t="str">
        <f>IF($C28=0,"",SUMIFS(INPUT_DATA!BH:BH,INPUT_DATA!$A:$A,$C28,INPUT_DATA!$B:$B,"D"))</f>
        <v/>
      </c>
      <c r="AM28" s="208" t="str">
        <f t="shared" si="8"/>
        <v/>
      </c>
      <c r="AN28" s="210" t="str">
        <f>IF($C28=0,"",SUMIFS(INPUT_DATA!BK:BK,INPUT_DATA!$A:$A,$C28,INPUT_DATA!$B:$B,"D"))</f>
        <v/>
      </c>
      <c r="AO28" s="211" t="str">
        <f t="shared" si="9"/>
        <v/>
      </c>
      <c r="AP28" s="212"/>
      <c r="AR28" s="211" t="str">
        <f t="shared" si="5"/>
        <v/>
      </c>
      <c r="AT28" s="203" t="str">
        <f>IF($C28=0,"",'02 - Monthly Asset Follow up'!E32+'02 - Monthly Asset Follow up'!F32-'02 - Monthly Asset Follow up'!V32+'02 - Monthly Asset Follow up'!Y32-H28)</f>
        <v/>
      </c>
      <c r="AU28" s="203" t="str">
        <f>IF($C28=0,"",'02 - Monthly Asset Follow up'!BB32+'02 - Monthly Asset Follow up'!BC32-'02 - Monthly Asset Follow up'!BR32+'02 - Monthly Asset Follow up'!BU32-AA28)</f>
        <v/>
      </c>
      <c r="AW28" s="215"/>
    </row>
    <row r="29" spans="2:49" ht="13">
      <c r="B29" s="1573" t="str">
        <f t="shared" si="0"/>
        <v/>
      </c>
      <c r="C29" s="1574">
        <f>'02 - Monthly Asset Follow up'!B33</f>
        <v>0</v>
      </c>
      <c r="D29" s="212"/>
      <c r="E29" s="205" t="str">
        <f>IF($C29=0,"",SUMIFS(INPUT_DATA!AT:AT,INPUT_DATA!$A:$A,$C29,INPUT_DATA!$B:$B,"S"))</f>
        <v/>
      </c>
      <c r="F29" s="206" t="str">
        <f>IF($C29=0,"",SUMIFS(INPUT_DATA!AU:AU,INPUT_DATA!$A:$A,$C29,INPUT_DATA!$B:$B,"S"))</f>
        <v/>
      </c>
      <c r="G29" s="206" t="str">
        <f>IF($C29=0,"",SUMIFS(INPUT_DATA!AV:AV,INPUT_DATA!$A:$A,$C29,INPUT_DATA!$B:$B,"S"))</f>
        <v/>
      </c>
      <c r="H29" s="213" t="str">
        <f t="shared" si="1"/>
        <v/>
      </c>
      <c r="I29" s="206" t="str">
        <f>IF($C29=0,"",SUMIFS(INPUT_DATA!AX:AX,INPUT_DATA!$A:$A,$C29,INPUT_DATA!$B:$B,"S"))</f>
        <v/>
      </c>
      <c r="J29" s="206" t="str">
        <f>IF($C29=0,"",SUMIFS(INPUT_DATA!AY:AY,INPUT_DATA!$A:$A,$C29,INPUT_DATA!$B:$B,"S"))</f>
        <v/>
      </c>
      <c r="K29" s="206" t="str">
        <f>IF($C29=0,"",SUMIFS(INPUT_DATA!AZ:AZ,INPUT_DATA!$A:$A,$C29,INPUT_DATA!$B:$B,"S"))</f>
        <v/>
      </c>
      <c r="L29" s="206" t="str">
        <f>IF($C29=0,"",SUMIFS(INPUT_DATA!BA:BA,INPUT_DATA!$A:$A,$C29,INPUT_DATA!$B:$B,"S"))</f>
        <v/>
      </c>
      <c r="M29" s="206" t="str">
        <f>IF($C29=0,"",SUMIFS(INPUT_DATA!BB:BB,INPUT_DATA!$A:$A,$C29,INPUT_DATA!$B:$B,"S"))</f>
        <v/>
      </c>
      <c r="N29" s="206" t="str">
        <f>IF($C29=0,"",SUMIFS(INPUT_DATA!BC:BC,INPUT_DATA!$A:$A,$C29,INPUT_DATA!$B:$B,"S"))</f>
        <v/>
      </c>
      <c r="O29" s="206" t="str">
        <f>IF($C29=0,"",SUMIFS(INPUT_DATA!BD:BD,INPUT_DATA!$A:$A,$C29,INPUT_DATA!$B:$B,"S"))</f>
        <v/>
      </c>
      <c r="P29" s="206" t="str">
        <f>IF($C29=0,"",SUMIFS(INPUT_DATA!BE:BE,INPUT_DATA!$A:$A,$C29,INPUT_DATA!$B:$B,"S"))</f>
        <v/>
      </c>
      <c r="Q29" s="208" t="str">
        <f t="shared" si="2"/>
        <v/>
      </c>
      <c r="R29" s="209" t="str">
        <f>IF($C29=0,"",SUMIFS(INPUT_DATA!BG:BG,INPUT_DATA!$A:$A,$C29,INPUT_DATA!$B:$B,"S"))</f>
        <v/>
      </c>
      <c r="S29" s="209" t="str">
        <f>IF($C29=0,"",SUMIFS(INPUT_DATA!BH:BH,INPUT_DATA!$A:$A,$C29,INPUT_DATA!$B:$B,"S"))</f>
        <v/>
      </c>
      <c r="T29" s="208" t="str">
        <f t="shared" si="3"/>
        <v/>
      </c>
      <c r="U29" s="210" t="str">
        <f>IF($C29=0,"",SUMIFS(INPUT_DATA!BK:BK,INPUT_DATA!$A:$A,$C29,INPUT_DATA!$B:$B,"S"))</f>
        <v/>
      </c>
      <c r="V29" s="214" t="str">
        <f t="shared" si="4"/>
        <v/>
      </c>
      <c r="W29" s="212"/>
      <c r="X29" s="205" t="str">
        <f>IF($C29=0,"",SUMIFS(INPUT_DATA!AT:AT,INPUT_DATA!$A:$A,$C29,INPUT_DATA!$B:$B,"D"))</f>
        <v/>
      </c>
      <c r="Y29" s="206" t="str">
        <f>IF($C29=0,"",SUMIFS(INPUT_DATA!AU:AU,INPUT_DATA!$A:$A,$C29,INPUT_DATA!$B:$B,"D"))</f>
        <v/>
      </c>
      <c r="Z29" s="206" t="str">
        <f>IF($C29=0,"",SUMIFS(INPUT_DATA!AV:AV,INPUT_DATA!$A:$A,$C29,INPUT_DATA!$B:$B,"D"))</f>
        <v/>
      </c>
      <c r="AA29" s="207" t="str">
        <f t="shared" si="6"/>
        <v/>
      </c>
      <c r="AB29" s="206" t="str">
        <f>IF($C29=0,"",SUMIFS(INPUT_DATA!AX:AX,INPUT_DATA!$A:$A,$C29,INPUT_DATA!$B:$B,"D"))</f>
        <v/>
      </c>
      <c r="AC29" s="206" t="str">
        <f>IF($C29=0,"",SUMIFS(INPUT_DATA!AY:AY,INPUT_DATA!$A:$A,$C29,INPUT_DATA!$B:$B,"D"))</f>
        <v/>
      </c>
      <c r="AD29" s="206" t="str">
        <f>IF($C29=0,"",SUMIFS(INPUT_DATA!AZ:AZ,INPUT_DATA!$A:$A,$C29,INPUT_DATA!$B:$B,"D"))</f>
        <v/>
      </c>
      <c r="AE29" s="206" t="str">
        <f>IF($C29=0,"",SUMIFS(INPUT_DATA!BA:BA,INPUT_DATA!$A:$A,$C29,INPUT_DATA!$B:$B,"D"))</f>
        <v/>
      </c>
      <c r="AF29" s="206" t="str">
        <f>IF($C29=0,"",SUMIFS(INPUT_DATA!BB:BB,INPUT_DATA!$A:$A,$C29,INPUT_DATA!$B:$B,"D"))</f>
        <v/>
      </c>
      <c r="AG29" s="206" t="str">
        <f>IF($C29=0,"",SUMIFS(INPUT_DATA!BC:BC,INPUT_DATA!$A:$A,$C29,INPUT_DATA!$B:$B,"D"))</f>
        <v/>
      </c>
      <c r="AH29" s="206" t="str">
        <f>IF($C29=0,"",SUMIFS(INPUT_DATA!BD:BD,INPUT_DATA!$A:$A,$C29,INPUT_DATA!$B:$B,"D"))</f>
        <v/>
      </c>
      <c r="AI29" s="206" t="str">
        <f>IF($C29=0,"",SUMIFS(INPUT_DATA!BE:BE,INPUT_DATA!$A:$A,$C29,INPUT_DATA!$B:$B,"D"))</f>
        <v/>
      </c>
      <c r="AJ29" s="208" t="str">
        <f t="shared" si="7"/>
        <v/>
      </c>
      <c r="AK29" s="209" t="str">
        <f>IF($C29=0,"",SUMIFS(INPUT_DATA!BG:BG,INPUT_DATA!$A:$A,$C29,INPUT_DATA!$B:$B,"D"))</f>
        <v/>
      </c>
      <c r="AL29" s="209" t="str">
        <f>IF($C29=0,"",SUMIFS(INPUT_DATA!BH:BH,INPUT_DATA!$A:$A,$C29,INPUT_DATA!$B:$B,"D"))</f>
        <v/>
      </c>
      <c r="AM29" s="208" t="str">
        <f t="shared" si="8"/>
        <v/>
      </c>
      <c r="AN29" s="210" t="str">
        <f>IF($C29=0,"",SUMIFS(INPUT_DATA!BK:BK,INPUT_DATA!$A:$A,$C29,INPUT_DATA!$B:$B,"D"))</f>
        <v/>
      </c>
      <c r="AO29" s="211" t="str">
        <f t="shared" si="9"/>
        <v/>
      </c>
      <c r="AP29" s="212"/>
      <c r="AR29" s="211" t="str">
        <f t="shared" si="5"/>
        <v/>
      </c>
      <c r="AT29" s="203" t="str">
        <f>IF($C29=0,"",'02 - Monthly Asset Follow up'!E33+'02 - Monthly Asset Follow up'!F33-'02 - Monthly Asset Follow up'!V33+'02 - Monthly Asset Follow up'!Y33-H29)</f>
        <v/>
      </c>
      <c r="AU29" s="203" t="str">
        <f>IF($C29=0,"",'02 - Monthly Asset Follow up'!BB33+'02 - Monthly Asset Follow up'!BC33-'02 - Monthly Asset Follow up'!BR33+'02 - Monthly Asset Follow up'!BU33-AA29)</f>
        <v/>
      </c>
      <c r="AW29" s="215"/>
    </row>
    <row r="30" spans="2:49" ht="13">
      <c r="B30" s="1573" t="str">
        <f t="shared" si="0"/>
        <v/>
      </c>
      <c r="C30" s="1574">
        <f>'02 - Monthly Asset Follow up'!B34</f>
        <v>0</v>
      </c>
      <c r="D30" s="212"/>
      <c r="E30" s="205" t="str">
        <f>IF($C30=0,"",SUMIFS(INPUT_DATA!AT:AT,INPUT_DATA!$A:$A,$C30,INPUT_DATA!$B:$B,"S"))</f>
        <v/>
      </c>
      <c r="F30" s="206" t="str">
        <f>IF($C30=0,"",SUMIFS(INPUT_DATA!AU:AU,INPUT_DATA!$A:$A,$C30,INPUT_DATA!$B:$B,"S"))</f>
        <v/>
      </c>
      <c r="G30" s="206" t="str">
        <f>IF($C30=0,"",SUMIFS(INPUT_DATA!AV:AV,INPUT_DATA!$A:$A,$C30,INPUT_DATA!$B:$B,"S"))</f>
        <v/>
      </c>
      <c r="H30" s="213" t="str">
        <f t="shared" si="1"/>
        <v/>
      </c>
      <c r="I30" s="206" t="str">
        <f>IF($C30=0,"",SUMIFS(INPUT_DATA!AX:AX,INPUT_DATA!$A:$A,$C30,INPUT_DATA!$B:$B,"S"))</f>
        <v/>
      </c>
      <c r="J30" s="206" t="str">
        <f>IF($C30=0,"",SUMIFS(INPUT_DATA!AY:AY,INPUT_DATA!$A:$A,$C30,INPUT_DATA!$B:$B,"S"))</f>
        <v/>
      </c>
      <c r="K30" s="206" t="str">
        <f>IF($C30=0,"",SUMIFS(INPUT_DATA!AZ:AZ,INPUT_DATA!$A:$A,$C30,INPUT_DATA!$B:$B,"S"))</f>
        <v/>
      </c>
      <c r="L30" s="206" t="str">
        <f>IF($C30=0,"",SUMIFS(INPUT_DATA!BA:BA,INPUT_DATA!$A:$A,$C30,INPUT_DATA!$B:$B,"S"))</f>
        <v/>
      </c>
      <c r="M30" s="206" t="str">
        <f>IF($C30=0,"",SUMIFS(INPUT_DATA!BB:BB,INPUT_DATA!$A:$A,$C30,INPUT_DATA!$B:$B,"S"))</f>
        <v/>
      </c>
      <c r="N30" s="206" t="str">
        <f>IF($C30=0,"",SUMIFS(INPUT_DATA!BC:BC,INPUT_DATA!$A:$A,$C30,INPUT_DATA!$B:$B,"S"))</f>
        <v/>
      </c>
      <c r="O30" s="206" t="str">
        <f>IF($C30=0,"",SUMIFS(INPUT_DATA!BD:BD,INPUT_DATA!$A:$A,$C30,INPUT_DATA!$B:$B,"S"))</f>
        <v/>
      </c>
      <c r="P30" s="206" t="str">
        <f>IF($C30=0,"",SUMIFS(INPUT_DATA!BE:BE,INPUT_DATA!$A:$A,$C30,INPUT_DATA!$B:$B,"S"))</f>
        <v/>
      </c>
      <c r="Q30" s="208" t="str">
        <f t="shared" si="2"/>
        <v/>
      </c>
      <c r="R30" s="209" t="str">
        <f>IF($C30=0,"",SUMIFS(INPUT_DATA!BG:BG,INPUT_DATA!$A:$A,$C30,INPUT_DATA!$B:$B,"S"))</f>
        <v/>
      </c>
      <c r="S30" s="209" t="str">
        <f>IF($C30=0,"",SUMIFS(INPUT_DATA!BH:BH,INPUT_DATA!$A:$A,$C30,INPUT_DATA!$B:$B,"S"))</f>
        <v/>
      </c>
      <c r="T30" s="208" t="str">
        <f t="shared" si="3"/>
        <v/>
      </c>
      <c r="U30" s="210" t="str">
        <f>IF($C30=0,"",SUMIFS(INPUT_DATA!BK:BK,INPUT_DATA!$A:$A,$C30,INPUT_DATA!$B:$B,"S"))</f>
        <v/>
      </c>
      <c r="V30" s="214" t="str">
        <f t="shared" si="4"/>
        <v/>
      </c>
      <c r="W30" s="212"/>
      <c r="X30" s="205" t="str">
        <f>IF($C30=0,"",SUMIFS(INPUT_DATA!AT:AT,INPUT_DATA!$A:$A,$C30,INPUT_DATA!$B:$B,"D"))</f>
        <v/>
      </c>
      <c r="Y30" s="206" t="str">
        <f>IF($C30=0,"",SUMIFS(INPUT_DATA!AU:AU,INPUT_DATA!$A:$A,$C30,INPUT_DATA!$B:$B,"D"))</f>
        <v/>
      </c>
      <c r="Z30" s="206" t="str">
        <f>IF($C30=0,"",SUMIFS(INPUT_DATA!AV:AV,INPUT_DATA!$A:$A,$C30,INPUT_DATA!$B:$B,"D"))</f>
        <v/>
      </c>
      <c r="AA30" s="207" t="str">
        <f t="shared" si="6"/>
        <v/>
      </c>
      <c r="AB30" s="206" t="str">
        <f>IF($C30=0,"",SUMIFS(INPUT_DATA!AX:AX,INPUT_DATA!$A:$A,$C30,INPUT_DATA!$B:$B,"D"))</f>
        <v/>
      </c>
      <c r="AC30" s="206" t="str">
        <f>IF($C30=0,"",SUMIFS(INPUT_DATA!AY:AY,INPUT_DATA!$A:$A,$C30,INPUT_DATA!$B:$B,"D"))</f>
        <v/>
      </c>
      <c r="AD30" s="206" t="str">
        <f>IF($C30=0,"",SUMIFS(INPUT_DATA!AZ:AZ,INPUT_DATA!$A:$A,$C30,INPUT_DATA!$B:$B,"D"))</f>
        <v/>
      </c>
      <c r="AE30" s="206" t="str">
        <f>IF($C30=0,"",SUMIFS(INPUT_DATA!BA:BA,INPUT_DATA!$A:$A,$C30,INPUT_DATA!$B:$B,"D"))</f>
        <v/>
      </c>
      <c r="AF30" s="206" t="str">
        <f>IF($C30=0,"",SUMIFS(INPUT_DATA!BB:BB,INPUT_DATA!$A:$A,$C30,INPUT_DATA!$B:$B,"D"))</f>
        <v/>
      </c>
      <c r="AG30" s="206" t="str">
        <f>IF($C30=0,"",SUMIFS(INPUT_DATA!BC:BC,INPUT_DATA!$A:$A,$C30,INPUT_DATA!$B:$B,"D"))</f>
        <v/>
      </c>
      <c r="AH30" s="206" t="str">
        <f>IF($C30=0,"",SUMIFS(INPUT_DATA!BD:BD,INPUT_DATA!$A:$A,$C30,INPUT_DATA!$B:$B,"D"))</f>
        <v/>
      </c>
      <c r="AI30" s="206" t="str">
        <f>IF($C30=0,"",SUMIFS(INPUT_DATA!BE:BE,INPUT_DATA!$A:$A,$C30,INPUT_DATA!$B:$B,"D"))</f>
        <v/>
      </c>
      <c r="AJ30" s="208" t="str">
        <f t="shared" si="7"/>
        <v/>
      </c>
      <c r="AK30" s="209" t="str">
        <f>IF($C30=0,"",SUMIFS(INPUT_DATA!BG:BG,INPUT_DATA!$A:$A,$C30,INPUT_DATA!$B:$B,"D"))</f>
        <v/>
      </c>
      <c r="AL30" s="209" t="str">
        <f>IF($C30=0,"",SUMIFS(INPUT_DATA!BH:BH,INPUT_DATA!$A:$A,$C30,INPUT_DATA!$B:$B,"D"))</f>
        <v/>
      </c>
      <c r="AM30" s="208" t="str">
        <f t="shared" si="8"/>
        <v/>
      </c>
      <c r="AN30" s="210" t="str">
        <f>IF($C30=0,"",SUMIFS(INPUT_DATA!BK:BK,INPUT_DATA!$A:$A,$C30,INPUT_DATA!$B:$B,"D"))</f>
        <v/>
      </c>
      <c r="AO30" s="211" t="str">
        <f t="shared" si="9"/>
        <v/>
      </c>
      <c r="AP30" s="212"/>
      <c r="AR30" s="211" t="str">
        <f t="shared" si="5"/>
        <v/>
      </c>
      <c r="AT30" s="203" t="str">
        <f>IF($C30=0,"",'02 - Monthly Asset Follow up'!E34+'02 - Monthly Asset Follow up'!F34-'02 - Monthly Asset Follow up'!V34+'02 - Monthly Asset Follow up'!Y34-H30)</f>
        <v/>
      </c>
      <c r="AU30" s="203" t="str">
        <f>IF($C30=0,"",'02 - Monthly Asset Follow up'!BB34+'02 - Monthly Asset Follow up'!BC34-'02 - Monthly Asset Follow up'!BR34+'02 - Monthly Asset Follow up'!BU34-AA30)</f>
        <v/>
      </c>
      <c r="AW30" s="215"/>
    </row>
    <row r="31" spans="2:49" ht="13">
      <c r="B31" s="1573" t="str">
        <f t="shared" si="0"/>
        <v/>
      </c>
      <c r="C31" s="1574">
        <f>'02 - Monthly Asset Follow up'!B35</f>
        <v>0</v>
      </c>
      <c r="D31" s="212"/>
      <c r="E31" s="205" t="str">
        <f>IF($C31=0,"",SUMIFS(INPUT_DATA!AT:AT,INPUT_DATA!$A:$A,$C31,INPUT_DATA!$B:$B,"S"))</f>
        <v/>
      </c>
      <c r="F31" s="206" t="str">
        <f>IF($C31=0,"",SUMIFS(INPUT_DATA!AU:AU,INPUT_DATA!$A:$A,$C31,INPUT_DATA!$B:$B,"S"))</f>
        <v/>
      </c>
      <c r="G31" s="206" t="str">
        <f>IF($C31=0,"",SUMIFS(INPUT_DATA!AV:AV,INPUT_DATA!$A:$A,$C31,INPUT_DATA!$B:$B,"S"))</f>
        <v/>
      </c>
      <c r="H31" s="213" t="str">
        <f t="shared" si="1"/>
        <v/>
      </c>
      <c r="I31" s="206" t="str">
        <f>IF($C31=0,"",SUMIFS(INPUT_DATA!AX:AX,INPUT_DATA!$A:$A,$C31,INPUT_DATA!$B:$B,"S"))</f>
        <v/>
      </c>
      <c r="J31" s="206" t="str">
        <f>IF($C31=0,"",SUMIFS(INPUT_DATA!AY:AY,INPUT_DATA!$A:$A,$C31,INPUT_DATA!$B:$B,"S"))</f>
        <v/>
      </c>
      <c r="K31" s="206" t="str">
        <f>IF($C31=0,"",SUMIFS(INPUT_DATA!AZ:AZ,INPUT_DATA!$A:$A,$C31,INPUT_DATA!$B:$B,"S"))</f>
        <v/>
      </c>
      <c r="L31" s="206" t="str">
        <f>IF($C31=0,"",SUMIFS(INPUT_DATA!BA:BA,INPUT_DATA!$A:$A,$C31,INPUT_DATA!$B:$B,"S"))</f>
        <v/>
      </c>
      <c r="M31" s="206" t="str">
        <f>IF($C31=0,"",SUMIFS(INPUT_DATA!BB:BB,INPUT_DATA!$A:$A,$C31,INPUT_DATA!$B:$B,"S"))</f>
        <v/>
      </c>
      <c r="N31" s="206" t="str">
        <f>IF($C31=0,"",SUMIFS(INPUT_DATA!BC:BC,INPUT_DATA!$A:$A,$C31,INPUT_DATA!$B:$B,"S"))</f>
        <v/>
      </c>
      <c r="O31" s="206" t="str">
        <f>IF($C31=0,"",SUMIFS(INPUT_DATA!BD:BD,INPUT_DATA!$A:$A,$C31,INPUT_DATA!$B:$B,"S"))</f>
        <v/>
      </c>
      <c r="P31" s="206" t="str">
        <f>IF($C31=0,"",SUMIFS(INPUT_DATA!BE:BE,INPUT_DATA!$A:$A,$C31,INPUT_DATA!$B:$B,"S"))</f>
        <v/>
      </c>
      <c r="Q31" s="208" t="str">
        <f t="shared" si="2"/>
        <v/>
      </c>
      <c r="R31" s="209" t="str">
        <f>IF($C31=0,"",SUMIFS(INPUT_DATA!BG:BG,INPUT_DATA!$A:$A,$C31,INPUT_DATA!$B:$B,"S"))</f>
        <v/>
      </c>
      <c r="S31" s="209" t="str">
        <f>IF($C31=0,"",SUMIFS(INPUT_DATA!BH:BH,INPUT_DATA!$A:$A,$C31,INPUT_DATA!$B:$B,"S"))</f>
        <v/>
      </c>
      <c r="T31" s="208" t="str">
        <f t="shared" si="3"/>
        <v/>
      </c>
      <c r="U31" s="210" t="str">
        <f>IF($C31=0,"",SUMIFS(INPUT_DATA!BK:BK,INPUT_DATA!$A:$A,$C31,INPUT_DATA!$B:$B,"S"))</f>
        <v/>
      </c>
      <c r="V31" s="214" t="str">
        <f t="shared" si="4"/>
        <v/>
      </c>
      <c r="W31" s="212"/>
      <c r="X31" s="205" t="str">
        <f>IF($C31=0,"",SUMIFS(INPUT_DATA!AT:AT,INPUT_DATA!$A:$A,$C31,INPUT_DATA!$B:$B,"D"))</f>
        <v/>
      </c>
      <c r="Y31" s="206" t="str">
        <f>IF($C31=0,"",SUMIFS(INPUT_DATA!AU:AU,INPUT_DATA!$A:$A,$C31,INPUT_DATA!$B:$B,"D"))</f>
        <v/>
      </c>
      <c r="Z31" s="206" t="str">
        <f>IF($C31=0,"",SUMIFS(INPUT_DATA!AV:AV,INPUT_DATA!$A:$A,$C31,INPUT_DATA!$B:$B,"D"))</f>
        <v/>
      </c>
      <c r="AA31" s="207" t="str">
        <f t="shared" si="6"/>
        <v/>
      </c>
      <c r="AB31" s="206" t="str">
        <f>IF($C31=0,"",SUMIFS(INPUT_DATA!AX:AX,INPUT_DATA!$A:$A,$C31,INPUT_DATA!$B:$B,"D"))</f>
        <v/>
      </c>
      <c r="AC31" s="206" t="str">
        <f>IF($C31=0,"",SUMIFS(INPUT_DATA!AY:AY,INPUT_DATA!$A:$A,$C31,INPUT_DATA!$B:$B,"D"))</f>
        <v/>
      </c>
      <c r="AD31" s="206" t="str">
        <f>IF($C31=0,"",SUMIFS(INPUT_DATA!AZ:AZ,INPUT_DATA!$A:$A,$C31,INPUT_DATA!$B:$B,"D"))</f>
        <v/>
      </c>
      <c r="AE31" s="206" t="str">
        <f>IF($C31=0,"",SUMIFS(INPUT_DATA!BA:BA,INPUT_DATA!$A:$A,$C31,INPUT_DATA!$B:$B,"D"))</f>
        <v/>
      </c>
      <c r="AF31" s="206" t="str">
        <f>IF($C31=0,"",SUMIFS(INPUT_DATA!BB:BB,INPUT_DATA!$A:$A,$C31,INPUT_DATA!$B:$B,"D"))</f>
        <v/>
      </c>
      <c r="AG31" s="206" t="str">
        <f>IF($C31=0,"",SUMIFS(INPUT_DATA!BC:BC,INPUT_DATA!$A:$A,$C31,INPUT_DATA!$B:$B,"D"))</f>
        <v/>
      </c>
      <c r="AH31" s="206" t="str">
        <f>IF($C31=0,"",SUMIFS(INPUT_DATA!BD:BD,INPUT_DATA!$A:$A,$C31,INPUT_DATA!$B:$B,"D"))</f>
        <v/>
      </c>
      <c r="AI31" s="206" t="str">
        <f>IF($C31=0,"",SUMIFS(INPUT_DATA!BE:BE,INPUT_DATA!$A:$A,$C31,INPUT_DATA!$B:$B,"D"))</f>
        <v/>
      </c>
      <c r="AJ31" s="208" t="str">
        <f t="shared" si="7"/>
        <v/>
      </c>
      <c r="AK31" s="209" t="str">
        <f>IF($C31=0,"",SUMIFS(INPUT_DATA!BG:BG,INPUT_DATA!$A:$A,$C31,INPUT_DATA!$B:$B,"D"))</f>
        <v/>
      </c>
      <c r="AL31" s="209" t="str">
        <f>IF($C31=0,"",SUMIFS(INPUT_DATA!BH:BH,INPUT_DATA!$A:$A,$C31,INPUT_DATA!$B:$B,"D"))</f>
        <v/>
      </c>
      <c r="AM31" s="208" t="str">
        <f t="shared" si="8"/>
        <v/>
      </c>
      <c r="AN31" s="210" t="str">
        <f>IF($C31=0,"",SUMIFS(INPUT_DATA!BK:BK,INPUT_DATA!$A:$A,$C31,INPUT_DATA!$B:$B,"D"))</f>
        <v/>
      </c>
      <c r="AO31" s="211" t="str">
        <f t="shared" si="9"/>
        <v/>
      </c>
      <c r="AP31" s="212"/>
      <c r="AR31" s="211" t="str">
        <f t="shared" si="5"/>
        <v/>
      </c>
      <c r="AT31" s="203" t="str">
        <f>IF($C31=0,"",'02 - Monthly Asset Follow up'!E35+'02 - Monthly Asset Follow up'!F35-'02 - Monthly Asset Follow up'!V35+'02 - Monthly Asset Follow up'!Y35-H31)</f>
        <v/>
      </c>
      <c r="AU31" s="203" t="str">
        <f>IF($C31=0,"",'02 - Monthly Asset Follow up'!BB35+'02 - Monthly Asset Follow up'!BC35-'02 - Monthly Asset Follow up'!BR35+'02 - Monthly Asset Follow up'!BU35-AA31)</f>
        <v/>
      </c>
      <c r="AW31" s="215"/>
    </row>
    <row r="32" spans="2:49" ht="13">
      <c r="B32" s="1573" t="str">
        <f t="shared" si="0"/>
        <v/>
      </c>
      <c r="C32" s="1574">
        <f>'02 - Monthly Asset Follow up'!B36</f>
        <v>0</v>
      </c>
      <c r="D32" s="212"/>
      <c r="E32" s="205" t="str">
        <f>IF($C32=0,"",SUMIFS(INPUT_DATA!AT:AT,INPUT_DATA!$A:$A,$C32,INPUT_DATA!$B:$B,"S"))</f>
        <v/>
      </c>
      <c r="F32" s="206" t="str">
        <f>IF($C32=0,"",SUMIFS(INPUT_DATA!AU:AU,INPUT_DATA!$A:$A,$C32,INPUT_DATA!$B:$B,"S"))</f>
        <v/>
      </c>
      <c r="G32" s="206" t="str">
        <f>IF($C32=0,"",SUMIFS(INPUT_DATA!AV:AV,INPUT_DATA!$A:$A,$C32,INPUT_DATA!$B:$B,"S"))</f>
        <v/>
      </c>
      <c r="H32" s="213" t="str">
        <f t="shared" si="1"/>
        <v/>
      </c>
      <c r="I32" s="206" t="str">
        <f>IF($C32=0,"",SUMIFS(INPUT_DATA!AX:AX,INPUT_DATA!$A:$A,$C32,INPUT_DATA!$B:$B,"S"))</f>
        <v/>
      </c>
      <c r="J32" s="206" t="str">
        <f>IF($C32=0,"",SUMIFS(INPUT_DATA!AY:AY,INPUT_DATA!$A:$A,$C32,INPUT_DATA!$B:$B,"S"))</f>
        <v/>
      </c>
      <c r="K32" s="206" t="str">
        <f>IF($C32=0,"",SUMIFS(INPUT_DATA!AZ:AZ,INPUT_DATA!$A:$A,$C32,INPUT_DATA!$B:$B,"S"))</f>
        <v/>
      </c>
      <c r="L32" s="206" t="str">
        <f>IF($C32=0,"",SUMIFS(INPUT_DATA!BA:BA,INPUT_DATA!$A:$A,$C32,INPUT_DATA!$B:$B,"S"))</f>
        <v/>
      </c>
      <c r="M32" s="206" t="str">
        <f>IF($C32=0,"",SUMIFS(INPUT_DATA!BB:BB,INPUT_DATA!$A:$A,$C32,INPUT_DATA!$B:$B,"S"))</f>
        <v/>
      </c>
      <c r="N32" s="206" t="str">
        <f>IF($C32=0,"",SUMIFS(INPUT_DATA!BC:BC,INPUT_DATA!$A:$A,$C32,INPUT_DATA!$B:$B,"S"))</f>
        <v/>
      </c>
      <c r="O32" s="206" t="str">
        <f>IF($C32=0,"",SUMIFS(INPUT_DATA!BD:BD,INPUT_DATA!$A:$A,$C32,INPUT_DATA!$B:$B,"S"))</f>
        <v/>
      </c>
      <c r="P32" s="206" t="str">
        <f>IF($C32=0,"",SUMIFS(INPUT_DATA!BE:BE,INPUT_DATA!$A:$A,$C32,INPUT_DATA!$B:$B,"S"))</f>
        <v/>
      </c>
      <c r="Q32" s="208" t="str">
        <f t="shared" si="2"/>
        <v/>
      </c>
      <c r="R32" s="209" t="str">
        <f>IF($C32=0,"",SUMIFS(INPUT_DATA!BG:BG,INPUT_DATA!$A:$A,$C32,INPUT_DATA!$B:$B,"S"))</f>
        <v/>
      </c>
      <c r="S32" s="209" t="str">
        <f>IF($C32=0,"",SUMIFS(INPUT_DATA!BH:BH,INPUT_DATA!$A:$A,$C32,INPUT_DATA!$B:$B,"S"))</f>
        <v/>
      </c>
      <c r="T32" s="208" t="str">
        <f t="shared" si="3"/>
        <v/>
      </c>
      <c r="U32" s="210" t="str">
        <f>IF($C32=0,"",SUMIFS(INPUT_DATA!BK:BK,INPUT_DATA!$A:$A,$C32,INPUT_DATA!$B:$B,"S"))</f>
        <v/>
      </c>
      <c r="V32" s="214" t="str">
        <f t="shared" si="4"/>
        <v/>
      </c>
      <c r="W32" s="212"/>
      <c r="X32" s="205" t="str">
        <f>IF($C32=0,"",SUMIFS(INPUT_DATA!AT:AT,INPUT_DATA!$A:$A,$C32,INPUT_DATA!$B:$B,"D"))</f>
        <v/>
      </c>
      <c r="Y32" s="206" t="str">
        <f>IF($C32=0,"",SUMIFS(INPUT_DATA!AU:AU,INPUT_DATA!$A:$A,$C32,INPUT_DATA!$B:$B,"D"))</f>
        <v/>
      </c>
      <c r="Z32" s="206" t="str">
        <f>IF($C32=0,"",SUMIFS(INPUT_DATA!AV:AV,INPUT_DATA!$A:$A,$C32,INPUT_DATA!$B:$B,"D"))</f>
        <v/>
      </c>
      <c r="AA32" s="207" t="str">
        <f t="shared" si="6"/>
        <v/>
      </c>
      <c r="AB32" s="206" t="str">
        <f>IF($C32=0,"",SUMIFS(INPUT_DATA!AX:AX,INPUT_DATA!$A:$A,$C32,INPUT_DATA!$B:$B,"D"))</f>
        <v/>
      </c>
      <c r="AC32" s="206" t="str">
        <f>IF($C32=0,"",SUMIFS(INPUT_DATA!AY:AY,INPUT_DATA!$A:$A,$C32,INPUT_DATA!$B:$B,"D"))</f>
        <v/>
      </c>
      <c r="AD32" s="206" t="str">
        <f>IF($C32=0,"",SUMIFS(INPUT_DATA!AZ:AZ,INPUT_DATA!$A:$A,$C32,INPUT_DATA!$B:$B,"D"))</f>
        <v/>
      </c>
      <c r="AE32" s="206" t="str">
        <f>IF($C32=0,"",SUMIFS(INPUT_DATA!BA:BA,INPUT_DATA!$A:$A,$C32,INPUT_DATA!$B:$B,"D"))</f>
        <v/>
      </c>
      <c r="AF32" s="206" t="str">
        <f>IF($C32=0,"",SUMIFS(INPUT_DATA!BB:BB,INPUT_DATA!$A:$A,$C32,INPUT_DATA!$B:$B,"D"))</f>
        <v/>
      </c>
      <c r="AG32" s="206" t="str">
        <f>IF($C32=0,"",SUMIFS(INPUT_DATA!BC:BC,INPUT_DATA!$A:$A,$C32,INPUT_DATA!$B:$B,"D"))</f>
        <v/>
      </c>
      <c r="AH32" s="206" t="str">
        <f>IF($C32=0,"",SUMIFS(INPUT_DATA!BD:BD,INPUT_DATA!$A:$A,$C32,INPUT_DATA!$B:$B,"D"))</f>
        <v/>
      </c>
      <c r="AI32" s="206" t="str">
        <f>IF($C32=0,"",SUMIFS(INPUT_DATA!BE:BE,INPUT_DATA!$A:$A,$C32,INPUT_DATA!$B:$B,"D"))</f>
        <v/>
      </c>
      <c r="AJ32" s="208" t="str">
        <f t="shared" si="7"/>
        <v/>
      </c>
      <c r="AK32" s="209" t="str">
        <f>IF($C32=0,"",SUMIFS(INPUT_DATA!BG:BG,INPUT_DATA!$A:$A,$C32,INPUT_DATA!$B:$B,"D"))</f>
        <v/>
      </c>
      <c r="AL32" s="209" t="str">
        <f>IF($C32=0,"",SUMIFS(INPUT_DATA!BH:BH,INPUT_DATA!$A:$A,$C32,INPUT_DATA!$B:$B,"D"))</f>
        <v/>
      </c>
      <c r="AM32" s="208" t="str">
        <f t="shared" si="8"/>
        <v/>
      </c>
      <c r="AN32" s="210" t="str">
        <f>IF($C32=0,"",SUMIFS(INPUT_DATA!BK:BK,INPUT_DATA!$A:$A,$C32,INPUT_DATA!$B:$B,"D"))</f>
        <v/>
      </c>
      <c r="AO32" s="211" t="str">
        <f t="shared" si="9"/>
        <v/>
      </c>
      <c r="AP32" s="212"/>
      <c r="AR32" s="211" t="str">
        <f t="shared" si="5"/>
        <v/>
      </c>
      <c r="AT32" s="203" t="str">
        <f>IF($C32=0,"",'02 - Monthly Asset Follow up'!E36+'02 - Monthly Asset Follow up'!F36-'02 - Monthly Asset Follow up'!V36+'02 - Monthly Asset Follow up'!Y36-H32)</f>
        <v/>
      </c>
      <c r="AU32" s="203" t="str">
        <f>IF($C32=0,"",'02 - Monthly Asset Follow up'!BB36+'02 - Monthly Asset Follow up'!BC36-'02 - Monthly Asset Follow up'!BR36+'02 - Monthly Asset Follow up'!BU36-AA32)</f>
        <v/>
      </c>
      <c r="AW32" s="215"/>
    </row>
    <row r="33" spans="2:49" ht="13">
      <c r="B33" s="1573" t="str">
        <f t="shared" si="0"/>
        <v/>
      </c>
      <c r="C33" s="1574">
        <f>'02 - Monthly Asset Follow up'!B37</f>
        <v>0</v>
      </c>
      <c r="D33" s="212"/>
      <c r="E33" s="205" t="str">
        <f>IF($C33=0,"",SUMIFS(INPUT_DATA!AT:AT,INPUT_DATA!$A:$A,$C33,INPUT_DATA!$B:$B,"S"))</f>
        <v/>
      </c>
      <c r="F33" s="206" t="str">
        <f>IF($C33=0,"",SUMIFS(INPUT_DATA!AU:AU,INPUT_DATA!$A:$A,$C33,INPUT_DATA!$B:$B,"S"))</f>
        <v/>
      </c>
      <c r="G33" s="206" t="str">
        <f>IF($C33=0,"",SUMIFS(INPUT_DATA!AV:AV,INPUT_DATA!$A:$A,$C33,INPUT_DATA!$B:$B,"S"))</f>
        <v/>
      </c>
      <c r="H33" s="213" t="str">
        <f t="shared" si="1"/>
        <v/>
      </c>
      <c r="I33" s="206" t="str">
        <f>IF($C33=0,"",SUMIFS(INPUT_DATA!AX:AX,INPUT_DATA!$A:$A,$C33,INPUT_DATA!$B:$B,"S"))</f>
        <v/>
      </c>
      <c r="J33" s="206" t="str">
        <f>IF($C33=0,"",SUMIFS(INPUT_DATA!AY:AY,INPUT_DATA!$A:$A,$C33,INPUT_DATA!$B:$B,"S"))</f>
        <v/>
      </c>
      <c r="K33" s="206" t="str">
        <f>IF($C33=0,"",SUMIFS(INPUT_DATA!AZ:AZ,INPUT_DATA!$A:$A,$C33,INPUT_DATA!$B:$B,"S"))</f>
        <v/>
      </c>
      <c r="L33" s="206" t="str">
        <f>IF($C33=0,"",SUMIFS(INPUT_DATA!BA:BA,INPUT_DATA!$A:$A,$C33,INPUT_DATA!$B:$B,"S"))</f>
        <v/>
      </c>
      <c r="M33" s="206" t="str">
        <f>IF($C33=0,"",SUMIFS(INPUT_DATA!BB:BB,INPUT_DATA!$A:$A,$C33,INPUT_DATA!$B:$B,"S"))</f>
        <v/>
      </c>
      <c r="N33" s="206" t="str">
        <f>IF($C33=0,"",SUMIFS(INPUT_DATA!BC:BC,INPUT_DATA!$A:$A,$C33,INPUT_DATA!$B:$B,"S"))</f>
        <v/>
      </c>
      <c r="O33" s="206" t="str">
        <f>IF($C33=0,"",SUMIFS(INPUT_DATA!BD:BD,INPUT_DATA!$A:$A,$C33,INPUT_DATA!$B:$B,"S"))</f>
        <v/>
      </c>
      <c r="P33" s="206" t="str">
        <f>IF($C33=0,"",SUMIFS(INPUT_DATA!BE:BE,INPUT_DATA!$A:$A,$C33,INPUT_DATA!$B:$B,"S"))</f>
        <v/>
      </c>
      <c r="Q33" s="208" t="str">
        <f t="shared" si="2"/>
        <v/>
      </c>
      <c r="R33" s="209" t="str">
        <f>IF($C33=0,"",SUMIFS(INPUT_DATA!BG:BG,INPUT_DATA!$A:$A,$C33,INPUT_DATA!$B:$B,"S"))</f>
        <v/>
      </c>
      <c r="S33" s="209" t="str">
        <f>IF($C33=0,"",SUMIFS(INPUT_DATA!BH:BH,INPUT_DATA!$A:$A,$C33,INPUT_DATA!$B:$B,"S"))</f>
        <v/>
      </c>
      <c r="T33" s="208" t="str">
        <f t="shared" si="3"/>
        <v/>
      </c>
      <c r="U33" s="210" t="str">
        <f>IF($C33=0,"",SUMIFS(INPUT_DATA!BK:BK,INPUT_DATA!$A:$A,$C33,INPUT_DATA!$B:$B,"S"))</f>
        <v/>
      </c>
      <c r="V33" s="214" t="str">
        <f t="shared" si="4"/>
        <v/>
      </c>
      <c r="W33" s="212"/>
      <c r="X33" s="205" t="str">
        <f>IF($C33=0,"",SUMIFS(INPUT_DATA!AT:AT,INPUT_DATA!$A:$A,$C33,INPUT_DATA!$B:$B,"D"))</f>
        <v/>
      </c>
      <c r="Y33" s="206" t="str">
        <f>IF($C33=0,"",SUMIFS(INPUT_DATA!AU:AU,INPUT_DATA!$A:$A,$C33,INPUT_DATA!$B:$B,"D"))</f>
        <v/>
      </c>
      <c r="Z33" s="206" t="str">
        <f>IF($C33=0,"",SUMIFS(INPUT_DATA!AV:AV,INPUT_DATA!$A:$A,$C33,INPUT_DATA!$B:$B,"D"))</f>
        <v/>
      </c>
      <c r="AA33" s="207" t="str">
        <f t="shared" si="6"/>
        <v/>
      </c>
      <c r="AB33" s="206" t="str">
        <f>IF($C33=0,"",SUMIFS(INPUT_DATA!AX:AX,INPUT_DATA!$A:$A,$C33,INPUT_DATA!$B:$B,"D"))</f>
        <v/>
      </c>
      <c r="AC33" s="206" t="str">
        <f>IF($C33=0,"",SUMIFS(INPUT_DATA!AY:AY,INPUT_DATA!$A:$A,$C33,INPUT_DATA!$B:$B,"D"))</f>
        <v/>
      </c>
      <c r="AD33" s="206" t="str">
        <f>IF($C33=0,"",SUMIFS(INPUT_DATA!AZ:AZ,INPUT_DATA!$A:$A,$C33,INPUT_DATA!$B:$B,"D"))</f>
        <v/>
      </c>
      <c r="AE33" s="206" t="str">
        <f>IF($C33=0,"",SUMIFS(INPUT_DATA!BA:BA,INPUT_DATA!$A:$A,$C33,INPUT_DATA!$B:$B,"D"))</f>
        <v/>
      </c>
      <c r="AF33" s="206" t="str">
        <f>IF($C33=0,"",SUMIFS(INPUT_DATA!BB:BB,INPUT_DATA!$A:$A,$C33,INPUT_DATA!$B:$B,"D"))</f>
        <v/>
      </c>
      <c r="AG33" s="206" t="str">
        <f>IF($C33=0,"",SUMIFS(INPUT_DATA!BC:BC,INPUT_DATA!$A:$A,$C33,INPUT_DATA!$B:$B,"D"))</f>
        <v/>
      </c>
      <c r="AH33" s="206" t="str">
        <f>IF($C33=0,"",SUMIFS(INPUT_DATA!BD:BD,INPUT_DATA!$A:$A,$C33,INPUT_DATA!$B:$B,"D"))</f>
        <v/>
      </c>
      <c r="AI33" s="206" t="str">
        <f>IF($C33=0,"",SUMIFS(INPUT_DATA!BE:BE,INPUT_DATA!$A:$A,$C33,INPUT_DATA!$B:$B,"D"))</f>
        <v/>
      </c>
      <c r="AJ33" s="208" t="str">
        <f t="shared" si="7"/>
        <v/>
      </c>
      <c r="AK33" s="209" t="str">
        <f>IF($C33=0,"",SUMIFS(INPUT_DATA!BG:BG,INPUT_DATA!$A:$A,$C33,INPUT_DATA!$B:$B,"D"))</f>
        <v/>
      </c>
      <c r="AL33" s="209" t="str">
        <f>IF($C33=0,"",SUMIFS(INPUT_DATA!BH:BH,INPUT_DATA!$A:$A,$C33,INPUT_DATA!$B:$B,"D"))</f>
        <v/>
      </c>
      <c r="AM33" s="208" t="str">
        <f t="shared" si="8"/>
        <v/>
      </c>
      <c r="AN33" s="210" t="str">
        <f>IF($C33=0,"",SUMIFS(INPUT_DATA!BK:BK,INPUT_DATA!$A:$A,$C33,INPUT_DATA!$B:$B,"D"))</f>
        <v/>
      </c>
      <c r="AO33" s="211" t="str">
        <f t="shared" si="9"/>
        <v/>
      </c>
      <c r="AP33" s="212"/>
      <c r="AR33" s="211" t="str">
        <f t="shared" si="5"/>
        <v/>
      </c>
      <c r="AT33" s="203" t="str">
        <f>IF($C33=0,"",'02 - Monthly Asset Follow up'!E37+'02 - Monthly Asset Follow up'!F37-'02 - Monthly Asset Follow up'!V37+'02 - Monthly Asset Follow up'!Y37-H33)</f>
        <v/>
      </c>
      <c r="AU33" s="203" t="str">
        <f>IF($C33=0,"",'02 - Monthly Asset Follow up'!BB37+'02 - Monthly Asset Follow up'!BC37-'02 - Monthly Asset Follow up'!BR37+'02 - Monthly Asset Follow up'!BU37-AA33)</f>
        <v/>
      </c>
      <c r="AW33" s="215"/>
    </row>
    <row r="34" spans="2:49" ht="13">
      <c r="B34" s="1573" t="str">
        <f t="shared" si="0"/>
        <v/>
      </c>
      <c r="C34" s="1574">
        <f>'02 - Monthly Asset Follow up'!B38</f>
        <v>0</v>
      </c>
      <c r="D34" s="212"/>
      <c r="E34" s="205" t="str">
        <f>IF($C34=0,"",SUMIFS(INPUT_DATA!AT:AT,INPUT_DATA!$A:$A,$C34,INPUT_DATA!$B:$B,"S"))</f>
        <v/>
      </c>
      <c r="F34" s="206" t="str">
        <f>IF($C34=0,"",SUMIFS(INPUT_DATA!AU:AU,INPUT_DATA!$A:$A,$C34,INPUT_DATA!$B:$B,"S"))</f>
        <v/>
      </c>
      <c r="G34" s="206" t="str">
        <f>IF($C34=0,"",SUMIFS(INPUT_DATA!AV:AV,INPUT_DATA!$A:$A,$C34,INPUT_DATA!$B:$B,"S"))</f>
        <v/>
      </c>
      <c r="H34" s="213" t="str">
        <f t="shared" si="1"/>
        <v/>
      </c>
      <c r="I34" s="206" t="str">
        <f>IF($C34=0,"",SUMIFS(INPUT_DATA!AX:AX,INPUT_DATA!$A:$A,$C34,INPUT_DATA!$B:$B,"S"))</f>
        <v/>
      </c>
      <c r="J34" s="206" t="str">
        <f>IF($C34=0,"",SUMIFS(INPUT_DATA!AY:AY,INPUT_DATA!$A:$A,$C34,INPUT_DATA!$B:$B,"S"))</f>
        <v/>
      </c>
      <c r="K34" s="206" t="str">
        <f>IF($C34=0,"",SUMIFS(INPUT_DATA!AZ:AZ,INPUT_DATA!$A:$A,$C34,INPUT_DATA!$B:$B,"S"))</f>
        <v/>
      </c>
      <c r="L34" s="206" t="str">
        <f>IF($C34=0,"",SUMIFS(INPUT_DATA!BA:BA,INPUT_DATA!$A:$A,$C34,INPUT_DATA!$B:$B,"S"))</f>
        <v/>
      </c>
      <c r="M34" s="206" t="str">
        <f>IF($C34=0,"",SUMIFS(INPUT_DATA!BB:BB,INPUT_DATA!$A:$A,$C34,INPUT_DATA!$B:$B,"S"))</f>
        <v/>
      </c>
      <c r="N34" s="206" t="str">
        <f>IF($C34=0,"",SUMIFS(INPUT_DATA!BC:BC,INPUT_DATA!$A:$A,$C34,INPUT_DATA!$B:$B,"S"))</f>
        <v/>
      </c>
      <c r="O34" s="206" t="str">
        <f>IF($C34=0,"",SUMIFS(INPUT_DATA!BD:BD,INPUT_DATA!$A:$A,$C34,INPUT_DATA!$B:$B,"S"))</f>
        <v/>
      </c>
      <c r="P34" s="206" t="str">
        <f>IF($C34=0,"",SUMIFS(INPUT_DATA!BE:BE,INPUT_DATA!$A:$A,$C34,INPUT_DATA!$B:$B,"S"))</f>
        <v/>
      </c>
      <c r="Q34" s="208" t="str">
        <f t="shared" si="2"/>
        <v/>
      </c>
      <c r="R34" s="209" t="str">
        <f>IF($C34=0,"",SUMIFS(INPUT_DATA!BG:BG,INPUT_DATA!$A:$A,$C34,INPUT_DATA!$B:$B,"S"))</f>
        <v/>
      </c>
      <c r="S34" s="209" t="str">
        <f>IF($C34=0,"",SUMIFS(INPUT_DATA!BH:BH,INPUT_DATA!$A:$A,$C34,INPUT_DATA!$B:$B,"S"))</f>
        <v/>
      </c>
      <c r="T34" s="208" t="str">
        <f t="shared" si="3"/>
        <v/>
      </c>
      <c r="U34" s="210" t="str">
        <f>IF($C34=0,"",SUMIFS(INPUT_DATA!BK:BK,INPUT_DATA!$A:$A,$C34,INPUT_DATA!$B:$B,"S"))</f>
        <v/>
      </c>
      <c r="V34" s="214" t="str">
        <f t="shared" si="4"/>
        <v/>
      </c>
      <c r="W34" s="212"/>
      <c r="X34" s="205" t="str">
        <f>IF($C34=0,"",SUMIFS(INPUT_DATA!AT:AT,INPUT_DATA!$A:$A,$C34,INPUT_DATA!$B:$B,"D"))</f>
        <v/>
      </c>
      <c r="Y34" s="206" t="str">
        <f>IF($C34=0,"",SUMIFS(INPUT_DATA!AU:AU,INPUT_DATA!$A:$A,$C34,INPUT_DATA!$B:$B,"D"))</f>
        <v/>
      </c>
      <c r="Z34" s="206" t="str">
        <f>IF($C34=0,"",SUMIFS(INPUT_DATA!AV:AV,INPUT_DATA!$A:$A,$C34,INPUT_DATA!$B:$B,"D"))</f>
        <v/>
      </c>
      <c r="AA34" s="207" t="str">
        <f t="shared" si="6"/>
        <v/>
      </c>
      <c r="AB34" s="206" t="str">
        <f>IF($C34=0,"",SUMIFS(INPUT_DATA!AX:AX,INPUT_DATA!$A:$A,$C34,INPUT_DATA!$B:$B,"D"))</f>
        <v/>
      </c>
      <c r="AC34" s="206" t="str">
        <f>IF($C34=0,"",SUMIFS(INPUT_DATA!AY:AY,INPUT_DATA!$A:$A,$C34,INPUT_DATA!$B:$B,"D"))</f>
        <v/>
      </c>
      <c r="AD34" s="206" t="str">
        <f>IF($C34=0,"",SUMIFS(INPUT_DATA!AZ:AZ,INPUT_DATA!$A:$A,$C34,INPUT_DATA!$B:$B,"D"))</f>
        <v/>
      </c>
      <c r="AE34" s="206" t="str">
        <f>IF($C34=0,"",SUMIFS(INPUT_DATA!BA:BA,INPUT_DATA!$A:$A,$C34,INPUT_DATA!$B:$B,"D"))</f>
        <v/>
      </c>
      <c r="AF34" s="206" t="str">
        <f>IF($C34=0,"",SUMIFS(INPUT_DATA!BB:BB,INPUT_DATA!$A:$A,$C34,INPUT_DATA!$B:$B,"D"))</f>
        <v/>
      </c>
      <c r="AG34" s="206" t="str">
        <f>IF($C34=0,"",SUMIFS(INPUT_DATA!BC:BC,INPUT_DATA!$A:$A,$C34,INPUT_DATA!$B:$B,"D"))</f>
        <v/>
      </c>
      <c r="AH34" s="206" t="str">
        <f>IF($C34=0,"",SUMIFS(INPUT_DATA!BD:BD,INPUT_DATA!$A:$A,$C34,INPUT_DATA!$B:$B,"D"))</f>
        <v/>
      </c>
      <c r="AI34" s="206" t="str">
        <f>IF($C34=0,"",SUMIFS(INPUT_DATA!BE:BE,INPUT_DATA!$A:$A,$C34,INPUT_DATA!$B:$B,"D"))</f>
        <v/>
      </c>
      <c r="AJ34" s="208" t="str">
        <f t="shared" si="7"/>
        <v/>
      </c>
      <c r="AK34" s="209" t="str">
        <f>IF($C34=0,"",SUMIFS(INPUT_DATA!BG:BG,INPUT_DATA!$A:$A,$C34,INPUT_DATA!$B:$B,"D"))</f>
        <v/>
      </c>
      <c r="AL34" s="209" t="str">
        <f>IF($C34=0,"",SUMIFS(INPUT_DATA!BH:BH,INPUT_DATA!$A:$A,$C34,INPUT_DATA!$B:$B,"D"))</f>
        <v/>
      </c>
      <c r="AM34" s="208" t="str">
        <f t="shared" si="8"/>
        <v/>
      </c>
      <c r="AN34" s="210" t="str">
        <f>IF($C34=0,"",SUMIFS(INPUT_DATA!BK:BK,INPUT_DATA!$A:$A,$C34,INPUT_DATA!$B:$B,"D"))</f>
        <v/>
      </c>
      <c r="AO34" s="211" t="str">
        <f t="shared" si="9"/>
        <v/>
      </c>
      <c r="AP34" s="212"/>
      <c r="AR34" s="211" t="str">
        <f t="shared" si="5"/>
        <v/>
      </c>
      <c r="AT34" s="203" t="str">
        <f>IF($C34=0,"",'02 - Monthly Asset Follow up'!E38+'02 - Monthly Asset Follow up'!F38-'02 - Monthly Asset Follow up'!V38+'02 - Monthly Asset Follow up'!Y38-H34)</f>
        <v/>
      </c>
      <c r="AU34" s="203" t="str">
        <f>IF($C34=0,"",'02 - Monthly Asset Follow up'!BB38+'02 - Monthly Asset Follow up'!BC38-'02 - Monthly Asset Follow up'!BR38+'02 - Monthly Asset Follow up'!BU38-AA34)</f>
        <v/>
      </c>
      <c r="AW34" s="215"/>
    </row>
    <row r="35" spans="2:49" ht="13">
      <c r="B35" s="1573" t="str">
        <f t="shared" si="0"/>
        <v/>
      </c>
      <c r="C35" s="1574">
        <f>'02 - Monthly Asset Follow up'!B39</f>
        <v>0</v>
      </c>
      <c r="D35" s="212"/>
      <c r="E35" s="205" t="str">
        <f>IF($C35=0,"",SUMIFS(INPUT_DATA!AT:AT,INPUT_DATA!$A:$A,$C35,INPUT_DATA!$B:$B,"S"))</f>
        <v/>
      </c>
      <c r="F35" s="206" t="str">
        <f>IF($C35=0,"",SUMIFS(INPUT_DATA!AU:AU,INPUT_DATA!$A:$A,$C35,INPUT_DATA!$B:$B,"S"))</f>
        <v/>
      </c>
      <c r="G35" s="206" t="str">
        <f>IF($C35=0,"",SUMIFS(INPUT_DATA!AV:AV,INPUT_DATA!$A:$A,$C35,INPUT_DATA!$B:$B,"S"))</f>
        <v/>
      </c>
      <c r="H35" s="213" t="str">
        <f t="shared" si="1"/>
        <v/>
      </c>
      <c r="I35" s="206" t="str">
        <f>IF($C35=0,"",SUMIFS(INPUT_DATA!AX:AX,INPUT_DATA!$A:$A,$C35,INPUT_DATA!$B:$B,"S"))</f>
        <v/>
      </c>
      <c r="J35" s="206" t="str">
        <f>IF($C35=0,"",SUMIFS(INPUT_DATA!AY:AY,INPUT_DATA!$A:$A,$C35,INPUT_DATA!$B:$B,"S"))</f>
        <v/>
      </c>
      <c r="K35" s="206" t="str">
        <f>IF($C35=0,"",SUMIFS(INPUT_DATA!AZ:AZ,INPUT_DATA!$A:$A,$C35,INPUT_DATA!$B:$B,"S"))</f>
        <v/>
      </c>
      <c r="L35" s="206" t="str">
        <f>IF($C35=0,"",SUMIFS(INPUT_DATA!BA:BA,INPUT_DATA!$A:$A,$C35,INPUT_DATA!$B:$B,"S"))</f>
        <v/>
      </c>
      <c r="M35" s="206" t="str">
        <f>IF($C35=0,"",SUMIFS(INPUT_DATA!BB:BB,INPUT_DATA!$A:$A,$C35,INPUT_DATA!$B:$B,"S"))</f>
        <v/>
      </c>
      <c r="N35" s="206" t="str">
        <f>IF($C35=0,"",SUMIFS(INPUT_DATA!BC:BC,INPUT_DATA!$A:$A,$C35,INPUT_DATA!$B:$B,"S"))</f>
        <v/>
      </c>
      <c r="O35" s="206" t="str">
        <f>IF($C35=0,"",SUMIFS(INPUT_DATA!BD:BD,INPUT_DATA!$A:$A,$C35,INPUT_DATA!$B:$B,"S"))</f>
        <v/>
      </c>
      <c r="P35" s="206" t="str">
        <f>IF($C35=0,"",SUMIFS(INPUT_DATA!BE:BE,INPUT_DATA!$A:$A,$C35,INPUT_DATA!$B:$B,"S"))</f>
        <v/>
      </c>
      <c r="Q35" s="208" t="str">
        <f t="shared" si="2"/>
        <v/>
      </c>
      <c r="R35" s="209" t="str">
        <f>IF($C35=0,"",SUMIFS(INPUT_DATA!BG:BG,INPUT_DATA!$A:$A,$C35,INPUT_DATA!$B:$B,"S"))</f>
        <v/>
      </c>
      <c r="S35" s="209" t="str">
        <f>IF($C35=0,"",SUMIFS(INPUT_DATA!BH:BH,INPUT_DATA!$A:$A,$C35,INPUT_DATA!$B:$B,"S"))</f>
        <v/>
      </c>
      <c r="T35" s="208" t="str">
        <f t="shared" si="3"/>
        <v/>
      </c>
      <c r="U35" s="210" t="str">
        <f>IF($C35=0,"",SUMIFS(INPUT_DATA!BK:BK,INPUT_DATA!$A:$A,$C35,INPUT_DATA!$B:$B,"S"))</f>
        <v/>
      </c>
      <c r="V35" s="214" t="str">
        <f t="shared" si="4"/>
        <v/>
      </c>
      <c r="W35" s="212"/>
      <c r="X35" s="205" t="str">
        <f>IF($C35=0,"",SUMIFS(INPUT_DATA!AT:AT,INPUT_DATA!$A:$A,$C35,INPUT_DATA!$B:$B,"D"))</f>
        <v/>
      </c>
      <c r="Y35" s="206" t="str">
        <f>IF($C35=0,"",SUMIFS(INPUT_DATA!AU:AU,INPUT_DATA!$A:$A,$C35,INPUT_DATA!$B:$B,"D"))</f>
        <v/>
      </c>
      <c r="Z35" s="206" t="str">
        <f>IF($C35=0,"",SUMIFS(INPUT_DATA!AV:AV,INPUT_DATA!$A:$A,$C35,INPUT_DATA!$B:$B,"D"))</f>
        <v/>
      </c>
      <c r="AA35" s="207" t="str">
        <f t="shared" si="6"/>
        <v/>
      </c>
      <c r="AB35" s="206" t="str">
        <f>IF($C35=0,"",SUMIFS(INPUT_DATA!AX:AX,INPUT_DATA!$A:$A,$C35,INPUT_DATA!$B:$B,"D"))</f>
        <v/>
      </c>
      <c r="AC35" s="206" t="str">
        <f>IF($C35=0,"",SUMIFS(INPUT_DATA!AY:AY,INPUT_DATA!$A:$A,$C35,INPUT_DATA!$B:$B,"D"))</f>
        <v/>
      </c>
      <c r="AD35" s="206" t="str">
        <f>IF($C35=0,"",SUMIFS(INPUT_DATA!AZ:AZ,INPUT_DATA!$A:$A,$C35,INPUT_DATA!$B:$B,"D"))</f>
        <v/>
      </c>
      <c r="AE35" s="206" t="str">
        <f>IF($C35=0,"",SUMIFS(INPUT_DATA!BA:BA,INPUT_DATA!$A:$A,$C35,INPUT_DATA!$B:$B,"D"))</f>
        <v/>
      </c>
      <c r="AF35" s="206" t="str">
        <f>IF($C35=0,"",SUMIFS(INPUT_DATA!BB:BB,INPUT_DATA!$A:$A,$C35,INPUT_DATA!$B:$B,"D"))</f>
        <v/>
      </c>
      <c r="AG35" s="206" t="str">
        <f>IF($C35=0,"",SUMIFS(INPUT_DATA!BC:BC,INPUT_DATA!$A:$A,$C35,INPUT_DATA!$B:$B,"D"))</f>
        <v/>
      </c>
      <c r="AH35" s="206" t="str">
        <f>IF($C35=0,"",SUMIFS(INPUT_DATA!BD:BD,INPUT_DATA!$A:$A,$C35,INPUT_DATA!$B:$B,"D"))</f>
        <v/>
      </c>
      <c r="AI35" s="206" t="str">
        <f>IF($C35=0,"",SUMIFS(INPUT_DATA!BE:BE,INPUT_DATA!$A:$A,$C35,INPUT_DATA!$B:$B,"D"))</f>
        <v/>
      </c>
      <c r="AJ35" s="208" t="str">
        <f t="shared" si="7"/>
        <v/>
      </c>
      <c r="AK35" s="209" t="str">
        <f>IF($C35=0,"",SUMIFS(INPUT_DATA!BG:BG,INPUT_DATA!$A:$A,$C35,INPUT_DATA!$B:$B,"D"))</f>
        <v/>
      </c>
      <c r="AL35" s="209" t="str">
        <f>IF($C35=0,"",SUMIFS(INPUT_DATA!BH:BH,INPUT_DATA!$A:$A,$C35,INPUT_DATA!$B:$B,"D"))</f>
        <v/>
      </c>
      <c r="AM35" s="208" t="str">
        <f t="shared" si="8"/>
        <v/>
      </c>
      <c r="AN35" s="210" t="str">
        <f>IF($C35=0,"",SUMIFS(INPUT_DATA!BK:BK,INPUT_DATA!$A:$A,$C35,INPUT_DATA!$B:$B,"D"))</f>
        <v/>
      </c>
      <c r="AO35" s="211" t="str">
        <f t="shared" si="9"/>
        <v/>
      </c>
      <c r="AP35" s="212"/>
      <c r="AR35" s="211" t="str">
        <f t="shared" si="5"/>
        <v/>
      </c>
      <c r="AT35" s="203" t="str">
        <f>IF($C35=0,"",'02 - Monthly Asset Follow up'!E39+'02 - Monthly Asset Follow up'!F39-'02 - Monthly Asset Follow up'!V39+'02 - Monthly Asset Follow up'!Y39-H35)</f>
        <v/>
      </c>
      <c r="AU35" s="203" t="str">
        <f>IF($C35=0,"",'02 - Monthly Asset Follow up'!BB39+'02 - Monthly Asset Follow up'!BC39-'02 - Monthly Asset Follow up'!BR39+'02 - Monthly Asset Follow up'!BU39-AA35)</f>
        <v/>
      </c>
      <c r="AW35" s="215"/>
    </row>
    <row r="36" spans="2:49" ht="13">
      <c r="B36" s="1573" t="str">
        <f t="shared" si="0"/>
        <v/>
      </c>
      <c r="C36" s="1574">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ht="13">
      <c r="B37" s="1573" t="str">
        <f t="shared" si="0"/>
        <v/>
      </c>
      <c r="C37" s="1574">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ht="13">
      <c r="B38" s="1573" t="str">
        <f t="shared" si="0"/>
        <v/>
      </c>
      <c r="C38" s="1574">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ht="13">
      <c r="B39" s="1573" t="str">
        <f t="shared" si="0"/>
        <v/>
      </c>
      <c r="C39" s="1574">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ht="13">
      <c r="B40" s="1573" t="str">
        <f t="shared" si="0"/>
        <v/>
      </c>
      <c r="C40" s="1574">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ht="13">
      <c r="B41" s="1573" t="str">
        <f t="shared" si="0"/>
        <v/>
      </c>
      <c r="C41" s="1574">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ht="13">
      <c r="B42" s="1573" t="str">
        <f t="shared" si="0"/>
        <v/>
      </c>
      <c r="C42" s="1574">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ht="13">
      <c r="B43" s="1573" t="str">
        <f t="shared" si="0"/>
        <v/>
      </c>
      <c r="C43" s="1574">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ht="13">
      <c r="B44" s="1573" t="str">
        <f t="shared" si="0"/>
        <v/>
      </c>
      <c r="C44" s="1574">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ht="13">
      <c r="B45" s="1573" t="str">
        <f t="shared" si="0"/>
        <v/>
      </c>
      <c r="C45" s="1574">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ht="13">
      <c r="B46" s="1573" t="str">
        <f t="shared" si="0"/>
        <v/>
      </c>
      <c r="C46" s="1574">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ht="13">
      <c r="B47" s="1573" t="str">
        <f t="shared" si="0"/>
        <v/>
      </c>
      <c r="C47" s="1574">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ht="13">
      <c r="B48" s="1573" t="str">
        <f t="shared" si="0"/>
        <v/>
      </c>
      <c r="C48" s="1574">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ht="13">
      <c r="B49" s="1573" t="str">
        <f t="shared" si="0"/>
        <v/>
      </c>
      <c r="C49" s="1574">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ht="13">
      <c r="B50" s="1573" t="str">
        <f t="shared" si="0"/>
        <v/>
      </c>
      <c r="C50" s="1574">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ht="13">
      <c r="B51" s="1573" t="str">
        <f t="shared" si="0"/>
        <v/>
      </c>
      <c r="C51" s="1574">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ht="13">
      <c r="B52" s="1573" t="str">
        <f t="shared" si="0"/>
        <v/>
      </c>
      <c r="C52" s="1574">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ht="13">
      <c r="B53" s="1573" t="str">
        <f t="shared" si="0"/>
        <v/>
      </c>
      <c r="C53" s="1574">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ht="13">
      <c r="B54" s="1573" t="str">
        <f t="shared" si="0"/>
        <v/>
      </c>
      <c r="C54" s="1574">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ht="13">
      <c r="B55" s="1573" t="str">
        <f t="shared" si="0"/>
        <v/>
      </c>
      <c r="C55" s="1574">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ht="13">
      <c r="B56" s="1573" t="str">
        <f t="shared" si="0"/>
        <v/>
      </c>
      <c r="C56" s="1574">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ht="13">
      <c r="B57" s="1573" t="str">
        <f t="shared" si="0"/>
        <v/>
      </c>
      <c r="C57" s="1574">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ht="13">
      <c r="B58" s="1573" t="str">
        <f t="shared" si="0"/>
        <v/>
      </c>
      <c r="C58" s="1574">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ht="13">
      <c r="B59" s="1573" t="str">
        <f t="shared" si="0"/>
        <v/>
      </c>
      <c r="C59" s="1574">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ht="13">
      <c r="B60" s="1573" t="str">
        <f t="shared" si="0"/>
        <v/>
      </c>
      <c r="C60" s="1574">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ht="13">
      <c r="B61" s="1573" t="str">
        <f t="shared" si="0"/>
        <v/>
      </c>
      <c r="C61" s="1574">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ht="13">
      <c r="B62" s="1573" t="str">
        <f t="shared" si="0"/>
        <v/>
      </c>
      <c r="C62" s="1574">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ht="13">
      <c r="B63" s="1573" t="str">
        <f t="shared" si="0"/>
        <v/>
      </c>
      <c r="C63" s="1574">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ht="13">
      <c r="B64" s="1573" t="str">
        <f t="shared" si="0"/>
        <v/>
      </c>
      <c r="C64" s="1574">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ht="13">
      <c r="B65" s="1573" t="str">
        <f t="shared" si="0"/>
        <v/>
      </c>
      <c r="C65" s="1574">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ht="13">
      <c r="B66" s="1573" t="str">
        <f t="shared" si="0"/>
        <v/>
      </c>
      <c r="C66" s="1574">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ht="13">
      <c r="B67" s="1573" t="str">
        <f t="shared" si="0"/>
        <v/>
      </c>
      <c r="C67" s="1574">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ht="13">
      <c r="B68" s="1573" t="str">
        <f t="shared" si="0"/>
        <v/>
      </c>
      <c r="C68" s="1574">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ht="13">
      <c r="B69" s="1573" t="str">
        <f t="shared" si="0"/>
        <v/>
      </c>
      <c r="C69" s="1574">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ht="13">
      <c r="B70" s="1573" t="str">
        <f t="shared" si="0"/>
        <v/>
      </c>
      <c r="C70" s="1574">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ht="13">
      <c r="B71" s="1573" t="str">
        <f t="shared" si="0"/>
        <v/>
      </c>
      <c r="C71" s="1574">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ht="13">
      <c r="B72" s="1573" t="str">
        <f t="shared" si="0"/>
        <v/>
      </c>
      <c r="C72" s="1574">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ht="13">
      <c r="B73" s="1573" t="str">
        <f t="shared" si="0"/>
        <v/>
      </c>
      <c r="C73" s="1574">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ht="13">
      <c r="B74" s="1573" t="str">
        <f t="shared" si="0"/>
        <v/>
      </c>
      <c r="C74" s="1574">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ht="13">
      <c r="B75" s="1573" t="str">
        <f t="shared" si="0"/>
        <v/>
      </c>
      <c r="C75" s="1574">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ht="13">
      <c r="B76" s="1573" t="str">
        <f t="shared" si="0"/>
        <v/>
      </c>
      <c r="C76" s="1574">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ht="13">
      <c r="B77" s="1573" t="str">
        <f t="shared" si="0"/>
        <v/>
      </c>
      <c r="C77" s="1574">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ht="13">
      <c r="B78" s="1573" t="str">
        <f t="shared" si="0"/>
        <v/>
      </c>
      <c r="C78" s="1574">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ht="13">
      <c r="B79" s="1573" t="str">
        <f t="shared" ref="B79:B121" si="10">IF(C80=0,"",C80+1)</f>
        <v/>
      </c>
      <c r="C79" s="1574">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ht="13">
      <c r="B80" s="1573" t="str">
        <f t="shared" si="10"/>
        <v/>
      </c>
      <c r="C80" s="1574">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ht="13">
      <c r="B81" s="1573" t="str">
        <f t="shared" si="10"/>
        <v/>
      </c>
      <c r="C81" s="1574">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ht="13">
      <c r="B82" s="1573" t="str">
        <f t="shared" si="10"/>
        <v/>
      </c>
      <c r="C82" s="1574">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ht="13">
      <c r="B83" s="1573" t="str">
        <f t="shared" si="10"/>
        <v/>
      </c>
      <c r="C83" s="1574">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ht="13">
      <c r="B84" s="1573" t="str">
        <f t="shared" si="10"/>
        <v/>
      </c>
      <c r="C84" s="1574">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ht="13">
      <c r="B85" s="1573" t="str">
        <f t="shared" si="10"/>
        <v/>
      </c>
      <c r="C85" s="1574">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ht="13">
      <c r="B86" s="1573" t="str">
        <f t="shared" si="10"/>
        <v/>
      </c>
      <c r="C86" s="1574">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ht="13">
      <c r="B87" s="1573" t="str">
        <f t="shared" si="10"/>
        <v/>
      </c>
      <c r="C87" s="1574">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ht="13">
      <c r="B88" s="1573" t="str">
        <f t="shared" si="10"/>
        <v/>
      </c>
      <c r="C88" s="1574">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ht="13">
      <c r="B89" s="1573" t="str">
        <f t="shared" si="10"/>
        <v/>
      </c>
      <c r="C89" s="1574">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ht="13">
      <c r="B90" s="1573" t="str">
        <f t="shared" si="10"/>
        <v/>
      </c>
      <c r="C90" s="1574">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ht="13">
      <c r="B91" s="1573" t="str">
        <f t="shared" si="10"/>
        <v/>
      </c>
      <c r="C91" s="1574">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ht="13">
      <c r="B92" s="1573" t="str">
        <f t="shared" si="10"/>
        <v/>
      </c>
      <c r="C92" s="1574">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ht="13">
      <c r="B93" s="1573" t="str">
        <f t="shared" si="10"/>
        <v/>
      </c>
      <c r="C93" s="1574">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ht="13">
      <c r="B94" s="1573" t="str">
        <f t="shared" si="10"/>
        <v/>
      </c>
      <c r="C94" s="1574">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ht="13">
      <c r="B95" s="1573" t="str">
        <f t="shared" si="10"/>
        <v/>
      </c>
      <c r="C95" s="1574">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ht="13">
      <c r="B96" s="1573" t="str">
        <f t="shared" si="10"/>
        <v/>
      </c>
      <c r="C96" s="1574">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ht="13">
      <c r="B97" s="1573" t="str">
        <f t="shared" si="10"/>
        <v/>
      </c>
      <c r="C97" s="1574">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ht="13">
      <c r="B98" s="1573" t="str">
        <f t="shared" si="10"/>
        <v/>
      </c>
      <c r="C98" s="1574">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ht="13">
      <c r="B99" s="1573" t="str">
        <f t="shared" si="10"/>
        <v/>
      </c>
      <c r="C99" s="1574">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ht="13">
      <c r="B100" s="1573" t="str">
        <f t="shared" si="10"/>
        <v/>
      </c>
      <c r="C100" s="1574">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ht="13">
      <c r="B101" s="1573" t="str">
        <f t="shared" si="10"/>
        <v/>
      </c>
      <c r="C101" s="1574">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ht="13">
      <c r="B102" s="1573" t="str">
        <f t="shared" si="10"/>
        <v/>
      </c>
      <c r="C102" s="1574">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ht="13">
      <c r="B103" s="1573" t="str">
        <f t="shared" si="10"/>
        <v/>
      </c>
      <c r="C103" s="1574">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ht="13">
      <c r="B104" s="1573" t="str">
        <f t="shared" si="10"/>
        <v/>
      </c>
      <c r="C104" s="1574">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ht="13">
      <c r="B105" s="1573" t="str">
        <f t="shared" si="10"/>
        <v/>
      </c>
      <c r="C105" s="1574">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ht="13">
      <c r="B106" s="1573" t="str">
        <f t="shared" si="10"/>
        <v/>
      </c>
      <c r="C106" s="1574">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ht="13">
      <c r="B107" s="1573" t="str">
        <f t="shared" si="10"/>
        <v/>
      </c>
      <c r="C107" s="1574">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ht="13">
      <c r="B108" s="1573" t="str">
        <f t="shared" si="10"/>
        <v/>
      </c>
      <c r="C108" s="1574">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ht="13">
      <c r="B109" s="1573" t="str">
        <f t="shared" si="10"/>
        <v/>
      </c>
      <c r="C109" s="1574">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ht="13">
      <c r="B110" s="1573" t="str">
        <f t="shared" si="10"/>
        <v/>
      </c>
      <c r="C110" s="1574">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ht="13">
      <c r="B111" s="1573" t="str">
        <f t="shared" si="10"/>
        <v/>
      </c>
      <c r="C111" s="1574">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ht="13">
      <c r="B112" s="1573" t="str">
        <f t="shared" si="10"/>
        <v/>
      </c>
      <c r="C112" s="1574">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ht="13">
      <c r="B113" s="1573" t="str">
        <f t="shared" si="10"/>
        <v/>
      </c>
      <c r="C113" s="1574">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ht="13">
      <c r="B114" s="1573" t="str">
        <f t="shared" si="10"/>
        <v/>
      </c>
      <c r="C114" s="1574">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ht="13">
      <c r="B115" s="1573" t="str">
        <f t="shared" si="10"/>
        <v/>
      </c>
      <c r="C115" s="1574">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ht="13">
      <c r="B116" s="1573" t="str">
        <f t="shared" si="10"/>
        <v/>
      </c>
      <c r="C116" s="1574">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ht="13">
      <c r="B117" s="1573" t="str">
        <f t="shared" si="10"/>
        <v/>
      </c>
      <c r="C117" s="1574">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ht="13">
      <c r="B118" s="1573" t="str">
        <f t="shared" si="10"/>
        <v/>
      </c>
      <c r="C118" s="1574">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ht="13">
      <c r="B119" s="1573" t="str">
        <f t="shared" si="10"/>
        <v/>
      </c>
      <c r="C119" s="1574">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ht="13">
      <c r="B120" s="1573" t="str">
        <f t="shared" si="10"/>
        <v/>
      </c>
      <c r="C120" s="1574">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5" t="str">
        <f t="shared" si="10"/>
        <v/>
      </c>
      <c r="C121" s="1576">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sheetPr codeName="Sheet58"/>
  <dimension ref="A1"/>
  <sheetViews>
    <sheetView zoomScale="85" zoomScaleNormal="85" workbookViewId="0"/>
  </sheetViews>
  <sheetFormatPr defaultColWidth="9.1796875" defaultRowHeight="14.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G32" zoomScale="85" zoomScaleNormal="85" workbookViewId="0"/>
  </sheetViews>
  <sheetFormatPr defaultColWidth="9.1796875" defaultRowHeight="14.5"/>
  <cols>
    <col min="1" max="1" width="31.453125" customWidth="1"/>
    <col min="2" max="4" width="26.7265625" customWidth="1"/>
    <col min="5" max="10" width="31.453125" customWidth="1"/>
    <col min="11" max="19" width="28.81640625" customWidth="1"/>
  </cols>
  <sheetData>
    <row r="1" spans="1:10" ht="26.5" thickBot="1">
      <c r="A1" s="1610" t="s">
        <v>1373</v>
      </c>
      <c r="B1" s="1610" t="s">
        <v>1374</v>
      </c>
      <c r="C1" s="1611" t="s">
        <v>1375</v>
      </c>
      <c r="D1" s="1610" t="s">
        <v>1376</v>
      </c>
      <c r="E1" s="1610" t="s">
        <v>1377</v>
      </c>
      <c r="F1" s="1610" t="s">
        <v>1378</v>
      </c>
      <c r="G1" s="1610" t="s">
        <v>1379</v>
      </c>
      <c r="H1" s="1610" t="s">
        <v>1380</v>
      </c>
      <c r="I1" s="1612" t="s">
        <v>1381</v>
      </c>
      <c r="J1" s="1841"/>
    </row>
    <row r="2" spans="1:10" ht="39.5" thickBot="1">
      <c r="A2" s="1625" t="s">
        <v>1578</v>
      </c>
      <c r="B2" s="1613" t="s">
        <v>1383</v>
      </c>
      <c r="C2" s="1614" t="s">
        <v>1383</v>
      </c>
      <c r="D2" s="1615"/>
      <c r="E2" s="1616"/>
      <c r="F2" s="1617" t="s">
        <v>143</v>
      </c>
      <c r="G2" s="1617" t="s">
        <v>143</v>
      </c>
      <c r="H2" s="1618"/>
      <c r="I2" s="1619"/>
      <c r="J2" s="1842"/>
    </row>
    <row r="3" spans="1:10" ht="63" thickBot="1">
      <c r="A3" s="1625" t="s">
        <v>1578</v>
      </c>
      <c r="B3" s="1613" t="s">
        <v>1383</v>
      </c>
      <c r="C3" s="1611" t="s">
        <v>1579</v>
      </c>
      <c r="D3" s="1620" t="s">
        <v>1385</v>
      </c>
      <c r="E3" s="1621" t="s">
        <v>1386</v>
      </c>
      <c r="F3" s="1626" t="s">
        <v>1387</v>
      </c>
      <c r="G3" s="1622" t="s">
        <v>1387</v>
      </c>
      <c r="H3" s="1623" t="s">
        <v>1388</v>
      </c>
      <c r="I3" s="1623" t="s">
        <v>1068</v>
      </c>
      <c r="J3" s="1843"/>
    </row>
    <row r="4" spans="1:10" ht="100.5" thickBot="1">
      <c r="A4" s="1625" t="s">
        <v>1578</v>
      </c>
      <c r="B4" s="1613" t="s">
        <v>1383</v>
      </c>
      <c r="C4" s="1611" t="s">
        <v>1580</v>
      </c>
      <c r="D4" s="1620" t="s">
        <v>1390</v>
      </c>
      <c r="E4" s="1621" t="s">
        <v>1581</v>
      </c>
      <c r="F4" s="1626" t="s">
        <v>1387</v>
      </c>
      <c r="G4" s="1622" t="s">
        <v>1387</v>
      </c>
      <c r="H4" s="1623" t="s">
        <v>1392</v>
      </c>
      <c r="I4" s="1636">
        <f>'00 - Cover'!F17</f>
        <v>45991</v>
      </c>
      <c r="J4" s="1844"/>
    </row>
    <row r="5" spans="1:10" ht="50.5" thickBot="1">
      <c r="A5" s="1625" t="s">
        <v>1578</v>
      </c>
      <c r="B5" s="1613" t="s">
        <v>1383</v>
      </c>
      <c r="C5" s="1611" t="s">
        <v>1582</v>
      </c>
      <c r="D5" s="1620" t="s">
        <v>1583</v>
      </c>
      <c r="E5" s="1621" t="s">
        <v>1584</v>
      </c>
      <c r="F5" s="1622" t="s">
        <v>1387</v>
      </c>
      <c r="G5" s="1622" t="s">
        <v>1431</v>
      </c>
      <c r="H5" s="1623" t="s">
        <v>1424</v>
      </c>
      <c r="I5" s="1623" t="s">
        <v>1832</v>
      </c>
      <c r="J5" s="1843"/>
    </row>
    <row r="6" spans="1:10" ht="63" thickBot="1">
      <c r="A6" s="1625" t="s">
        <v>1578</v>
      </c>
      <c r="B6" s="1613" t="s">
        <v>1383</v>
      </c>
      <c r="C6" s="1611" t="s">
        <v>1585</v>
      </c>
      <c r="D6" s="1620" t="s">
        <v>1586</v>
      </c>
      <c r="E6" s="1621" t="s">
        <v>1587</v>
      </c>
      <c r="F6" s="1622" t="s">
        <v>1387</v>
      </c>
      <c r="G6" s="1622" t="s">
        <v>1431</v>
      </c>
      <c r="H6" s="1623" t="s">
        <v>1424</v>
      </c>
      <c r="I6" s="1623" t="s">
        <v>1831</v>
      </c>
      <c r="J6" s="1843"/>
    </row>
    <row r="7" spans="1:10" ht="63" thickBot="1">
      <c r="A7" s="1625" t="s">
        <v>1578</v>
      </c>
      <c r="B7" s="1613" t="s">
        <v>1383</v>
      </c>
      <c r="C7" s="1611" t="s">
        <v>1588</v>
      </c>
      <c r="D7" s="1620" t="s">
        <v>1589</v>
      </c>
      <c r="E7" s="1621" t="s">
        <v>1590</v>
      </c>
      <c r="F7" s="1622" t="s">
        <v>1387</v>
      </c>
      <c r="G7" s="1622" t="s">
        <v>1431</v>
      </c>
      <c r="H7" s="1623" t="s">
        <v>1424</v>
      </c>
      <c r="I7" s="1623" t="s">
        <v>1831</v>
      </c>
      <c r="J7" s="1843"/>
    </row>
    <row r="8" spans="1:10" ht="75.5" thickBot="1">
      <c r="A8" s="1625" t="s">
        <v>1578</v>
      </c>
      <c r="B8" s="1613" t="s">
        <v>1383</v>
      </c>
      <c r="C8" s="1611" t="s">
        <v>1591</v>
      </c>
      <c r="D8" s="1620" t="s">
        <v>1592</v>
      </c>
      <c r="E8" s="1621" t="s">
        <v>1593</v>
      </c>
      <c r="F8" s="1622" t="s">
        <v>1387</v>
      </c>
      <c r="G8" s="1622" t="s">
        <v>1431</v>
      </c>
      <c r="H8" s="1623" t="s">
        <v>1540</v>
      </c>
      <c r="I8" s="1623" t="s">
        <v>1832</v>
      </c>
      <c r="J8" s="1843"/>
    </row>
    <row r="9" spans="1:10" ht="75.5" thickBot="1">
      <c r="A9" s="1625" t="s">
        <v>1578</v>
      </c>
      <c r="B9" s="1613" t="s">
        <v>1383</v>
      </c>
      <c r="C9" s="1611" t="s">
        <v>1594</v>
      </c>
      <c r="D9" s="1620" t="s">
        <v>1595</v>
      </c>
      <c r="E9" s="1621" t="s">
        <v>1596</v>
      </c>
      <c r="F9" s="1622" t="s">
        <v>1387</v>
      </c>
      <c r="G9" s="1622" t="s">
        <v>1431</v>
      </c>
      <c r="H9" s="1623" t="s">
        <v>1424</v>
      </c>
      <c r="I9" s="1623" t="s">
        <v>1830</v>
      </c>
      <c r="J9" s="1843"/>
    </row>
    <row r="10" spans="1:10" ht="188" thickBot="1">
      <c r="A10" s="1625" t="s">
        <v>1578</v>
      </c>
      <c r="B10" s="1613" t="s">
        <v>1383</v>
      </c>
      <c r="C10" s="1611" t="s">
        <v>1597</v>
      </c>
      <c r="D10" s="1620" t="s">
        <v>1598</v>
      </c>
      <c r="E10" s="1621" t="s">
        <v>1599</v>
      </c>
      <c r="F10" s="1622" t="s">
        <v>1387</v>
      </c>
      <c r="G10" s="1622" t="s">
        <v>1387</v>
      </c>
      <c r="H10" s="1623" t="s">
        <v>1414</v>
      </c>
      <c r="I10" s="1623" t="s">
        <v>1844</v>
      </c>
      <c r="J10" s="1843"/>
    </row>
    <row r="11" spans="1:10" ht="188" thickBot="1">
      <c r="A11" s="1625" t="s">
        <v>1578</v>
      </c>
      <c r="B11" s="1613" t="s">
        <v>1383</v>
      </c>
      <c r="C11" s="1611" t="s">
        <v>1600</v>
      </c>
      <c r="D11" s="1620" t="s">
        <v>1601</v>
      </c>
      <c r="E11" s="1621" t="s">
        <v>1602</v>
      </c>
      <c r="F11" s="1622" t="s">
        <v>1387</v>
      </c>
      <c r="G11" s="1622" t="s">
        <v>1431</v>
      </c>
      <c r="H11" s="1623" t="s">
        <v>1414</v>
      </c>
      <c r="I11" s="1623" t="s">
        <v>1832</v>
      </c>
      <c r="J11" s="1843"/>
    </row>
    <row r="12" spans="1:10" ht="125.5" thickBot="1">
      <c r="A12" s="1625" t="s">
        <v>1578</v>
      </c>
      <c r="B12" s="1613" t="s">
        <v>1383</v>
      </c>
      <c r="C12" s="1611" t="s">
        <v>1603</v>
      </c>
      <c r="D12" s="1620" t="s">
        <v>1604</v>
      </c>
      <c r="E12" s="1621" t="s">
        <v>1605</v>
      </c>
      <c r="F12" s="1622" t="s">
        <v>1387</v>
      </c>
      <c r="G12" s="1622" t="s">
        <v>1431</v>
      </c>
      <c r="H12" s="1623" t="s">
        <v>1435</v>
      </c>
      <c r="I12" s="1623" t="s">
        <v>1832</v>
      </c>
      <c r="J12" s="1843"/>
    </row>
    <row r="13" spans="1:10" ht="15" thickBot="1">
      <c r="A13" s="1625"/>
      <c r="B13" s="1613"/>
      <c r="C13" s="1611"/>
      <c r="D13" s="1620"/>
      <c r="E13" s="1621"/>
      <c r="F13" s="1622"/>
      <c r="G13" s="1622"/>
      <c r="H13" s="1623"/>
      <c r="I13" s="1623" t="s">
        <v>308</v>
      </c>
      <c r="J13" s="1843"/>
    </row>
    <row r="14" spans="1:10" ht="113" thickBot="1">
      <c r="A14" s="1625" t="s">
        <v>1578</v>
      </c>
      <c r="B14" s="1613" t="s">
        <v>1383</v>
      </c>
      <c r="C14" s="1611" t="s">
        <v>1606</v>
      </c>
      <c r="D14" s="1620" t="s">
        <v>1607</v>
      </c>
      <c r="E14" s="1621" t="s">
        <v>1608</v>
      </c>
      <c r="F14" s="1622" t="s">
        <v>1387</v>
      </c>
      <c r="G14" s="1622" t="s">
        <v>1431</v>
      </c>
      <c r="H14" s="1623" t="s">
        <v>1435</v>
      </c>
      <c r="I14" s="1623" t="s">
        <v>1832</v>
      </c>
      <c r="J14" s="1843"/>
    </row>
    <row r="15" spans="1:10" ht="15" thickBot="1">
      <c r="A15" s="1625"/>
      <c r="B15" s="1613"/>
      <c r="C15" s="1611"/>
      <c r="D15" s="1620"/>
      <c r="E15" s="1621"/>
      <c r="F15" s="1622"/>
      <c r="G15" s="1622"/>
      <c r="H15" s="1623"/>
      <c r="I15" s="1623" t="s">
        <v>308</v>
      </c>
      <c r="J15" s="1843"/>
    </row>
    <row r="16" spans="1:10" ht="63" thickBot="1">
      <c r="A16" s="1625" t="s">
        <v>1578</v>
      </c>
      <c r="B16" s="1613" t="s">
        <v>1383</v>
      </c>
      <c r="C16" s="1611" t="s">
        <v>1609</v>
      </c>
      <c r="D16" s="1620" t="s">
        <v>1610</v>
      </c>
      <c r="E16" s="1621" t="s">
        <v>1611</v>
      </c>
      <c r="F16" s="1622" t="s">
        <v>1387</v>
      </c>
      <c r="G16" s="1622" t="s">
        <v>1431</v>
      </c>
      <c r="H16" s="1623" t="s">
        <v>1612</v>
      </c>
      <c r="I16" s="1623" t="s">
        <v>1832</v>
      </c>
      <c r="J16" s="1843"/>
    </row>
    <row r="17" spans="1:10" ht="100.5" thickBot="1">
      <c r="A17" s="1625" t="s">
        <v>1578</v>
      </c>
      <c r="B17" s="1613" t="s">
        <v>1383</v>
      </c>
      <c r="C17" s="1611" t="s">
        <v>1613</v>
      </c>
      <c r="D17" s="1620" t="s">
        <v>1614</v>
      </c>
      <c r="E17" s="1621" t="s">
        <v>1615</v>
      </c>
      <c r="F17" s="1622" t="s">
        <v>1387</v>
      </c>
      <c r="G17" s="1622" t="s">
        <v>1431</v>
      </c>
      <c r="H17" s="1623" t="s">
        <v>1435</v>
      </c>
      <c r="I17" s="1623" t="s">
        <v>1832</v>
      </c>
      <c r="J17" s="1843"/>
    </row>
    <row r="18" spans="1:10" ht="15" thickBot="1">
      <c r="A18" s="1625"/>
      <c r="B18" s="1613"/>
      <c r="C18" s="1611"/>
      <c r="D18" s="1620"/>
      <c r="E18" s="1621"/>
      <c r="F18" s="1622"/>
      <c r="G18" s="1622"/>
      <c r="H18" s="1623"/>
      <c r="I18" s="1623" t="s">
        <v>308</v>
      </c>
      <c r="J18" s="1843"/>
    </row>
    <row r="19" spans="1:10" ht="75.5" thickBot="1">
      <c r="A19" s="1625" t="s">
        <v>1578</v>
      </c>
      <c r="B19" s="1613" t="s">
        <v>1383</v>
      </c>
      <c r="C19" s="1611" t="s">
        <v>1616</v>
      </c>
      <c r="D19" s="1620" t="s">
        <v>1617</v>
      </c>
      <c r="E19" s="1621" t="s">
        <v>1618</v>
      </c>
      <c r="F19" s="1622" t="s">
        <v>1387</v>
      </c>
      <c r="G19" s="1622" t="s">
        <v>1431</v>
      </c>
      <c r="H19" s="1623" t="s">
        <v>1457</v>
      </c>
      <c r="I19" s="1623" t="s">
        <v>1832</v>
      </c>
      <c r="J19" s="1843"/>
    </row>
    <row r="20" spans="1:10" ht="63" thickBot="1">
      <c r="A20" s="1625" t="s">
        <v>1578</v>
      </c>
      <c r="B20" s="1613" t="s">
        <v>1383</v>
      </c>
      <c r="C20" s="1611" t="s">
        <v>1619</v>
      </c>
      <c r="D20" s="1620" t="s">
        <v>1620</v>
      </c>
      <c r="E20" s="1621" t="s">
        <v>1621</v>
      </c>
      <c r="F20" s="1622" t="s">
        <v>1387</v>
      </c>
      <c r="G20" s="1622" t="s">
        <v>1431</v>
      </c>
      <c r="H20" s="1623" t="s">
        <v>1457</v>
      </c>
      <c r="I20" s="1623" t="s">
        <v>1832</v>
      </c>
      <c r="J20" s="1843"/>
    </row>
    <row r="21" spans="1:10" ht="88" thickBot="1">
      <c r="A21" s="1625" t="s">
        <v>1578</v>
      </c>
      <c r="B21" s="1613" t="s">
        <v>1383</v>
      </c>
      <c r="C21" s="1611" t="s">
        <v>1622</v>
      </c>
      <c r="D21" s="1620" t="s">
        <v>1623</v>
      </c>
      <c r="E21" s="1621" t="s">
        <v>1624</v>
      </c>
      <c r="F21" s="1622" t="s">
        <v>1387</v>
      </c>
      <c r="G21" s="1622" t="s">
        <v>1431</v>
      </c>
      <c r="H21" s="1623" t="s">
        <v>1435</v>
      </c>
      <c r="I21" s="1623" t="s">
        <v>1832</v>
      </c>
      <c r="J21" s="1843"/>
    </row>
    <row r="22" spans="1:10" ht="15" thickBot="1">
      <c r="A22" s="1625"/>
      <c r="B22" s="1613"/>
      <c r="C22" s="1611"/>
      <c r="D22" s="1620"/>
      <c r="E22" s="1621"/>
      <c r="F22" s="1622"/>
      <c r="G22" s="1622"/>
      <c r="H22" s="1623"/>
      <c r="I22" s="1623" t="s">
        <v>308</v>
      </c>
      <c r="J22" s="1843"/>
    </row>
    <row r="23" spans="1:10" ht="409.6" thickBot="1">
      <c r="A23" s="1625" t="s">
        <v>1578</v>
      </c>
      <c r="B23" s="1613" t="s">
        <v>1383</v>
      </c>
      <c r="C23" s="1611" t="s">
        <v>1625</v>
      </c>
      <c r="D23" s="1624" t="s">
        <v>1626</v>
      </c>
      <c r="E23" s="1621" t="s">
        <v>1627</v>
      </c>
      <c r="F23" s="1622" t="s">
        <v>1387</v>
      </c>
      <c r="G23" s="1622" t="s">
        <v>1431</v>
      </c>
      <c r="H23" s="1623" t="s">
        <v>1414</v>
      </c>
      <c r="I23" s="1623" t="s">
        <v>1832</v>
      </c>
      <c r="J23" s="1843"/>
    </row>
    <row r="24" spans="1:10" ht="39.5" thickBot="1">
      <c r="A24" s="1625" t="s">
        <v>1578</v>
      </c>
      <c r="B24" s="1613" t="s">
        <v>1383</v>
      </c>
      <c r="C24" s="1611" t="s">
        <v>1628</v>
      </c>
      <c r="D24" s="1624" t="s">
        <v>1629</v>
      </c>
      <c r="E24" s="1621" t="s">
        <v>1630</v>
      </c>
      <c r="F24" s="1622" t="s">
        <v>1387</v>
      </c>
      <c r="G24" s="1622" t="s">
        <v>1431</v>
      </c>
      <c r="H24" s="1623" t="s">
        <v>1392</v>
      </c>
      <c r="I24" s="1623" t="s">
        <v>1832</v>
      </c>
      <c r="J24" s="1843"/>
    </row>
    <row r="25" spans="1:10" ht="75.5" thickBot="1">
      <c r="A25" s="1625" t="s">
        <v>1578</v>
      </c>
      <c r="B25" s="1613" t="s">
        <v>1383</v>
      </c>
      <c r="C25" s="1611" t="s">
        <v>1631</v>
      </c>
      <c r="D25" s="1624" t="s">
        <v>1632</v>
      </c>
      <c r="E25" s="1621" t="s">
        <v>1633</v>
      </c>
      <c r="F25" s="1622" t="s">
        <v>1387</v>
      </c>
      <c r="G25" s="1622" t="s">
        <v>1431</v>
      </c>
      <c r="H25" s="1623" t="s">
        <v>1435</v>
      </c>
      <c r="I25" s="1623" t="s">
        <v>1832</v>
      </c>
      <c r="J25" s="1843"/>
    </row>
    <row r="26" spans="1:10" ht="15" thickBot="1">
      <c r="A26" s="1625"/>
      <c r="B26" s="1613"/>
      <c r="C26" s="1611"/>
      <c r="D26" s="1624"/>
      <c r="E26" s="1621"/>
      <c r="F26" s="1622"/>
      <c r="G26" s="1622"/>
      <c r="H26" s="1623"/>
      <c r="I26" s="1623" t="s">
        <v>308</v>
      </c>
      <c r="J26" s="1843"/>
    </row>
    <row r="27" spans="1:10" ht="39.5" thickBot="1">
      <c r="A27" s="1625" t="s">
        <v>1578</v>
      </c>
      <c r="B27" s="1613" t="s">
        <v>1383</v>
      </c>
      <c r="C27" s="1611" t="s">
        <v>1634</v>
      </c>
      <c r="D27" s="1624" t="s">
        <v>1635</v>
      </c>
      <c r="E27" s="1621" t="s">
        <v>1636</v>
      </c>
      <c r="F27" s="1622" t="s">
        <v>1387</v>
      </c>
      <c r="G27" s="1622" t="s">
        <v>1431</v>
      </c>
      <c r="H27" s="1623" t="s">
        <v>1637</v>
      </c>
      <c r="I27" s="1623" t="s">
        <v>1832</v>
      </c>
      <c r="J27" s="1843"/>
    </row>
    <row r="28" spans="1:10" ht="39.5" thickBot="1">
      <c r="A28" s="1625" t="s">
        <v>1578</v>
      </c>
      <c r="B28" s="1613" t="s">
        <v>1383</v>
      </c>
      <c r="C28" s="1611" t="s">
        <v>1638</v>
      </c>
      <c r="D28" s="1624" t="s">
        <v>1639</v>
      </c>
      <c r="E28" s="1621" t="s">
        <v>1640</v>
      </c>
      <c r="F28" s="1622" t="s">
        <v>1387</v>
      </c>
      <c r="G28" s="1622" t="s">
        <v>1431</v>
      </c>
      <c r="H28" s="1623" t="s">
        <v>1637</v>
      </c>
      <c r="I28" s="1623" t="s">
        <v>1832</v>
      </c>
      <c r="J28" s="1843"/>
    </row>
    <row r="29" spans="1:10" ht="39.5" thickBot="1">
      <c r="A29" s="1625" t="s">
        <v>1578</v>
      </c>
      <c r="B29" s="1613" t="s">
        <v>1383</v>
      </c>
      <c r="C29" s="1611" t="s">
        <v>1641</v>
      </c>
      <c r="D29" s="1624" t="s">
        <v>1642</v>
      </c>
      <c r="E29" s="1621" t="s">
        <v>1643</v>
      </c>
      <c r="F29" s="1622" t="s">
        <v>1387</v>
      </c>
      <c r="G29" s="1622" t="s">
        <v>1431</v>
      </c>
      <c r="H29" s="1623" t="s">
        <v>1457</v>
      </c>
      <c r="I29" s="1623" t="s">
        <v>1832</v>
      </c>
      <c r="J29" s="1843"/>
    </row>
    <row r="30" spans="1:10" ht="39.5" thickBot="1">
      <c r="A30" s="1625" t="s">
        <v>1578</v>
      </c>
      <c r="B30" s="1613" t="s">
        <v>1383</v>
      </c>
      <c r="C30" s="1611" t="s">
        <v>1644</v>
      </c>
      <c r="D30" s="1624" t="s">
        <v>1645</v>
      </c>
      <c r="E30" s="1621" t="s">
        <v>1646</v>
      </c>
      <c r="F30" s="1622" t="s">
        <v>1387</v>
      </c>
      <c r="G30" s="1622" t="s">
        <v>1431</v>
      </c>
      <c r="H30" s="1623" t="s">
        <v>1392</v>
      </c>
      <c r="I30" s="1623" t="s">
        <v>1832</v>
      </c>
      <c r="J30" s="1843"/>
    </row>
    <row r="31" spans="1:10" ht="75.5" thickBot="1">
      <c r="A31" s="1625" t="s">
        <v>1578</v>
      </c>
      <c r="B31" s="1613" t="s">
        <v>1383</v>
      </c>
      <c r="C31" s="1611" t="s">
        <v>1647</v>
      </c>
      <c r="D31" s="1624" t="s">
        <v>1648</v>
      </c>
      <c r="E31" s="1621" t="s">
        <v>1649</v>
      </c>
      <c r="F31" s="1622" t="s">
        <v>1387</v>
      </c>
      <c r="G31" s="1622" t="s">
        <v>1431</v>
      </c>
      <c r="H31" s="1623" t="s">
        <v>1435</v>
      </c>
      <c r="I31" s="1623" t="s">
        <v>1832</v>
      </c>
      <c r="J31" s="1843"/>
    </row>
    <row r="32" spans="1:10" ht="15" thickBot="1">
      <c r="A32" s="1625"/>
      <c r="B32" s="1613"/>
      <c r="C32" s="1645"/>
      <c r="D32" s="1646"/>
      <c r="E32" s="1647"/>
      <c r="F32" s="1626"/>
      <c r="G32" s="1626"/>
      <c r="H32" s="1648"/>
      <c r="I32" s="1623" t="s">
        <v>308</v>
      </c>
      <c r="J32" s="1843"/>
    </row>
    <row r="33" spans="1:12" ht="39.5" thickBot="1">
      <c r="A33" s="1625" t="s">
        <v>1578</v>
      </c>
      <c r="B33" s="1613" t="s">
        <v>1650</v>
      </c>
      <c r="C33" s="1614" t="s">
        <v>1651</v>
      </c>
      <c r="D33" s="1615"/>
      <c r="E33" s="1616"/>
      <c r="F33" s="1617" t="s">
        <v>143</v>
      </c>
      <c r="G33" s="1617" t="s">
        <v>143</v>
      </c>
      <c r="H33" s="1618"/>
      <c r="I33" s="1619"/>
      <c r="J33" s="1842"/>
    </row>
    <row r="34" spans="1:12" ht="39.5" thickBot="1">
      <c r="A34" s="1625" t="s">
        <v>1578</v>
      </c>
      <c r="B34" s="1613" t="s">
        <v>1650</v>
      </c>
      <c r="C34" s="1611" t="s">
        <v>1652</v>
      </c>
      <c r="D34" s="1620" t="s">
        <v>1385</v>
      </c>
      <c r="E34" s="1621" t="s">
        <v>1653</v>
      </c>
      <c r="F34" s="1622" t="s">
        <v>1387</v>
      </c>
      <c r="G34" s="1622" t="s">
        <v>1387</v>
      </c>
      <c r="H34" s="1623" t="s">
        <v>1388</v>
      </c>
      <c r="I34" s="1623"/>
      <c r="J34" s="1623"/>
      <c r="K34" s="1623"/>
      <c r="L34" s="1623"/>
    </row>
    <row r="35" spans="1:12" ht="39.5" thickBot="1">
      <c r="A35" s="1625" t="s">
        <v>1578</v>
      </c>
      <c r="B35" s="1613" t="s">
        <v>1650</v>
      </c>
      <c r="C35" s="1611" t="s">
        <v>1654</v>
      </c>
      <c r="D35" s="1620" t="s">
        <v>1655</v>
      </c>
      <c r="E35" s="1621" t="s">
        <v>1656</v>
      </c>
      <c r="F35" s="1622" t="s">
        <v>1387</v>
      </c>
      <c r="G35" s="1622" t="s">
        <v>1387</v>
      </c>
      <c r="H35" s="1623" t="s">
        <v>1533</v>
      </c>
      <c r="I35" s="1623" t="s">
        <v>118</v>
      </c>
      <c r="J35" s="1623" t="s">
        <v>2053</v>
      </c>
      <c r="K35" s="1623" t="s">
        <v>119</v>
      </c>
      <c r="L35" s="1623" t="s">
        <v>130</v>
      </c>
    </row>
    <row r="36" spans="1:12" ht="88" thickBot="1">
      <c r="A36" s="1625" t="s">
        <v>1578</v>
      </c>
      <c r="B36" s="1613" t="s">
        <v>1650</v>
      </c>
      <c r="C36" s="1611" t="s">
        <v>1657</v>
      </c>
      <c r="D36" s="1620" t="s">
        <v>1658</v>
      </c>
      <c r="E36" s="1621" t="s">
        <v>1659</v>
      </c>
      <c r="F36" s="1622" t="s">
        <v>1387</v>
      </c>
      <c r="G36" s="1622" t="s">
        <v>1387</v>
      </c>
      <c r="H36" s="1623" t="s">
        <v>1533</v>
      </c>
      <c r="I36" s="1623" t="s">
        <v>118</v>
      </c>
      <c r="J36" s="1623" t="s">
        <v>2053</v>
      </c>
      <c r="K36" s="1623" t="s">
        <v>119</v>
      </c>
      <c r="L36" s="1623" t="s">
        <v>130</v>
      </c>
    </row>
    <row r="37" spans="1:12" ht="39.5" thickBot="1">
      <c r="A37" s="1625" t="s">
        <v>1578</v>
      </c>
      <c r="B37" s="1613" t="s">
        <v>1650</v>
      </c>
      <c r="C37" s="1611" t="s">
        <v>1660</v>
      </c>
      <c r="D37" s="1620" t="s">
        <v>1661</v>
      </c>
      <c r="E37" s="1621" t="s">
        <v>1662</v>
      </c>
      <c r="F37" s="1622" t="s">
        <v>1387</v>
      </c>
      <c r="G37" s="1622" t="s">
        <v>1431</v>
      </c>
      <c r="H37" s="1623" t="s">
        <v>1663</v>
      </c>
      <c r="I37" s="1623" t="str">
        <f>'11 - Notes Follow-up'!E17</f>
        <v>FR001400SOX4</v>
      </c>
      <c r="J37" s="1853" t="str">
        <f>'11 - Notes Follow-up'!M17</f>
        <v>FR0014012LN9</v>
      </c>
      <c r="K37" s="1623" t="s">
        <v>1832</v>
      </c>
      <c r="L37" s="1623" t="s">
        <v>1832</v>
      </c>
    </row>
    <row r="38" spans="1:12" ht="88" thickBot="1">
      <c r="A38" s="1625" t="s">
        <v>1578</v>
      </c>
      <c r="B38" s="1613" t="s">
        <v>1650</v>
      </c>
      <c r="C38" s="1611" t="s">
        <v>1664</v>
      </c>
      <c r="D38" s="1620" t="s">
        <v>1665</v>
      </c>
      <c r="E38" s="1621" t="s">
        <v>1666</v>
      </c>
      <c r="F38" s="1622" t="s">
        <v>1387</v>
      </c>
      <c r="G38" s="1622" t="s">
        <v>1431</v>
      </c>
      <c r="H38" s="1623" t="s">
        <v>1396</v>
      </c>
      <c r="I38" s="1623" t="s">
        <v>118</v>
      </c>
      <c r="J38" s="1623" t="s">
        <v>2053</v>
      </c>
      <c r="K38" s="1623" t="s">
        <v>119</v>
      </c>
      <c r="L38" s="1623" t="s">
        <v>130</v>
      </c>
    </row>
    <row r="39" spans="1:12" ht="200.5" thickBot="1">
      <c r="A39" s="1625" t="s">
        <v>1578</v>
      </c>
      <c r="B39" s="1613" t="s">
        <v>1650</v>
      </c>
      <c r="C39" s="1611" t="s">
        <v>1667</v>
      </c>
      <c r="D39" s="1620" t="s">
        <v>1668</v>
      </c>
      <c r="E39" s="1621" t="s">
        <v>1669</v>
      </c>
      <c r="F39" s="1622" t="s">
        <v>1387</v>
      </c>
      <c r="G39" s="1622" t="s">
        <v>1387</v>
      </c>
      <c r="H39" s="1623" t="s">
        <v>1414</v>
      </c>
      <c r="I39" s="1623" t="s">
        <v>1845</v>
      </c>
      <c r="J39" s="1623" t="s">
        <v>1845</v>
      </c>
      <c r="K39" s="1623" t="s">
        <v>1845</v>
      </c>
      <c r="L39" s="1623" t="s">
        <v>1846</v>
      </c>
    </row>
    <row r="40" spans="1:12" ht="39.5" thickBot="1">
      <c r="A40" s="1625" t="s">
        <v>1578</v>
      </c>
      <c r="B40" s="1613" t="s">
        <v>1650</v>
      </c>
      <c r="C40" s="1611" t="s">
        <v>1670</v>
      </c>
      <c r="D40" s="1620" t="s">
        <v>399</v>
      </c>
      <c r="E40" s="1621" t="s">
        <v>1671</v>
      </c>
      <c r="F40" s="1622" t="s">
        <v>1387</v>
      </c>
      <c r="G40" s="1622" t="s">
        <v>1387</v>
      </c>
      <c r="H40" s="1623" t="s">
        <v>1637</v>
      </c>
      <c r="I40" s="1623" t="s">
        <v>308</v>
      </c>
      <c r="J40" s="1623" t="s">
        <v>308</v>
      </c>
      <c r="K40" s="1623" t="s">
        <v>308</v>
      </c>
      <c r="L40" s="1623" t="s">
        <v>308</v>
      </c>
    </row>
    <row r="41" spans="1:12" ht="75.5" thickBot="1">
      <c r="A41" s="1625" t="s">
        <v>1578</v>
      </c>
      <c r="B41" s="1613" t="s">
        <v>1650</v>
      </c>
      <c r="C41" s="1611" t="s">
        <v>1672</v>
      </c>
      <c r="D41" s="1620" t="s">
        <v>434</v>
      </c>
      <c r="E41" s="1621" t="s">
        <v>1673</v>
      </c>
      <c r="F41" s="1622" t="s">
        <v>1387</v>
      </c>
      <c r="G41" s="1622" t="s">
        <v>1387</v>
      </c>
      <c r="H41" s="1623" t="s">
        <v>1435</v>
      </c>
      <c r="I41" s="1639">
        <f>'11 - Notes Follow-up'!E16</f>
        <v>7773200000</v>
      </c>
      <c r="J41" s="1639">
        <f>'11 - Notes Follow-up'!M16</f>
        <v>4034000000</v>
      </c>
      <c r="K41" s="1639">
        <f>'11 - Notes Follow-up'!U16</f>
        <v>580800000</v>
      </c>
      <c r="L41" s="1639">
        <f>'11 - Notes Follow-up'!AB15</f>
        <v>300</v>
      </c>
    </row>
    <row r="42" spans="1:12" ht="15" thickBot="1">
      <c r="A42" s="1625"/>
      <c r="B42" s="1613"/>
      <c r="C42" s="1611"/>
      <c r="D42" s="1620"/>
      <c r="E42" s="1621"/>
      <c r="F42" s="1622"/>
      <c r="G42" s="1622"/>
      <c r="H42" s="1623"/>
      <c r="I42" s="1623" t="s">
        <v>308</v>
      </c>
      <c r="J42" s="1623" t="s">
        <v>308</v>
      </c>
      <c r="K42" s="1623" t="s">
        <v>308</v>
      </c>
      <c r="L42" s="1623" t="s">
        <v>308</v>
      </c>
    </row>
    <row r="43" spans="1:12" ht="88" thickBot="1">
      <c r="A43" s="1625" t="s">
        <v>1578</v>
      </c>
      <c r="B43" s="1613" t="s">
        <v>1650</v>
      </c>
      <c r="C43" s="1611" t="s">
        <v>1674</v>
      </c>
      <c r="D43" s="1620" t="s">
        <v>435</v>
      </c>
      <c r="E43" s="1621" t="s">
        <v>1675</v>
      </c>
      <c r="F43" s="1622" t="s">
        <v>1387</v>
      </c>
      <c r="G43" s="1622" t="s">
        <v>1387</v>
      </c>
      <c r="H43" s="1623" t="s">
        <v>1435</v>
      </c>
      <c r="I43" s="1639">
        <f>'11 - Notes Follow-up'!G25</f>
        <v>6876677200.6800003</v>
      </c>
      <c r="J43" s="1639">
        <f>'11 - Notes Follow-up'!O25</f>
        <v>3963336422</v>
      </c>
      <c r="K43" s="1639">
        <f>'11 - Notes Follow-up'!W25</f>
        <v>570527041.92000008</v>
      </c>
      <c r="L43" s="1639">
        <f>'11 - Notes Follow-up'!AD25</f>
        <v>300</v>
      </c>
    </row>
    <row r="44" spans="1:12" ht="15" thickBot="1">
      <c r="A44" s="1625"/>
      <c r="B44" s="1613"/>
      <c r="C44" s="1611"/>
      <c r="D44" s="1620"/>
      <c r="E44" s="1621"/>
      <c r="F44" s="1622"/>
      <c r="G44" s="1622"/>
      <c r="H44" s="1623"/>
      <c r="I44" s="1623" t="s">
        <v>308</v>
      </c>
      <c r="J44" s="1623" t="s">
        <v>308</v>
      </c>
      <c r="K44" s="1623" t="s">
        <v>308</v>
      </c>
      <c r="L44" s="1623" t="s">
        <v>308</v>
      </c>
    </row>
    <row r="45" spans="1:12" ht="100.5" thickBot="1">
      <c r="A45" s="1625" t="s">
        <v>1578</v>
      </c>
      <c r="B45" s="1613" t="s">
        <v>1650</v>
      </c>
      <c r="C45" s="1611" t="s">
        <v>1676</v>
      </c>
      <c r="D45" s="1620" t="s">
        <v>1677</v>
      </c>
      <c r="E45" s="1621" t="s">
        <v>1678</v>
      </c>
      <c r="F45" s="1622" t="s">
        <v>1387</v>
      </c>
      <c r="G45" s="1622" t="s">
        <v>1387</v>
      </c>
      <c r="H45" s="1623" t="s">
        <v>1414</v>
      </c>
      <c r="I45" s="1623" t="s">
        <v>1847</v>
      </c>
      <c r="J45" s="1623" t="s">
        <v>1847</v>
      </c>
      <c r="K45" s="1623" t="s">
        <v>1847</v>
      </c>
      <c r="L45" s="1623" t="s">
        <v>1847</v>
      </c>
    </row>
    <row r="46" spans="1:12" ht="63" thickBot="1">
      <c r="A46" s="1625" t="s">
        <v>1578</v>
      </c>
      <c r="B46" s="1613" t="s">
        <v>1650</v>
      </c>
      <c r="C46" s="1611" t="s">
        <v>1679</v>
      </c>
      <c r="D46" s="1620" t="s">
        <v>1680</v>
      </c>
      <c r="E46" s="1621" t="s">
        <v>1681</v>
      </c>
      <c r="F46" s="1622" t="s">
        <v>1387</v>
      </c>
      <c r="G46" s="1622" t="s">
        <v>1431</v>
      </c>
      <c r="H46" s="1623" t="s">
        <v>1392</v>
      </c>
      <c r="I46" s="1636">
        <f>'11 - Notes Follow-up'!$B$25</f>
        <v>46020</v>
      </c>
      <c r="J46" s="1636">
        <f>'11 - Notes Follow-up'!$B$25</f>
        <v>46020</v>
      </c>
      <c r="K46" s="1636">
        <f>I46</f>
        <v>46020</v>
      </c>
      <c r="L46" s="1636">
        <f>K46</f>
        <v>46020</v>
      </c>
    </row>
    <row r="47" spans="1:12" ht="63" thickBot="1">
      <c r="A47" s="1625" t="s">
        <v>1578</v>
      </c>
      <c r="B47" s="1613" t="s">
        <v>1650</v>
      </c>
      <c r="C47" s="1611" t="s">
        <v>1682</v>
      </c>
      <c r="D47" s="1620" t="s">
        <v>1683</v>
      </c>
      <c r="E47" s="1621" t="s">
        <v>1684</v>
      </c>
      <c r="F47" s="1622" t="s">
        <v>1387</v>
      </c>
      <c r="G47" s="1622" t="s">
        <v>1431</v>
      </c>
      <c r="H47" s="1623" t="s">
        <v>1392</v>
      </c>
      <c r="I47" s="1636">
        <f>I46</f>
        <v>46020</v>
      </c>
      <c r="J47" s="1636">
        <f>J46</f>
        <v>46020</v>
      </c>
      <c r="K47" s="1636">
        <f>K46</f>
        <v>46020</v>
      </c>
      <c r="L47" s="1636">
        <f>K47</f>
        <v>46020</v>
      </c>
    </row>
    <row r="48" spans="1:12" ht="39.5" thickBot="1">
      <c r="A48" s="1625" t="s">
        <v>1578</v>
      </c>
      <c r="B48" s="1613" t="s">
        <v>1650</v>
      </c>
      <c r="C48" s="1611" t="s">
        <v>1685</v>
      </c>
      <c r="D48" s="1620" t="s">
        <v>1686</v>
      </c>
      <c r="E48" s="1621" t="s">
        <v>1687</v>
      </c>
      <c r="F48" s="1622" t="s">
        <v>1387</v>
      </c>
      <c r="G48" s="1622" t="s">
        <v>1387</v>
      </c>
      <c r="H48" s="1623" t="s">
        <v>1457</v>
      </c>
      <c r="I48" s="1623">
        <f>'11 - Notes Follow-up'!E15*10000</f>
        <v>60</v>
      </c>
      <c r="J48" s="1623">
        <f>'11 - Notes Follow-up'!M15*10000</f>
        <v>60</v>
      </c>
      <c r="K48" s="1623">
        <f>'11 - Notes Follow-up'!U15*10000</f>
        <v>150</v>
      </c>
      <c r="L48" s="1623">
        <v>0</v>
      </c>
    </row>
    <row r="49" spans="1:12" ht="50.5" thickBot="1">
      <c r="A49" s="1625" t="s">
        <v>1578</v>
      </c>
      <c r="B49" s="1613" t="s">
        <v>1650</v>
      </c>
      <c r="C49" s="1611" t="s">
        <v>1688</v>
      </c>
      <c r="D49" s="1620" t="s">
        <v>1689</v>
      </c>
      <c r="E49" s="1621" t="s">
        <v>1690</v>
      </c>
      <c r="F49" s="1622" t="s">
        <v>1387</v>
      </c>
      <c r="G49" s="1622" t="s">
        <v>1431</v>
      </c>
      <c r="H49" s="1623" t="s">
        <v>1457</v>
      </c>
      <c r="I49" s="1644">
        <v>0</v>
      </c>
      <c r="J49" s="1644">
        <v>0</v>
      </c>
      <c r="K49" s="1644">
        <v>0</v>
      </c>
      <c r="L49" s="1644">
        <v>0</v>
      </c>
    </row>
    <row r="50" spans="1:12" ht="39.5" thickBot="1">
      <c r="A50" s="1625" t="s">
        <v>1578</v>
      </c>
      <c r="B50" s="1613" t="s">
        <v>1650</v>
      </c>
      <c r="C50" s="1611" t="s">
        <v>1691</v>
      </c>
      <c r="D50" s="1620" t="s">
        <v>1692</v>
      </c>
      <c r="E50" s="1621" t="s">
        <v>1693</v>
      </c>
      <c r="F50" s="1622" t="s">
        <v>1387</v>
      </c>
      <c r="G50" s="1622" t="s">
        <v>1431</v>
      </c>
      <c r="H50" s="1623" t="s">
        <v>1457</v>
      </c>
      <c r="I50" s="1623" t="s">
        <v>1832</v>
      </c>
      <c r="J50" s="1623" t="s">
        <v>1832</v>
      </c>
      <c r="K50" s="1623" t="s">
        <v>1832</v>
      </c>
      <c r="L50" s="1623" t="s">
        <v>1832</v>
      </c>
    </row>
    <row r="51" spans="1:12" ht="39.5" thickBot="1">
      <c r="A51" s="1625" t="s">
        <v>1578</v>
      </c>
      <c r="B51" s="1613" t="s">
        <v>1650</v>
      </c>
      <c r="C51" s="1611" t="s">
        <v>1694</v>
      </c>
      <c r="D51" s="1620" t="s">
        <v>1695</v>
      </c>
      <c r="E51" s="1621" t="s">
        <v>1696</v>
      </c>
      <c r="F51" s="1622" t="s">
        <v>1387</v>
      </c>
      <c r="G51" s="1622" t="s">
        <v>1431</v>
      </c>
      <c r="H51" s="1623" t="s">
        <v>1457</v>
      </c>
      <c r="I51" s="1623" t="s">
        <v>1832</v>
      </c>
      <c r="J51" s="1623" t="s">
        <v>1832</v>
      </c>
      <c r="K51" s="1623" t="s">
        <v>1832</v>
      </c>
      <c r="L51" s="1623" t="s">
        <v>1832</v>
      </c>
    </row>
    <row r="52" spans="1:12" ht="50.5" thickBot="1">
      <c r="A52" s="1625" t="s">
        <v>1578</v>
      </c>
      <c r="B52" s="1613" t="s">
        <v>1650</v>
      </c>
      <c r="C52" s="1611" t="s">
        <v>1697</v>
      </c>
      <c r="D52" s="1620" t="s">
        <v>1698</v>
      </c>
      <c r="E52" s="1621" t="s">
        <v>1699</v>
      </c>
      <c r="F52" s="1622" t="s">
        <v>1387</v>
      </c>
      <c r="G52" s="1622" t="s">
        <v>1431</v>
      </c>
      <c r="H52" s="1623" t="s">
        <v>1457</v>
      </c>
      <c r="I52" s="1623" t="s">
        <v>1832</v>
      </c>
      <c r="J52" s="1623" t="s">
        <v>1832</v>
      </c>
      <c r="K52" s="1623" t="s">
        <v>1832</v>
      </c>
      <c r="L52" s="1623" t="s">
        <v>1832</v>
      </c>
    </row>
    <row r="53" spans="1:12" ht="63" thickBot="1">
      <c r="A53" s="1625" t="s">
        <v>1578</v>
      </c>
      <c r="B53" s="1613" t="s">
        <v>1650</v>
      </c>
      <c r="C53" s="1611" t="s">
        <v>1700</v>
      </c>
      <c r="D53" s="1620" t="s">
        <v>1701</v>
      </c>
      <c r="E53" s="1621" t="s">
        <v>1702</v>
      </c>
      <c r="F53" s="1622" t="s">
        <v>1387</v>
      </c>
      <c r="G53" s="1622" t="s">
        <v>1431</v>
      </c>
      <c r="H53" s="1623" t="s">
        <v>1392</v>
      </c>
      <c r="I53" s="1623" t="s">
        <v>1832</v>
      </c>
      <c r="J53" s="1623" t="s">
        <v>1832</v>
      </c>
      <c r="K53" s="1623" t="s">
        <v>1832</v>
      </c>
      <c r="L53" s="1623" t="s">
        <v>1832</v>
      </c>
    </row>
    <row r="54" spans="1:12" ht="88" thickBot="1">
      <c r="A54" s="1625" t="s">
        <v>1578</v>
      </c>
      <c r="B54" s="1613" t="s">
        <v>1650</v>
      </c>
      <c r="C54" s="1611" t="s">
        <v>1703</v>
      </c>
      <c r="D54" s="1620" t="s">
        <v>1704</v>
      </c>
      <c r="E54" s="1621" t="s">
        <v>1705</v>
      </c>
      <c r="F54" s="1622" t="s">
        <v>1387</v>
      </c>
      <c r="G54" s="1622" t="s">
        <v>1431</v>
      </c>
      <c r="H54" s="1623" t="s">
        <v>1414</v>
      </c>
      <c r="I54" s="1623" t="s">
        <v>1848</v>
      </c>
      <c r="J54" s="1623" t="s">
        <v>1848</v>
      </c>
      <c r="K54" s="1623" t="s">
        <v>1848</v>
      </c>
      <c r="L54" s="1623" t="s">
        <v>1848</v>
      </c>
    </row>
    <row r="55" spans="1:12" ht="409.6" thickBot="1">
      <c r="A55" s="1625" t="s">
        <v>1578</v>
      </c>
      <c r="B55" s="1613" t="s">
        <v>1650</v>
      </c>
      <c r="C55" s="1611" t="s">
        <v>1706</v>
      </c>
      <c r="D55" s="1620" t="s">
        <v>1707</v>
      </c>
      <c r="E55" s="1621" t="s">
        <v>1708</v>
      </c>
      <c r="F55" s="1622" t="s">
        <v>1387</v>
      </c>
      <c r="G55" s="1622" t="s">
        <v>1431</v>
      </c>
      <c r="H55" s="1623" t="s">
        <v>1414</v>
      </c>
      <c r="I55" s="1623" t="s">
        <v>1832</v>
      </c>
      <c r="J55" s="1623" t="s">
        <v>1832</v>
      </c>
      <c r="K55" s="1623" t="s">
        <v>1832</v>
      </c>
      <c r="L55" s="1623" t="s">
        <v>1832</v>
      </c>
    </row>
    <row r="56" spans="1:12" ht="213" thickBot="1">
      <c r="A56" s="1625" t="s">
        <v>1578</v>
      </c>
      <c r="B56" s="1613" t="s">
        <v>1650</v>
      </c>
      <c r="C56" s="1611" t="s">
        <v>1709</v>
      </c>
      <c r="D56" s="1620" t="s">
        <v>1710</v>
      </c>
      <c r="E56" s="1621" t="s">
        <v>1711</v>
      </c>
      <c r="F56" s="1622" t="s">
        <v>1387</v>
      </c>
      <c r="G56" s="1622" t="s">
        <v>1431</v>
      </c>
      <c r="H56" s="1623" t="s">
        <v>1414</v>
      </c>
      <c r="I56" s="1623" t="s">
        <v>1832</v>
      </c>
      <c r="J56" s="1623" t="s">
        <v>1832</v>
      </c>
      <c r="K56" s="1623" t="s">
        <v>1832</v>
      </c>
      <c r="L56" s="1623" t="s">
        <v>1832</v>
      </c>
    </row>
    <row r="57" spans="1:12" ht="39.5" thickBot="1">
      <c r="A57" s="1625" t="s">
        <v>1578</v>
      </c>
      <c r="B57" s="1613" t="s">
        <v>1650</v>
      </c>
      <c r="C57" s="1611" t="s">
        <v>1712</v>
      </c>
      <c r="D57" s="1620" t="s">
        <v>6</v>
      </c>
      <c r="E57" s="1621" t="s">
        <v>1713</v>
      </c>
      <c r="F57" s="1622" t="s">
        <v>1387</v>
      </c>
      <c r="G57" s="1622" t="s">
        <v>1387</v>
      </c>
      <c r="H57" s="1623" t="s">
        <v>1392</v>
      </c>
      <c r="I57" s="1636">
        <f>'00 - Cover'!F13</f>
        <v>45588</v>
      </c>
      <c r="J57" s="1636">
        <v>45957</v>
      </c>
      <c r="K57" s="1636">
        <f>I57</f>
        <v>45588</v>
      </c>
      <c r="L57" s="1636">
        <f>K57</f>
        <v>45588</v>
      </c>
    </row>
    <row r="58" spans="1:12" ht="39.5" thickBot="1">
      <c r="A58" s="1625" t="s">
        <v>1578</v>
      </c>
      <c r="B58" s="1613" t="s">
        <v>1650</v>
      </c>
      <c r="C58" s="1611" t="s">
        <v>1714</v>
      </c>
      <c r="D58" s="1620" t="s">
        <v>1715</v>
      </c>
      <c r="E58" s="1621" t="s">
        <v>1716</v>
      </c>
      <c r="F58" s="1622" t="s">
        <v>1387</v>
      </c>
      <c r="G58" s="1622" t="s">
        <v>1431</v>
      </c>
      <c r="H58" s="1623" t="s">
        <v>1392</v>
      </c>
      <c r="I58" s="1636">
        <v>45623</v>
      </c>
      <c r="J58" s="1636">
        <v>45988</v>
      </c>
      <c r="K58" s="1636">
        <v>45623</v>
      </c>
      <c r="L58" s="1636">
        <v>45623</v>
      </c>
    </row>
    <row r="59" spans="1:12" ht="39.5" thickBot="1">
      <c r="A59" s="1625" t="s">
        <v>1578</v>
      </c>
      <c r="B59" s="1613" t="s">
        <v>1650</v>
      </c>
      <c r="C59" s="1611" t="s">
        <v>1717</v>
      </c>
      <c r="D59" s="1620" t="s">
        <v>1718</v>
      </c>
      <c r="E59" s="1621" t="s">
        <v>1719</v>
      </c>
      <c r="F59" s="1622" t="s">
        <v>1387</v>
      </c>
      <c r="G59" s="1622" t="s">
        <v>1431</v>
      </c>
      <c r="H59" s="1623" t="s">
        <v>1392</v>
      </c>
      <c r="I59" s="1636">
        <v>59471</v>
      </c>
      <c r="J59" s="1636">
        <v>59471</v>
      </c>
      <c r="K59" s="1636">
        <v>59471</v>
      </c>
      <c r="L59" s="1636">
        <v>59471</v>
      </c>
    </row>
    <row r="60" spans="1:12" ht="125.5" thickBot="1">
      <c r="A60" s="1625" t="s">
        <v>1578</v>
      </c>
      <c r="B60" s="1613" t="s">
        <v>1650</v>
      </c>
      <c r="C60" s="1611" t="s">
        <v>1720</v>
      </c>
      <c r="D60" s="1620" t="s">
        <v>1721</v>
      </c>
      <c r="E60" s="1621" t="s">
        <v>1722</v>
      </c>
      <c r="F60" s="1622" t="s">
        <v>1387</v>
      </c>
      <c r="G60" s="1622" t="s">
        <v>1431</v>
      </c>
      <c r="H60" s="1623" t="s">
        <v>1414</v>
      </c>
      <c r="I60" s="1623" t="s">
        <v>1850</v>
      </c>
      <c r="J60" s="1623" t="s">
        <v>1850</v>
      </c>
      <c r="K60" s="1623" t="s">
        <v>1850</v>
      </c>
      <c r="L60" s="1623" t="s">
        <v>1869</v>
      </c>
    </row>
    <row r="61" spans="1:12" ht="63" thickBot="1">
      <c r="A61" s="1625" t="s">
        <v>1578</v>
      </c>
      <c r="B61" s="1613" t="s">
        <v>1650</v>
      </c>
      <c r="C61" s="1611" t="s">
        <v>1723</v>
      </c>
      <c r="D61" s="1620" t="s">
        <v>1724</v>
      </c>
      <c r="E61" s="1621" t="s">
        <v>1725</v>
      </c>
      <c r="F61" s="1622" t="s">
        <v>1387</v>
      </c>
      <c r="G61" s="1622" t="s">
        <v>1431</v>
      </c>
      <c r="H61" s="1623" t="s">
        <v>1392</v>
      </c>
      <c r="I61" s="1623" t="s">
        <v>1832</v>
      </c>
      <c r="J61" s="1623" t="s">
        <v>1832</v>
      </c>
      <c r="K61" s="1623" t="s">
        <v>1832</v>
      </c>
      <c r="L61" s="1623" t="s">
        <v>1832</v>
      </c>
    </row>
    <row r="62" spans="1:12" ht="39.5" thickBot="1">
      <c r="A62" s="1625" t="s">
        <v>1578</v>
      </c>
      <c r="B62" s="1613" t="s">
        <v>1650</v>
      </c>
      <c r="C62" s="1611" t="s">
        <v>1726</v>
      </c>
      <c r="D62" s="1620" t="s">
        <v>1727</v>
      </c>
      <c r="E62" s="1621" t="s">
        <v>1728</v>
      </c>
      <c r="F62" s="1622" t="s">
        <v>1387</v>
      </c>
      <c r="G62" s="1622" t="s">
        <v>1431</v>
      </c>
      <c r="H62" s="1623" t="s">
        <v>1533</v>
      </c>
      <c r="I62" s="1623" t="s">
        <v>1832</v>
      </c>
      <c r="J62" s="1623" t="s">
        <v>1832</v>
      </c>
      <c r="K62" s="1623" t="s">
        <v>1832</v>
      </c>
      <c r="L62" s="1623" t="s">
        <v>1832</v>
      </c>
    </row>
    <row r="63" spans="1:12" ht="39.5" thickBot="1">
      <c r="A63" s="1625" t="s">
        <v>1578</v>
      </c>
      <c r="B63" s="1613" t="s">
        <v>1650</v>
      </c>
      <c r="C63" s="1611" t="s">
        <v>1729</v>
      </c>
      <c r="D63" s="1620" t="s">
        <v>1730</v>
      </c>
      <c r="E63" s="1621" t="s">
        <v>1731</v>
      </c>
      <c r="F63" s="1622" t="s">
        <v>1387</v>
      </c>
      <c r="G63" s="1622" t="s">
        <v>1431</v>
      </c>
      <c r="H63" s="1623" t="s">
        <v>1392</v>
      </c>
      <c r="I63" s="1623" t="s">
        <v>1832</v>
      </c>
      <c r="J63" s="1623" t="s">
        <v>1832</v>
      </c>
      <c r="K63" s="1623" t="s">
        <v>1832</v>
      </c>
      <c r="L63" s="1623" t="s">
        <v>1832</v>
      </c>
    </row>
    <row r="64" spans="1:12" ht="150.5" thickBot="1">
      <c r="A64" s="1625" t="s">
        <v>1578</v>
      </c>
      <c r="B64" s="1613" t="s">
        <v>1650</v>
      </c>
      <c r="C64" s="1611" t="s">
        <v>1732</v>
      </c>
      <c r="D64" s="1620" t="s">
        <v>300</v>
      </c>
      <c r="E64" s="1621" t="s">
        <v>1733</v>
      </c>
      <c r="F64" s="1622" t="s">
        <v>1387</v>
      </c>
      <c r="G64" s="1622" t="s">
        <v>1431</v>
      </c>
      <c r="H64" s="1623" t="s">
        <v>1414</v>
      </c>
      <c r="I64" s="1623" t="s">
        <v>1851</v>
      </c>
      <c r="J64" s="1623" t="s">
        <v>1851</v>
      </c>
      <c r="K64" s="1623" t="s">
        <v>1851</v>
      </c>
      <c r="L64" s="1623" t="s">
        <v>1849</v>
      </c>
    </row>
    <row r="65" spans="1:12" ht="250.5" thickBot="1">
      <c r="A65" s="1625" t="s">
        <v>1578</v>
      </c>
      <c r="B65" s="1613" t="s">
        <v>1650</v>
      </c>
      <c r="C65" s="1611" t="s">
        <v>1734</v>
      </c>
      <c r="D65" s="1620" t="s">
        <v>1735</v>
      </c>
      <c r="E65" s="1621" t="s">
        <v>1736</v>
      </c>
      <c r="F65" s="1622" t="s">
        <v>1387</v>
      </c>
      <c r="G65" s="1622" t="s">
        <v>1431</v>
      </c>
      <c r="H65" s="1623" t="s">
        <v>1414</v>
      </c>
      <c r="I65" s="1623" t="s">
        <v>1852</v>
      </c>
      <c r="J65" s="1623" t="s">
        <v>1852</v>
      </c>
      <c r="K65" s="1623" t="s">
        <v>1852</v>
      </c>
      <c r="L65" s="1623" t="s">
        <v>1852</v>
      </c>
    </row>
    <row r="66" spans="1:12" ht="50.5" thickBot="1">
      <c r="A66" s="1625" t="s">
        <v>1578</v>
      </c>
      <c r="B66" s="1613" t="s">
        <v>1650</v>
      </c>
      <c r="C66" s="1611" t="s">
        <v>1737</v>
      </c>
      <c r="D66" s="1620" t="s">
        <v>1738</v>
      </c>
      <c r="E66" s="1621" t="s">
        <v>1739</v>
      </c>
      <c r="F66" s="1622" t="s">
        <v>1387</v>
      </c>
      <c r="G66" s="1622" t="s">
        <v>1387</v>
      </c>
      <c r="H66" s="1623" t="s">
        <v>1457</v>
      </c>
      <c r="I66" s="1649"/>
      <c r="J66" s="1649"/>
      <c r="K66" s="1649" t="s">
        <v>1853</v>
      </c>
    </row>
    <row r="67" spans="1:12" ht="63" thickBot="1">
      <c r="A67" s="1625" t="s">
        <v>1578</v>
      </c>
      <c r="B67" s="1613" t="s">
        <v>1650</v>
      </c>
      <c r="C67" s="1611" t="s">
        <v>1740</v>
      </c>
      <c r="D67" s="1620" t="s">
        <v>1741</v>
      </c>
      <c r="E67" s="1621" t="s">
        <v>1742</v>
      </c>
      <c r="F67" s="1622" t="s">
        <v>1387</v>
      </c>
      <c r="G67" s="1622" t="s">
        <v>1431</v>
      </c>
      <c r="H67" s="1623" t="s">
        <v>1457</v>
      </c>
      <c r="I67" s="1643"/>
      <c r="J67" s="1643"/>
      <c r="K67" s="1643" t="s">
        <v>1870</v>
      </c>
    </row>
    <row r="68" spans="1:12" ht="39.5" thickBot="1">
      <c r="A68" s="1625" t="s">
        <v>1578</v>
      </c>
      <c r="B68" s="1613" t="s">
        <v>1650</v>
      </c>
      <c r="C68" s="1611" t="s">
        <v>1743</v>
      </c>
      <c r="D68" s="1620" t="s">
        <v>1744</v>
      </c>
      <c r="E68" s="1621" t="s">
        <v>1745</v>
      </c>
      <c r="F68" s="1622" t="s">
        <v>1387</v>
      </c>
      <c r="G68" s="1622" t="s">
        <v>1387</v>
      </c>
      <c r="H68" s="1623" t="s">
        <v>1457</v>
      </c>
      <c r="I68" s="1639">
        <f>'11bis - Notes Calculation'!L17*100</f>
        <v>5</v>
      </c>
      <c r="J68" s="1639">
        <v>0</v>
      </c>
      <c r="K68" s="1639">
        <v>0</v>
      </c>
    </row>
    <row r="69" spans="1:12" ht="50.5" thickBot="1">
      <c r="A69" s="1625" t="s">
        <v>1578</v>
      </c>
      <c r="B69" s="1613" t="s">
        <v>1650</v>
      </c>
      <c r="C69" s="1611" t="s">
        <v>1746</v>
      </c>
      <c r="D69" s="1620" t="s">
        <v>1747</v>
      </c>
      <c r="E69" s="1621" t="s">
        <v>1748</v>
      </c>
      <c r="F69" s="1622" t="s">
        <v>1387</v>
      </c>
      <c r="G69" s="1622" t="s">
        <v>1431</v>
      </c>
      <c r="H69" s="1623" t="s">
        <v>1457</v>
      </c>
      <c r="I69" s="1639">
        <v>5</v>
      </c>
      <c r="J69" s="1639">
        <v>0</v>
      </c>
      <c r="K69" s="1639">
        <v>0</v>
      </c>
    </row>
    <row r="70" spans="1:12" ht="200.5" thickBot="1">
      <c r="A70" s="1625" t="s">
        <v>1578</v>
      </c>
      <c r="B70" s="1613" t="s">
        <v>1650</v>
      </c>
      <c r="C70" s="1611" t="s">
        <v>1749</v>
      </c>
      <c r="D70" s="1620" t="s">
        <v>1750</v>
      </c>
      <c r="E70" s="1621" t="s">
        <v>1751</v>
      </c>
      <c r="F70" s="1622" t="s">
        <v>1387</v>
      </c>
      <c r="G70" s="1622" t="s">
        <v>1387</v>
      </c>
      <c r="H70" s="1623" t="s">
        <v>1533</v>
      </c>
      <c r="I70" s="1623" t="s">
        <v>1872</v>
      </c>
      <c r="J70" s="1623" t="s">
        <v>1871</v>
      </c>
      <c r="K70" s="1623" t="s">
        <v>1871</v>
      </c>
    </row>
    <row r="71" spans="1:12" ht="113" thickBot="1">
      <c r="A71" s="1625" t="s">
        <v>1578</v>
      </c>
      <c r="B71" s="1613" t="s">
        <v>1650</v>
      </c>
      <c r="C71" s="1611" t="s">
        <v>1752</v>
      </c>
      <c r="D71" s="1620" t="s">
        <v>1753</v>
      </c>
      <c r="E71" s="1621" t="s">
        <v>1754</v>
      </c>
      <c r="F71" s="1622" t="s">
        <v>1387</v>
      </c>
      <c r="G71" s="1622" t="s">
        <v>1431</v>
      </c>
      <c r="H71" s="1623" t="s">
        <v>1663</v>
      </c>
      <c r="I71" s="1623" t="str">
        <f>I37</f>
        <v>FR001400SOX4</v>
      </c>
      <c r="J71" s="1623" t="str">
        <f>K37</f>
        <v>ND5</v>
      </c>
      <c r="K71" s="1623" t="str">
        <f>L37</f>
        <v>ND5</v>
      </c>
    </row>
    <row r="72" spans="1:12" ht="100.5" thickBot="1">
      <c r="A72" s="1625" t="s">
        <v>1578</v>
      </c>
      <c r="B72" s="1613" t="s">
        <v>1650</v>
      </c>
      <c r="C72" s="1611" t="s">
        <v>1755</v>
      </c>
      <c r="D72" s="1620" t="s">
        <v>1756</v>
      </c>
      <c r="E72" s="1621" t="s">
        <v>1757</v>
      </c>
      <c r="F72" s="1622" t="s">
        <v>1387</v>
      </c>
      <c r="G72" s="1622" t="s">
        <v>1431</v>
      </c>
      <c r="H72" s="1623" t="s">
        <v>1663</v>
      </c>
      <c r="I72" s="1623" t="str">
        <f>I37</f>
        <v>FR001400SOX4</v>
      </c>
      <c r="J72" s="1623" t="str">
        <f>K37</f>
        <v>ND5</v>
      </c>
      <c r="K72" s="1623" t="str">
        <f>L37</f>
        <v>ND5</v>
      </c>
    </row>
    <row r="73" spans="1:12" ht="88" thickBot="1">
      <c r="A73" s="1625" t="s">
        <v>1578</v>
      </c>
      <c r="B73" s="1613" t="s">
        <v>1650</v>
      </c>
      <c r="C73" s="1611" t="s">
        <v>1758</v>
      </c>
      <c r="D73" s="1620" t="s">
        <v>1759</v>
      </c>
      <c r="E73" s="1621" t="s">
        <v>1760</v>
      </c>
      <c r="F73" s="1622" t="s">
        <v>1387</v>
      </c>
      <c r="G73" s="1622" t="s">
        <v>1431</v>
      </c>
      <c r="H73" s="1623" t="s">
        <v>1435</v>
      </c>
      <c r="I73" s="1639">
        <f>'09 -Principal Deficiency Amount'!G12</f>
        <v>0</v>
      </c>
      <c r="J73" s="1639">
        <v>0</v>
      </c>
      <c r="K73" s="1639">
        <v>0</v>
      </c>
    </row>
    <row r="74" spans="1:12" ht="15" thickBot="1">
      <c r="A74" s="1625"/>
      <c r="B74" s="1613"/>
      <c r="C74" s="1611"/>
      <c r="D74" s="1620"/>
      <c r="E74" s="1621"/>
      <c r="F74" s="1622"/>
      <c r="G74" s="1622"/>
      <c r="H74" s="1623"/>
      <c r="I74" s="1623" t="s">
        <v>308</v>
      </c>
      <c r="J74" s="1623" t="s">
        <v>308</v>
      </c>
      <c r="K74" s="1623" t="s">
        <v>308</v>
      </c>
    </row>
    <row r="75" spans="1:12" ht="88" thickBot="1">
      <c r="A75" s="1625" t="s">
        <v>1578</v>
      </c>
      <c r="B75" s="1613" t="s">
        <v>1650</v>
      </c>
      <c r="C75" s="1611" t="s">
        <v>1761</v>
      </c>
      <c r="D75" s="1620" t="s">
        <v>1762</v>
      </c>
      <c r="E75" s="1621" t="s">
        <v>1763</v>
      </c>
      <c r="F75" s="1622" t="s">
        <v>1387</v>
      </c>
      <c r="G75" s="1622" t="s">
        <v>1431</v>
      </c>
      <c r="H75" s="1623" t="s">
        <v>1764</v>
      </c>
      <c r="I75" s="1623" t="s">
        <v>1832</v>
      </c>
      <c r="J75" s="1623" t="s">
        <v>1832</v>
      </c>
      <c r="K75" s="1623" t="s">
        <v>1832</v>
      </c>
    </row>
    <row r="76" spans="1:12" ht="75.5" thickBot="1">
      <c r="A76" s="1625" t="s">
        <v>1578</v>
      </c>
      <c r="B76" s="1613" t="s">
        <v>1650</v>
      </c>
      <c r="C76" s="1611" t="s">
        <v>1765</v>
      </c>
      <c r="D76" s="1620" t="s">
        <v>1766</v>
      </c>
      <c r="E76" s="1621" t="s">
        <v>1767</v>
      </c>
      <c r="F76" s="1622" t="s">
        <v>1387</v>
      </c>
      <c r="G76" s="1622" t="s">
        <v>1431</v>
      </c>
      <c r="H76" s="1623" t="s">
        <v>1533</v>
      </c>
      <c r="I76" s="1623" t="s">
        <v>1832</v>
      </c>
      <c r="J76" s="1623" t="s">
        <v>1832</v>
      </c>
      <c r="K76" s="1623" t="s">
        <v>1832</v>
      </c>
    </row>
    <row r="77" spans="1:12" ht="100.5" thickBot="1">
      <c r="A77" s="1625" t="s">
        <v>1578</v>
      </c>
      <c r="B77" s="1613" t="s">
        <v>1650</v>
      </c>
      <c r="C77" s="1611" t="s">
        <v>1768</v>
      </c>
      <c r="D77" s="1620" t="s">
        <v>1769</v>
      </c>
      <c r="E77" s="1621" t="s">
        <v>1770</v>
      </c>
      <c r="F77" s="1622" t="s">
        <v>1387</v>
      </c>
      <c r="G77" s="1622" t="s">
        <v>1431</v>
      </c>
      <c r="H77" s="1623" t="s">
        <v>1771</v>
      </c>
      <c r="I77" s="1623" t="s">
        <v>1832</v>
      </c>
      <c r="J77" s="1623" t="s">
        <v>1832</v>
      </c>
      <c r="K77" s="1623" t="s">
        <v>1832</v>
      </c>
    </row>
    <row r="78" spans="1:12" ht="125.5" thickBot="1">
      <c r="A78" s="1625" t="s">
        <v>1578</v>
      </c>
      <c r="B78" s="1613" t="s">
        <v>1650</v>
      </c>
      <c r="C78" s="1611" t="s">
        <v>1772</v>
      </c>
      <c r="D78" s="1620" t="s">
        <v>1773</v>
      </c>
      <c r="E78" s="1621" t="s">
        <v>1774</v>
      </c>
      <c r="F78" s="1622" t="s">
        <v>1387</v>
      </c>
      <c r="G78" s="1622" t="s">
        <v>1431</v>
      </c>
      <c r="H78" s="1623" t="s">
        <v>1414</v>
      </c>
      <c r="I78" s="1623" t="s">
        <v>1832</v>
      </c>
      <c r="J78" s="1623" t="s">
        <v>1832</v>
      </c>
      <c r="K78" s="1623" t="s">
        <v>1832</v>
      </c>
    </row>
    <row r="79" spans="1:12" ht="39.5" thickBot="1">
      <c r="A79" s="1625" t="s">
        <v>1578</v>
      </c>
      <c r="B79" s="1613" t="s">
        <v>1775</v>
      </c>
      <c r="C79" s="1614" t="s">
        <v>1776</v>
      </c>
      <c r="D79" s="1615"/>
      <c r="E79" s="1616"/>
      <c r="F79" s="1617" t="s">
        <v>143</v>
      </c>
      <c r="G79" s="1617" t="s">
        <v>143</v>
      </c>
      <c r="H79" s="1618"/>
      <c r="I79" s="1619"/>
      <c r="J79" s="1619"/>
    </row>
    <row r="80" spans="1:12" ht="39.5" thickBot="1">
      <c r="A80" s="1625" t="s">
        <v>1578</v>
      </c>
      <c r="B80" s="1613" t="s">
        <v>1775</v>
      </c>
      <c r="C80" s="1611" t="s">
        <v>1777</v>
      </c>
      <c r="D80" s="1620" t="s">
        <v>1385</v>
      </c>
      <c r="E80" s="1621" t="s">
        <v>1653</v>
      </c>
      <c r="F80" s="1622" t="s">
        <v>1387</v>
      </c>
      <c r="G80" s="1622" t="s">
        <v>1387</v>
      </c>
      <c r="H80" s="1623" t="s">
        <v>1388</v>
      </c>
      <c r="I80" s="1623"/>
      <c r="J80" s="1623"/>
      <c r="K80" s="1623"/>
    </row>
    <row r="81" spans="1:18" ht="39.5" thickBot="1">
      <c r="A81" s="1625" t="s">
        <v>1578</v>
      </c>
      <c r="B81" s="1613" t="s">
        <v>1775</v>
      </c>
      <c r="C81" s="1611" t="s">
        <v>1778</v>
      </c>
      <c r="D81" s="1620" t="s">
        <v>1779</v>
      </c>
      <c r="E81" s="1621" t="s">
        <v>1780</v>
      </c>
      <c r="F81" s="1622" t="s">
        <v>1387</v>
      </c>
      <c r="G81" s="1622" t="s">
        <v>1387</v>
      </c>
      <c r="H81" s="1623" t="s">
        <v>1533</v>
      </c>
      <c r="I81" s="1623" t="s">
        <v>1874</v>
      </c>
      <c r="J81" s="1623" t="s">
        <v>1875</v>
      </c>
      <c r="K81" s="1623" t="s">
        <v>1876</v>
      </c>
    </row>
    <row r="82" spans="1:18" ht="88" thickBot="1">
      <c r="A82" s="1625" t="s">
        <v>1578</v>
      </c>
      <c r="B82" s="1613" t="s">
        <v>1775</v>
      </c>
      <c r="C82" s="1611" t="s">
        <v>1781</v>
      </c>
      <c r="D82" s="1620" t="s">
        <v>1782</v>
      </c>
      <c r="E82" s="1621" t="s">
        <v>1783</v>
      </c>
      <c r="F82" s="1622" t="s">
        <v>1387</v>
      </c>
      <c r="G82" s="1622" t="s">
        <v>1387</v>
      </c>
      <c r="H82" s="1623" t="s">
        <v>1533</v>
      </c>
      <c r="I82" s="1623" t="str">
        <f>I81</f>
        <v>Operating_Account</v>
      </c>
      <c r="J82" s="1623" t="str">
        <f>J81</f>
        <v>General_Reserve_Account</v>
      </c>
      <c r="K82" s="1623" t="str">
        <f>K81</f>
        <v>Commingling_Reserve_Account</v>
      </c>
    </row>
    <row r="83" spans="1:18" ht="113" thickBot="1">
      <c r="A83" s="1625" t="s">
        <v>1578</v>
      </c>
      <c r="B83" s="1613" t="s">
        <v>1775</v>
      </c>
      <c r="C83" s="1611" t="s">
        <v>1784</v>
      </c>
      <c r="D83" s="1620" t="s">
        <v>1785</v>
      </c>
      <c r="E83" s="1621" t="s">
        <v>1786</v>
      </c>
      <c r="F83" s="1622" t="s">
        <v>1387</v>
      </c>
      <c r="G83" s="1622" t="s">
        <v>1387</v>
      </c>
      <c r="H83" s="1623" t="s">
        <v>1414</v>
      </c>
      <c r="I83" s="1623" t="s">
        <v>1849</v>
      </c>
      <c r="J83" s="1623" t="s">
        <v>1868</v>
      </c>
      <c r="K83" s="1623" t="s">
        <v>1877</v>
      </c>
    </row>
    <row r="84" spans="1:18" ht="100.5" thickBot="1">
      <c r="A84" s="1625" t="s">
        <v>1578</v>
      </c>
      <c r="B84" s="1613" t="s">
        <v>1775</v>
      </c>
      <c r="C84" s="1611" t="s">
        <v>1787</v>
      </c>
      <c r="D84" s="1620" t="s">
        <v>1788</v>
      </c>
      <c r="E84" s="1621" t="s">
        <v>1789</v>
      </c>
      <c r="F84" s="1622" t="s">
        <v>1387</v>
      </c>
      <c r="G84" s="1622" t="s">
        <v>1431</v>
      </c>
      <c r="H84" s="1623" t="s">
        <v>1435</v>
      </c>
      <c r="I84" s="1623" t="s">
        <v>1832</v>
      </c>
      <c r="J84" s="1639">
        <f>'10 - Reserve calculation'!H12</f>
        <v>54210000</v>
      </c>
      <c r="K84" s="1623" t="s">
        <v>1832</v>
      </c>
    </row>
    <row r="85" spans="1:18" ht="15" thickBot="1">
      <c r="A85" s="1625"/>
      <c r="B85" s="1613"/>
      <c r="C85" s="1611"/>
      <c r="D85" s="1620"/>
      <c r="E85" s="1621"/>
      <c r="F85" s="1622"/>
      <c r="G85" s="1622"/>
      <c r="H85" s="1623"/>
      <c r="I85" s="1623" t="s">
        <v>308</v>
      </c>
      <c r="J85" s="1623" t="s">
        <v>308</v>
      </c>
      <c r="K85" s="1623" t="s">
        <v>308</v>
      </c>
    </row>
    <row r="86" spans="1:18" ht="88" thickBot="1">
      <c r="A86" s="1625" t="s">
        <v>1578</v>
      </c>
      <c r="B86" s="1613" t="s">
        <v>1775</v>
      </c>
      <c r="C86" s="1611" t="s">
        <v>1790</v>
      </c>
      <c r="D86" s="1620" t="s">
        <v>1791</v>
      </c>
      <c r="E86" s="1621" t="s">
        <v>1792</v>
      </c>
      <c r="F86" s="1622" t="s">
        <v>1387</v>
      </c>
      <c r="G86" s="1622" t="s">
        <v>1387</v>
      </c>
      <c r="H86" s="1623" t="s">
        <v>1435</v>
      </c>
      <c r="I86" s="1623">
        <f>'13 - Issuer Account'!I29</f>
        <v>94465.610007613897</v>
      </c>
      <c r="J86" s="1639">
        <f>'13 - Issuer Account'!I41</f>
        <v>54210000</v>
      </c>
      <c r="K86" s="1623">
        <f>'13 - Issuer Account'!I52</f>
        <v>0</v>
      </c>
    </row>
    <row r="87" spans="1:18" ht="15" thickBot="1">
      <c r="A87" s="1625"/>
      <c r="B87" s="1613"/>
      <c r="C87" s="1611"/>
      <c r="D87" s="1620"/>
      <c r="E87" s="1621"/>
      <c r="F87" s="1622"/>
      <c r="G87" s="1622"/>
      <c r="H87" s="1623"/>
      <c r="I87" s="1623" t="s">
        <v>308</v>
      </c>
      <c r="J87" s="1623" t="s">
        <v>308</v>
      </c>
      <c r="K87" s="1623" t="s">
        <v>308</v>
      </c>
    </row>
    <row r="88" spans="1:18" ht="39.5" thickBot="1">
      <c r="A88" s="1625" t="s">
        <v>1578</v>
      </c>
      <c r="B88" s="1613" t="s">
        <v>1775</v>
      </c>
      <c r="C88" s="1611" t="s">
        <v>1793</v>
      </c>
      <c r="D88" s="1620" t="s">
        <v>1794</v>
      </c>
      <c r="E88" s="1621" t="s">
        <v>1795</v>
      </c>
      <c r="F88" s="1622" t="s">
        <v>1387</v>
      </c>
      <c r="G88" s="1622" t="s">
        <v>1387</v>
      </c>
      <c r="H88" s="1623" t="s">
        <v>1424</v>
      </c>
      <c r="I88" s="1623" t="s">
        <v>1831</v>
      </c>
      <c r="J88" s="1623" t="s">
        <v>1830</v>
      </c>
      <c r="K88" s="1623" t="s">
        <v>1831</v>
      </c>
    </row>
    <row r="89" spans="1:18" ht="39.5" thickBot="1">
      <c r="A89" s="1625" t="s">
        <v>1578</v>
      </c>
      <c r="B89" s="1613" t="s">
        <v>1796</v>
      </c>
      <c r="C89" s="1614" t="s">
        <v>1797</v>
      </c>
      <c r="D89" s="1615"/>
      <c r="E89" s="1616"/>
      <c r="F89" s="1617" t="s">
        <v>143</v>
      </c>
      <c r="G89" s="1617" t="s">
        <v>143</v>
      </c>
      <c r="H89" s="1618"/>
      <c r="I89" s="1619"/>
      <c r="J89" s="1842"/>
    </row>
    <row r="90" spans="1:18" ht="39.5" thickBot="1">
      <c r="A90" s="1625" t="s">
        <v>1578</v>
      </c>
      <c r="B90" s="1613" t="s">
        <v>1796</v>
      </c>
      <c r="C90" s="1611" t="s">
        <v>1798</v>
      </c>
      <c r="D90" s="1620" t="s">
        <v>1385</v>
      </c>
      <c r="E90" s="1621" t="s">
        <v>1653</v>
      </c>
      <c r="F90" s="1622" t="s">
        <v>1387</v>
      </c>
      <c r="G90" s="1622" t="s">
        <v>1387</v>
      </c>
      <c r="H90" s="1623" t="s">
        <v>1388</v>
      </c>
      <c r="I90" s="1623"/>
      <c r="J90" s="1843"/>
    </row>
    <row r="91" spans="1:18" ht="50.5" thickBot="1">
      <c r="A91" s="1625" t="s">
        <v>1578</v>
      </c>
      <c r="B91" s="1613" t="s">
        <v>1796</v>
      </c>
      <c r="C91" s="1611" t="s">
        <v>1799</v>
      </c>
      <c r="D91" s="1620" t="s">
        <v>1800</v>
      </c>
      <c r="E91" s="1621" t="s">
        <v>1801</v>
      </c>
      <c r="F91" s="1622" t="s">
        <v>1387</v>
      </c>
      <c r="G91" s="1622" t="s">
        <v>1387</v>
      </c>
      <c r="H91" s="1623" t="s">
        <v>1764</v>
      </c>
      <c r="I91" s="1623" t="s">
        <v>1854</v>
      </c>
      <c r="J91" s="1623" t="s">
        <v>1854</v>
      </c>
      <c r="K91" s="1623" t="s">
        <v>1854</v>
      </c>
      <c r="L91" s="1636" t="str">
        <f>'00 - Cover'!F11</f>
        <v>9695000NVUKTJ495CJ05</v>
      </c>
      <c r="M91" s="1623" t="s">
        <v>1854</v>
      </c>
      <c r="N91" s="1623" t="s">
        <v>1854</v>
      </c>
      <c r="O91" s="1623" t="s">
        <v>1854</v>
      </c>
      <c r="P91" s="1623" t="s">
        <v>1854</v>
      </c>
      <c r="Q91" s="1623" t="s">
        <v>1854</v>
      </c>
      <c r="R91" s="1623" t="s">
        <v>1854</v>
      </c>
    </row>
    <row r="92" spans="1:18" ht="63" thickBot="1">
      <c r="A92" s="1625" t="s">
        <v>1578</v>
      </c>
      <c r="B92" s="1613" t="s">
        <v>1796</v>
      </c>
      <c r="C92" s="1611" t="s">
        <v>1802</v>
      </c>
      <c r="D92" s="1620" t="s">
        <v>1803</v>
      </c>
      <c r="E92" s="1621" t="s">
        <v>1804</v>
      </c>
      <c r="F92" s="1622" t="s">
        <v>1387</v>
      </c>
      <c r="G92" s="1622" t="s">
        <v>1387</v>
      </c>
      <c r="H92" s="1623" t="s">
        <v>1396</v>
      </c>
      <c r="I92" s="1623" t="s">
        <v>1855</v>
      </c>
      <c r="J92" s="1623" t="s">
        <v>1855</v>
      </c>
      <c r="K92" s="1623" t="s">
        <v>1855</v>
      </c>
      <c r="L92" s="1623" t="s">
        <v>1873</v>
      </c>
      <c r="M92" s="1623" t="s">
        <v>1855</v>
      </c>
      <c r="N92" s="1623" t="s">
        <v>1855</v>
      </c>
      <c r="O92" s="1623" t="s">
        <v>1855</v>
      </c>
      <c r="P92" s="1623" t="s">
        <v>1855</v>
      </c>
      <c r="Q92" s="1623" t="s">
        <v>1855</v>
      </c>
      <c r="R92" s="1623" t="s">
        <v>1855</v>
      </c>
    </row>
    <row r="93" spans="1:18" ht="409.6" thickBot="1">
      <c r="A93" s="1625" t="s">
        <v>1578</v>
      </c>
      <c r="B93" s="1613" t="s">
        <v>1796</v>
      </c>
      <c r="C93" s="1611" t="s">
        <v>1805</v>
      </c>
      <c r="D93" s="1620" t="s">
        <v>1806</v>
      </c>
      <c r="E93" s="1621" t="s">
        <v>1807</v>
      </c>
      <c r="F93" s="1622" t="s">
        <v>1387</v>
      </c>
      <c r="G93" s="1622" t="s">
        <v>1387</v>
      </c>
      <c r="H93" s="1623" t="s">
        <v>1414</v>
      </c>
      <c r="I93" s="1623" t="s">
        <v>1856</v>
      </c>
      <c r="J93" s="1623" t="s">
        <v>1856</v>
      </c>
      <c r="K93" s="1623" t="s">
        <v>1856</v>
      </c>
      <c r="L93" s="1623" t="s">
        <v>1857</v>
      </c>
      <c r="M93" s="1623" t="s">
        <v>1858</v>
      </c>
      <c r="N93" s="1623" t="s">
        <v>1828</v>
      </c>
      <c r="O93" s="1623" t="s">
        <v>1859</v>
      </c>
      <c r="P93" s="1623" t="s">
        <v>1859</v>
      </c>
      <c r="Q93" s="1623" t="s">
        <v>1860</v>
      </c>
      <c r="R93" s="1623" t="s">
        <v>1861</v>
      </c>
    </row>
    <row r="94" spans="1:18" ht="39.5" thickBot="1">
      <c r="A94" s="1625" t="s">
        <v>1578</v>
      </c>
      <c r="B94" s="1613" t="s">
        <v>1796</v>
      </c>
      <c r="C94" s="1611" t="s">
        <v>1808</v>
      </c>
      <c r="D94" s="1620" t="s">
        <v>1809</v>
      </c>
      <c r="E94" s="1621" t="s">
        <v>1810</v>
      </c>
      <c r="F94" s="1622" t="s">
        <v>1387</v>
      </c>
      <c r="G94" s="1622" t="s">
        <v>1387</v>
      </c>
      <c r="H94" s="1623" t="s">
        <v>1811</v>
      </c>
      <c r="I94" s="1623" t="s">
        <v>963</v>
      </c>
      <c r="J94" s="1623" t="s">
        <v>963</v>
      </c>
      <c r="K94" s="1623" t="s">
        <v>963</v>
      </c>
      <c r="L94" s="1623" t="s">
        <v>963</v>
      </c>
      <c r="M94" s="1623" t="s">
        <v>963</v>
      </c>
      <c r="N94" s="1623" t="s">
        <v>963</v>
      </c>
      <c r="O94" s="1623" t="s">
        <v>963</v>
      </c>
      <c r="P94" s="1623" t="s">
        <v>963</v>
      </c>
      <c r="Q94" s="1623" t="s">
        <v>963</v>
      </c>
      <c r="R94" s="1623" t="s">
        <v>963</v>
      </c>
    </row>
    <row r="95" spans="1:18" ht="138" thickBot="1">
      <c r="A95" s="1625" t="s">
        <v>1578</v>
      </c>
      <c r="B95" s="1613" t="s">
        <v>1796</v>
      </c>
      <c r="C95" s="1611" t="s">
        <v>1812</v>
      </c>
      <c r="D95" s="1620" t="s">
        <v>1813</v>
      </c>
      <c r="E95" s="1621" t="s">
        <v>1814</v>
      </c>
      <c r="F95" s="1622" t="s">
        <v>1387</v>
      </c>
      <c r="G95" s="1622" t="s">
        <v>1431</v>
      </c>
      <c r="H95" s="1623" t="s">
        <v>1540</v>
      </c>
      <c r="I95" s="1623" t="s">
        <v>1046</v>
      </c>
      <c r="J95" s="1623" t="s">
        <v>1862</v>
      </c>
      <c r="K95" s="1623" t="s">
        <v>1863</v>
      </c>
      <c r="L95" s="1623" t="s">
        <v>1832</v>
      </c>
      <c r="M95" s="1623" t="s">
        <v>1832</v>
      </c>
      <c r="N95" s="1623" t="s">
        <v>1832</v>
      </c>
      <c r="O95" s="1623" t="s">
        <v>1832</v>
      </c>
      <c r="P95" s="1623" t="s">
        <v>1832</v>
      </c>
      <c r="Q95" s="1623" t="s">
        <v>1832</v>
      </c>
      <c r="R95" s="1623" t="s">
        <v>1832</v>
      </c>
    </row>
    <row r="96" spans="1:18" ht="138" thickBot="1">
      <c r="A96" s="1625" t="s">
        <v>1578</v>
      </c>
      <c r="B96" s="1613" t="s">
        <v>1796</v>
      </c>
      <c r="C96" s="1611" t="s">
        <v>1815</v>
      </c>
      <c r="D96" s="1620" t="s">
        <v>1816</v>
      </c>
      <c r="E96" s="1621" t="s">
        <v>1817</v>
      </c>
      <c r="F96" s="1622" t="s">
        <v>1387</v>
      </c>
      <c r="G96" s="1622" t="s">
        <v>1431</v>
      </c>
      <c r="H96" s="1623" t="s">
        <v>1540</v>
      </c>
      <c r="I96" s="1623" t="s">
        <v>1128</v>
      </c>
      <c r="J96" s="1623" t="s">
        <v>1129</v>
      </c>
      <c r="K96" s="1623" t="s">
        <v>1130</v>
      </c>
      <c r="L96" s="1623" t="s">
        <v>1832</v>
      </c>
      <c r="M96" s="1623" t="s">
        <v>1832</v>
      </c>
      <c r="N96" s="1623" t="s">
        <v>1832</v>
      </c>
      <c r="O96" s="1623" t="s">
        <v>1832</v>
      </c>
      <c r="P96" s="1623" t="s">
        <v>1832</v>
      </c>
      <c r="Q96" s="1623" t="s">
        <v>1832</v>
      </c>
      <c r="R96" s="1623" t="s">
        <v>1832</v>
      </c>
    </row>
    <row r="97" spans="1:18" ht="188" thickBot="1">
      <c r="A97" s="1625" t="s">
        <v>1578</v>
      </c>
      <c r="B97" s="1613" t="s">
        <v>1796</v>
      </c>
      <c r="C97" s="1611" t="s">
        <v>1818</v>
      </c>
      <c r="D97" s="1620" t="s">
        <v>1819</v>
      </c>
      <c r="E97" s="1621" t="s">
        <v>1820</v>
      </c>
      <c r="F97" s="1622" t="s">
        <v>1387</v>
      </c>
      <c r="G97" s="1622" t="s">
        <v>1431</v>
      </c>
      <c r="H97" s="1623" t="s">
        <v>1764</v>
      </c>
      <c r="I97" s="1623" t="s">
        <v>1864</v>
      </c>
      <c r="J97" s="1623" t="s">
        <v>1864</v>
      </c>
      <c r="K97" s="1623" t="s">
        <v>1865</v>
      </c>
      <c r="L97" s="1623" t="s">
        <v>1832</v>
      </c>
      <c r="M97" s="1623" t="s">
        <v>1832</v>
      </c>
      <c r="N97" s="1623" t="s">
        <v>1832</v>
      </c>
      <c r="O97" s="1623" t="s">
        <v>1832</v>
      </c>
      <c r="P97" s="1623" t="s">
        <v>1832</v>
      </c>
      <c r="Q97" s="1623" t="s">
        <v>1832</v>
      </c>
      <c r="R97" s="1623" t="s">
        <v>1832</v>
      </c>
    </row>
    <row r="98" spans="1:18" ht="200.5" thickBot="1">
      <c r="A98" s="1625" t="s">
        <v>1578</v>
      </c>
      <c r="B98" s="1613" t="s">
        <v>1796</v>
      </c>
      <c r="C98" s="1611" t="s">
        <v>1821</v>
      </c>
      <c r="D98" s="1620" t="s">
        <v>1822</v>
      </c>
      <c r="E98" s="1621" t="s">
        <v>1823</v>
      </c>
      <c r="F98" s="1622" t="s">
        <v>1387</v>
      </c>
      <c r="G98" s="1622" t="s">
        <v>1431</v>
      </c>
      <c r="H98" s="1623" t="s">
        <v>1396</v>
      </c>
      <c r="I98" s="1623" t="s">
        <v>1866</v>
      </c>
      <c r="J98" s="1623" t="s">
        <v>1866</v>
      </c>
      <c r="K98" s="1623" t="s">
        <v>1867</v>
      </c>
      <c r="L98" s="1623" t="s">
        <v>1832</v>
      </c>
      <c r="M98" s="1623" t="s">
        <v>1832</v>
      </c>
      <c r="N98" s="1623" t="s">
        <v>1832</v>
      </c>
      <c r="O98" s="1623" t="s">
        <v>1832</v>
      </c>
      <c r="P98" s="1623" t="s">
        <v>1832</v>
      </c>
      <c r="Q98" s="1623" t="s">
        <v>1832</v>
      </c>
      <c r="R98" s="1623" t="s">
        <v>1832</v>
      </c>
    </row>
  </sheetData>
  <phoneticPr fontId="151"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zoomScale="85" zoomScaleNormal="85" workbookViewId="0"/>
  </sheetViews>
  <sheetFormatPr defaultColWidth="9.1796875" defaultRowHeight="14.5"/>
  <cols>
    <col min="1" max="1" width="34.54296875" bestFit="1" customWidth="1"/>
    <col min="2" max="2" width="23.453125" bestFit="1" customWidth="1"/>
    <col min="3" max="3" width="32.26953125" bestFit="1" customWidth="1"/>
    <col min="4" max="4" width="36.26953125" bestFit="1" customWidth="1"/>
    <col min="5" max="5" width="34.54296875" bestFit="1" customWidth="1"/>
    <col min="6" max="6" width="24.1796875" bestFit="1" customWidth="1"/>
    <col min="7" max="7" width="23.1796875" bestFit="1" customWidth="1"/>
    <col min="8" max="8" width="26.54296875" bestFit="1" customWidth="1"/>
    <col min="9" max="9" width="22.26953125" bestFit="1" customWidth="1"/>
    <col min="10" max="10" width="30.81640625" bestFit="1" customWidth="1"/>
    <col min="11" max="11" width="38.1796875" bestFit="1" customWidth="1"/>
    <col min="12" max="12" width="35.1796875" bestFit="1" customWidth="1"/>
    <col min="13" max="13" width="18.453125" bestFit="1" customWidth="1"/>
    <col min="14" max="14" width="34.26953125" bestFit="1" customWidth="1"/>
    <col min="15" max="15" width="18.453125" bestFit="1" customWidth="1"/>
    <col min="16" max="16" width="35.54296875" bestFit="1" customWidth="1"/>
    <col min="17" max="17" width="18.453125" bestFit="1" customWidth="1"/>
    <col min="18" max="18" width="34.54296875" bestFit="1" customWidth="1"/>
    <col min="19" max="19" width="18.453125" bestFit="1" customWidth="1"/>
    <col min="20" max="20" width="34.1796875" bestFit="1" customWidth="1"/>
    <col min="21" max="21" width="29.54296875" bestFit="1" customWidth="1"/>
    <col min="22" max="22" width="18.453125" bestFit="1" customWidth="1"/>
    <col min="23" max="23" width="36.7265625" bestFit="1" customWidth="1"/>
    <col min="24" max="24" width="30.1796875" bestFit="1" customWidth="1"/>
    <col min="25" max="25" width="39.54296875" bestFit="1" customWidth="1"/>
    <col min="26" max="26" width="10.26953125" bestFit="1" customWidth="1"/>
    <col min="27" max="27" width="18.453125" bestFit="1" customWidth="1"/>
    <col min="28" max="28" width="32.7265625" bestFit="1" customWidth="1"/>
    <col min="29" max="29" width="18.453125" bestFit="1" customWidth="1"/>
    <col min="30" max="30" width="24.81640625" bestFit="1" customWidth="1"/>
    <col min="31" max="31" width="18.453125" bestFit="1" customWidth="1"/>
    <col min="32" max="32" width="24.453125" bestFit="1" customWidth="1"/>
    <col min="33" max="33" width="18.453125" bestFit="1" customWidth="1"/>
    <col min="34" max="34" width="35.26953125" bestFit="1" customWidth="1"/>
    <col min="35" max="35" width="21.7265625" bestFit="1" customWidth="1"/>
    <col min="36" max="36" width="18.453125" bestFit="1" customWidth="1"/>
    <col min="37" max="37" width="26" bestFit="1" customWidth="1"/>
    <col min="38" max="38" width="18.453125" bestFit="1" customWidth="1"/>
    <col min="39" max="39" width="22.81640625" bestFit="1" customWidth="1"/>
    <col min="40" max="43" width="53.81640625" bestFit="1" customWidth="1"/>
    <col min="44" max="44" width="55.1796875" bestFit="1" customWidth="1"/>
    <col min="45" max="45" width="57.26953125" bestFit="1" customWidth="1"/>
    <col min="46" max="46" width="38" bestFit="1" customWidth="1"/>
    <col min="47" max="47" width="18" bestFit="1" customWidth="1"/>
    <col min="48" max="49" width="19.26953125" bestFit="1" customWidth="1"/>
    <col min="50" max="50" width="20.26953125" bestFit="1" customWidth="1"/>
    <col min="51" max="52" width="21.453125" bestFit="1" customWidth="1"/>
    <col min="53" max="53" width="18.453125" bestFit="1" customWidth="1"/>
  </cols>
  <sheetData>
    <row r="1" spans="1:53">
      <c r="A1" t="s">
        <v>1393</v>
      </c>
      <c r="B1" t="s">
        <v>1397</v>
      </c>
      <c r="C1" t="s">
        <v>1400</v>
      </c>
      <c r="D1" t="s">
        <v>1404</v>
      </c>
      <c r="E1" t="s">
        <v>1408</v>
      </c>
      <c r="F1" t="s">
        <v>1411</v>
      </c>
      <c r="G1" t="s">
        <v>1415</v>
      </c>
      <c r="H1" t="s">
        <v>1418</v>
      </c>
      <c r="I1" t="s">
        <v>1421</v>
      </c>
      <c r="J1" t="s">
        <v>1425</v>
      </c>
      <c r="K1" t="s">
        <v>1428</v>
      </c>
      <c r="L1" t="s">
        <v>1432</v>
      </c>
      <c r="M1" t="s">
        <v>1890</v>
      </c>
      <c r="N1" t="s">
        <v>1436</v>
      </c>
      <c r="O1" t="s">
        <v>1891</v>
      </c>
      <c r="P1" t="s">
        <v>1439</v>
      </c>
      <c r="Q1" t="s">
        <v>1892</v>
      </c>
      <c r="R1" t="s">
        <v>1442</v>
      </c>
      <c r="S1" t="s">
        <v>1893</v>
      </c>
      <c r="T1" t="s">
        <v>1445</v>
      </c>
      <c r="U1" t="s">
        <v>1448</v>
      </c>
      <c r="V1" t="s">
        <v>1894</v>
      </c>
      <c r="W1" t="s">
        <v>1451</v>
      </c>
      <c r="X1" t="s">
        <v>1454</v>
      </c>
      <c r="Y1" t="s">
        <v>1458</v>
      </c>
      <c r="Z1" t="s">
        <v>1461</v>
      </c>
      <c r="AA1" t="s">
        <v>1895</v>
      </c>
      <c r="AB1" t="s">
        <v>1464</v>
      </c>
      <c r="AC1" t="s">
        <v>1896</v>
      </c>
      <c r="AD1" t="s">
        <v>1467</v>
      </c>
      <c r="AE1" t="s">
        <v>1897</v>
      </c>
      <c r="AF1" t="s">
        <v>1470</v>
      </c>
      <c r="AG1" t="s">
        <v>1898</v>
      </c>
      <c r="AH1" t="s">
        <v>1473</v>
      </c>
      <c r="AI1" t="s">
        <v>1476</v>
      </c>
      <c r="AJ1" t="s">
        <v>1899</v>
      </c>
      <c r="AK1" t="s">
        <v>1479</v>
      </c>
      <c r="AL1" t="s">
        <v>1900</v>
      </c>
      <c r="AM1" t="s">
        <v>1482</v>
      </c>
      <c r="AN1" t="s">
        <v>1485</v>
      </c>
      <c r="AO1" t="s">
        <v>1488</v>
      </c>
      <c r="AP1" t="s">
        <v>1491</v>
      </c>
      <c r="AQ1" t="s">
        <v>1494</v>
      </c>
      <c r="AR1" t="s">
        <v>1497</v>
      </c>
      <c r="AS1" t="s">
        <v>1500</v>
      </c>
      <c r="AT1" t="s">
        <v>1503</v>
      </c>
      <c r="AU1" t="s">
        <v>1506</v>
      </c>
      <c r="AV1" t="s">
        <v>1509</v>
      </c>
      <c r="AW1" t="s">
        <v>1512</v>
      </c>
      <c r="AX1" t="s">
        <v>1515</v>
      </c>
      <c r="AY1" t="s">
        <v>1518</v>
      </c>
      <c r="AZ1" t="s">
        <v>1521</v>
      </c>
      <c r="BA1" t="s">
        <v>1524</v>
      </c>
    </row>
    <row r="2" spans="1:53">
      <c r="A2" t="s">
        <v>1394</v>
      </c>
      <c r="B2" t="s">
        <v>1398</v>
      </c>
      <c r="C2" t="s">
        <v>1401</v>
      </c>
      <c r="D2" t="s">
        <v>1405</v>
      </c>
      <c r="E2" t="s">
        <v>1409</v>
      </c>
      <c r="F2" t="s">
        <v>1412</v>
      </c>
      <c r="G2" t="s">
        <v>1416</v>
      </c>
      <c r="H2" t="s">
        <v>1419</v>
      </c>
      <c r="I2" t="s">
        <v>1422</v>
      </c>
      <c r="J2" t="s">
        <v>1426</v>
      </c>
      <c r="K2" t="s">
        <v>1429</v>
      </c>
      <c r="L2" t="s">
        <v>1433</v>
      </c>
      <c r="M2" t="s">
        <v>1901</v>
      </c>
      <c r="N2" t="s">
        <v>1437</v>
      </c>
      <c r="O2" t="s">
        <v>1902</v>
      </c>
      <c r="P2" t="s">
        <v>1440</v>
      </c>
      <c r="Q2" t="s">
        <v>1903</v>
      </c>
      <c r="R2" t="s">
        <v>1443</v>
      </c>
      <c r="S2" t="s">
        <v>1904</v>
      </c>
      <c r="T2" t="s">
        <v>1446</v>
      </c>
      <c r="U2" t="s">
        <v>1449</v>
      </c>
      <c r="V2" t="s">
        <v>1905</v>
      </c>
      <c r="W2" t="s">
        <v>1452</v>
      </c>
      <c r="X2" t="s">
        <v>1455</v>
      </c>
      <c r="Y2" t="s">
        <v>1459</v>
      </c>
      <c r="Z2" t="s">
        <v>1462</v>
      </c>
      <c r="AA2" t="s">
        <v>1906</v>
      </c>
      <c r="AB2" t="s">
        <v>1465</v>
      </c>
      <c r="AC2" t="s">
        <v>1907</v>
      </c>
      <c r="AD2" t="s">
        <v>1468</v>
      </c>
      <c r="AE2" t="s">
        <v>1908</v>
      </c>
      <c r="AF2" t="s">
        <v>1471</v>
      </c>
      <c r="AG2" t="s">
        <v>1909</v>
      </c>
      <c r="AH2" t="s">
        <v>1474</v>
      </c>
      <c r="AI2" t="s">
        <v>1477</v>
      </c>
      <c r="AJ2" t="s">
        <v>1910</v>
      </c>
      <c r="AK2" t="s">
        <v>1480</v>
      </c>
      <c r="AL2" t="s">
        <v>1911</v>
      </c>
      <c r="AM2" t="s">
        <v>1483</v>
      </c>
      <c r="AN2" t="s">
        <v>1486</v>
      </c>
      <c r="AO2" t="s">
        <v>1489</v>
      </c>
      <c r="AP2" t="s">
        <v>1492</v>
      </c>
      <c r="AQ2" t="s">
        <v>1495</v>
      </c>
      <c r="AR2" t="s">
        <v>1498</v>
      </c>
      <c r="AS2" t="s">
        <v>1501</v>
      </c>
      <c r="AT2" t="s">
        <v>1504</v>
      </c>
      <c r="AU2" t="s">
        <v>1507</v>
      </c>
      <c r="AV2" t="s">
        <v>1510</v>
      </c>
      <c r="AW2" t="s">
        <v>1513</v>
      </c>
      <c r="AX2" t="s">
        <v>1516</v>
      </c>
      <c r="AY2" t="s">
        <v>1519</v>
      </c>
      <c r="AZ2" t="s">
        <v>1522</v>
      </c>
      <c r="BA2" t="s">
        <v>1525</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310729.11</v>
      </c>
      <c r="M3" t="str">
        <f>IFERROR(VLOOKUP(M1,'Annex 12'!$C$3:$I$57,7,FALSE),"EUR")</f>
        <v>EUR</v>
      </c>
      <c r="N3">
        <f>IFERROR(VLOOKUP(N1,'Annex 12'!$C$3:$I$57,7,FALSE),"EUR")</f>
        <v>895.08</v>
      </c>
      <c r="O3" t="str">
        <f>IFERROR(VLOOKUP(O1,'Annex 12'!$C$3:$I$57,7,FALSE),"EUR")</f>
        <v>EUR</v>
      </c>
      <c r="P3">
        <f>IFERROR(VLOOKUP(P1,'Annex 12'!$C$3:$I$57,7,FALSE),"EUR")</f>
        <v>83507096.780000001</v>
      </c>
      <c r="Q3" t="str">
        <f>IFERROR(VLOOKUP(Q1,'Annex 12'!$C$3:$I$57,7,FALSE),"EUR")</f>
        <v>EUR</v>
      </c>
      <c r="R3">
        <f>IFERROR(VLOOKUP(R1,'Annex 12'!$C$3:$I$57,7,FALSE),"EUR")</f>
        <v>28986634.060000002</v>
      </c>
      <c r="S3" t="str">
        <f>IFERROR(VLOOKUP(S1,'Annex 12'!$C$3:$I$57,7,FALSE),"EUR")</f>
        <v>EUR</v>
      </c>
      <c r="T3" t="str">
        <f>IFERROR(VLOOKUP(T1,'Annex 12'!$C$3:$I$57,7,FALSE),"EUR")</f>
        <v>N</v>
      </c>
      <c r="U3">
        <f>IFERROR(VLOOKUP(U1,'Annex 12'!$C$3:$I$57,7,FALSE),"EUR")</f>
        <v>7083383.3199997619</v>
      </c>
      <c r="V3" t="str">
        <f>IFERROR(VLOOKUP(V1,'Annex 12'!$C$3:$I$57,7,FALSE),"EUR")</f>
        <v>EUR</v>
      </c>
      <c r="W3" t="str">
        <f>IFERROR(VLOOKUP(W1,'Annex 12'!$C$3:$I$57,7,FALSE),"EUR")</f>
        <v>N</v>
      </c>
      <c r="X3">
        <f>IFERROR(VLOOKUP(X1,'Annex 12'!$C$3:$I$57,7,FALSE),"EUR")</f>
        <v>1.532191094671294</v>
      </c>
      <c r="Y3">
        <f>IFERROR(VLOOKUP(Y1,'Annex 12'!$C$3:$I$57,7,FALSE),"EUR")</f>
        <v>2.4792256139710811</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4522273.3600000003</v>
      </c>
      <c r="AE3" t="str">
        <f>IFERROR(VLOOKUP(AE1,'Annex 12'!$C$3:$I$57,7,FALSE),"EUR")</f>
        <v>EUR</v>
      </c>
      <c r="AF3">
        <f>IFERROR(VLOOKUP(AF1,'Annex 12'!$C$3:$I$57,7,FALSE),"EUR")</f>
        <v>0</v>
      </c>
      <c r="AG3" t="str">
        <f>IFERROR(VLOOKUP(AG1,'Annex 12'!$C$3:$I$57,7,FALSE),"EUR")</f>
        <v>EUR</v>
      </c>
      <c r="AH3">
        <f>IFERROR(VLOOKUP(AH1,'Annex 12'!$C$3:$I$57,7,FALSE),"EUR")</f>
        <v>2.6477148530534844E-2</v>
      </c>
      <c r="AI3">
        <f>IFERROR(VLOOKUP(AI1,'Annex 12'!$C$3:$I$57,7,FALSE),"EUR")</f>
        <v>253797.1</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3.4561175105142961E-3</v>
      </c>
      <c r="AV3">
        <f>IFERROR(VLOOKUP(AV1,'Annex 12'!$C$3:$I$57,7,FALSE),"EUR")</f>
        <v>1.0025725626689639E-3</v>
      </c>
      <c r="AW3">
        <f>IFERROR(VLOOKUP(AW1,'Annex 12'!$C$3:$I$57,7,FALSE),"EUR")</f>
        <v>4.6657421649959129E-4</v>
      </c>
      <c r="AX3">
        <f>IFERROR(VLOOKUP(AX1,'Annex 12'!$C$3:$I$57,7,FALSE),"EUR")</f>
        <v>2.0957322139528346E-4</v>
      </c>
      <c r="AY3" s="1702">
        <f>IFERROR(VLOOKUP(AY1,'Annex 12'!$C$3:$I$57,7,FALSE),"EUR")</f>
        <v>7.0588102626003692E-5</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topLeftCell="D1" zoomScale="85" zoomScaleNormal="85" workbookViewId="0"/>
  </sheetViews>
  <sheetFormatPr defaultColWidth="9.1796875" defaultRowHeight="14.5"/>
  <cols>
    <col min="1" max="1" width="30.7265625" bestFit="1" customWidth="1"/>
    <col min="2" max="2" width="27.7265625" bestFit="1" customWidth="1"/>
    <col min="3" max="3" width="255.7265625" bestFit="1" customWidth="1"/>
    <col min="4" max="4" width="25.54296875" bestFit="1" customWidth="1"/>
    <col min="5" max="5" width="16.26953125" bestFit="1" customWidth="1"/>
    <col min="6" max="6" width="19.54296875" bestFit="1" customWidth="1"/>
    <col min="7" max="7" width="16.26953125" bestFit="1" customWidth="1"/>
  </cols>
  <sheetData>
    <row r="1" spans="1:7">
      <c r="A1" t="s">
        <v>1563</v>
      </c>
      <c r="B1" t="s">
        <v>1566</v>
      </c>
      <c r="C1" t="s">
        <v>1569</v>
      </c>
      <c r="D1" t="s">
        <v>1572</v>
      </c>
      <c r="E1" t="s">
        <v>1912</v>
      </c>
      <c r="F1" t="s">
        <v>1575</v>
      </c>
      <c r="G1" t="s">
        <v>1913</v>
      </c>
    </row>
    <row r="2" spans="1:7">
      <c r="A2" t="s">
        <v>1564</v>
      </c>
      <c r="B2" t="s">
        <v>1567</v>
      </c>
      <c r="C2" t="s">
        <v>1570</v>
      </c>
      <c r="D2" t="s">
        <v>1573</v>
      </c>
      <c r="E2" t="s">
        <v>1914</v>
      </c>
      <c r="F2" t="s">
        <v>1576</v>
      </c>
      <c r="G2" t="s">
        <v>1915</v>
      </c>
    </row>
    <row r="3" spans="1:7">
      <c r="A3" t="s">
        <v>1833</v>
      </c>
      <c r="B3" t="s">
        <v>1833</v>
      </c>
      <c r="C3" t="s">
        <v>988</v>
      </c>
      <c r="D3">
        <f t="array" ref="D3:D11">TRANSPOSE('Annex 12'!I74:Q74)</f>
        <v>107147331.03999992</v>
      </c>
      <c r="E3" t="s">
        <v>308</v>
      </c>
      <c r="F3">
        <f t="array" ref="F3:F11">TRANSPOSE('Annex 12'!I76:Q76)</f>
        <v>107147631.04000001</v>
      </c>
      <c r="G3" t="s">
        <v>308</v>
      </c>
    </row>
    <row r="4" spans="1:7">
      <c r="A4" t="s">
        <v>1834</v>
      </c>
      <c r="B4" t="s">
        <v>1834</v>
      </c>
      <c r="C4" t="s">
        <v>1916</v>
      </c>
      <c r="D4">
        <v>-2447520.23</v>
      </c>
      <c r="E4" t="s">
        <v>308</v>
      </c>
      <c r="F4">
        <v>104700110.81</v>
      </c>
      <c r="G4" t="s">
        <v>308</v>
      </c>
    </row>
    <row r="5" spans="1:7">
      <c r="A5" t="s">
        <v>1835</v>
      </c>
      <c r="B5" t="s">
        <v>1835</v>
      </c>
      <c r="C5" t="s">
        <v>1917</v>
      </c>
      <c r="D5">
        <v>-5747718.7199999997</v>
      </c>
      <c r="E5" t="s">
        <v>308</v>
      </c>
      <c r="F5">
        <v>98952392.090000004</v>
      </c>
      <c r="G5" t="s">
        <v>308</v>
      </c>
    </row>
    <row r="6" spans="1:7">
      <c r="A6" t="s">
        <v>1836</v>
      </c>
      <c r="B6" t="s">
        <v>1836</v>
      </c>
      <c r="C6" t="s">
        <v>1918</v>
      </c>
      <c r="D6">
        <v>0</v>
      </c>
      <c r="E6" t="s">
        <v>308</v>
      </c>
      <c r="F6">
        <v>98952392.090000004</v>
      </c>
      <c r="G6" t="s">
        <v>308</v>
      </c>
    </row>
    <row r="7" spans="1:7">
      <c r="A7" t="s">
        <v>1837</v>
      </c>
      <c r="B7" t="s">
        <v>1837</v>
      </c>
      <c r="C7" t="s">
        <v>1919</v>
      </c>
      <c r="D7">
        <v>-86147731.919999987</v>
      </c>
      <c r="E7" t="s">
        <v>308</v>
      </c>
      <c r="F7">
        <v>12804660.17</v>
      </c>
      <c r="G7" t="s">
        <v>308</v>
      </c>
    </row>
    <row r="8" spans="1:7">
      <c r="A8" t="s">
        <v>1838</v>
      </c>
      <c r="B8" t="s">
        <v>1838</v>
      </c>
      <c r="C8" t="s">
        <v>1920</v>
      </c>
      <c r="D8">
        <v>-756259.68</v>
      </c>
      <c r="E8" t="s">
        <v>308</v>
      </c>
      <c r="F8">
        <v>12048400.49</v>
      </c>
      <c r="G8" t="s">
        <v>308</v>
      </c>
    </row>
    <row r="9" spans="1:7">
      <c r="A9" t="s">
        <v>1839</v>
      </c>
      <c r="B9" t="s">
        <v>1839</v>
      </c>
      <c r="C9" t="s">
        <v>1921</v>
      </c>
      <c r="D9">
        <v>-4534073.28</v>
      </c>
      <c r="E9" t="s">
        <v>308</v>
      </c>
      <c r="F9">
        <v>7514327.21</v>
      </c>
      <c r="G9" t="s">
        <v>308</v>
      </c>
    </row>
    <row r="10" spans="1:7">
      <c r="A10" t="s">
        <v>1840</v>
      </c>
      <c r="B10" t="s">
        <v>1840</v>
      </c>
      <c r="C10" t="s">
        <v>1922</v>
      </c>
      <c r="D10">
        <v>-430000</v>
      </c>
      <c r="E10" t="s">
        <v>308</v>
      </c>
      <c r="F10">
        <v>7084327.21</v>
      </c>
      <c r="G10" t="s">
        <v>308</v>
      </c>
    </row>
    <row r="11" spans="1:7">
      <c r="A11" t="s">
        <v>1841</v>
      </c>
      <c r="B11" t="s">
        <v>1841</v>
      </c>
      <c r="C11" t="s">
        <v>1923</v>
      </c>
      <c r="D11">
        <v>-7083383.3199997619</v>
      </c>
      <c r="E11" t="s">
        <v>308</v>
      </c>
      <c r="F11">
        <v>943.89</v>
      </c>
      <c r="G11" t="s">
        <v>308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zoomScale="85" zoomScaleNormal="85" workbookViewId="0"/>
  </sheetViews>
  <sheetFormatPr defaultColWidth="9.1796875"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1799</v>
      </c>
      <c r="B1" t="s">
        <v>1802</v>
      </c>
      <c r="C1" t="s">
        <v>1805</v>
      </c>
      <c r="D1" t="s">
        <v>1808</v>
      </c>
      <c r="E1" t="s">
        <v>1812</v>
      </c>
      <c r="F1" t="s">
        <v>1815</v>
      </c>
      <c r="G1" t="s">
        <v>1818</v>
      </c>
      <c r="H1" t="s">
        <v>1821</v>
      </c>
    </row>
    <row r="2" spans="1:8">
      <c r="A2" t="s">
        <v>1800</v>
      </c>
      <c r="B2" t="s">
        <v>1803</v>
      </c>
      <c r="C2" t="s">
        <v>1806</v>
      </c>
      <c r="D2" t="s">
        <v>1809</v>
      </c>
      <c r="E2" t="s">
        <v>1813</v>
      </c>
      <c r="F2" t="s">
        <v>1816</v>
      </c>
      <c r="G2" t="s">
        <v>1819</v>
      </c>
      <c r="H2" t="s">
        <v>1822</v>
      </c>
    </row>
    <row r="3" spans="1:8">
      <c r="A3" t="s">
        <v>1854</v>
      </c>
      <c r="B3" t="s">
        <v>1855</v>
      </c>
      <c r="C3" t="s">
        <v>1856</v>
      </c>
      <c r="D3" t="s">
        <v>963</v>
      </c>
      <c r="E3" t="s">
        <v>1046</v>
      </c>
      <c r="F3" t="s">
        <v>1128</v>
      </c>
      <c r="G3" t="s">
        <v>1864</v>
      </c>
      <c r="H3" t="s">
        <v>1866</v>
      </c>
    </row>
    <row r="4" spans="1:8">
      <c r="A4" t="s">
        <v>1854</v>
      </c>
      <c r="B4" t="s">
        <v>1855</v>
      </c>
      <c r="C4" t="s">
        <v>1856</v>
      </c>
      <c r="D4" t="s">
        <v>963</v>
      </c>
      <c r="E4" t="s">
        <v>1862</v>
      </c>
      <c r="F4" t="s">
        <v>1129</v>
      </c>
      <c r="G4" t="s">
        <v>1864</v>
      </c>
      <c r="H4" t="s">
        <v>1866</v>
      </c>
    </row>
    <row r="5" spans="1:8">
      <c r="A5" t="s">
        <v>1854</v>
      </c>
      <c r="B5" t="s">
        <v>1855</v>
      </c>
      <c r="C5" t="s">
        <v>1856</v>
      </c>
      <c r="D5" t="s">
        <v>963</v>
      </c>
      <c r="E5" t="s">
        <v>1863</v>
      </c>
      <c r="F5" t="s">
        <v>1130</v>
      </c>
      <c r="G5" t="s">
        <v>1865</v>
      </c>
      <c r="H5" t="s">
        <v>1867</v>
      </c>
    </row>
    <row r="6" spans="1:8">
      <c r="A6" t="s">
        <v>1068</v>
      </c>
      <c r="B6" t="s">
        <v>1873</v>
      </c>
      <c r="C6" t="s">
        <v>1857</v>
      </c>
      <c r="D6" t="s">
        <v>963</v>
      </c>
      <c r="E6" t="s">
        <v>1832</v>
      </c>
      <c r="F6" t="s">
        <v>1832</v>
      </c>
      <c r="G6" t="s">
        <v>1832</v>
      </c>
      <c r="H6" t="s">
        <v>1832</v>
      </c>
    </row>
    <row r="7" spans="1:8">
      <c r="A7" t="s">
        <v>1854</v>
      </c>
      <c r="B7" t="s">
        <v>1855</v>
      </c>
      <c r="C7" t="s">
        <v>1858</v>
      </c>
      <c r="D7" t="s">
        <v>963</v>
      </c>
      <c r="E7" t="s">
        <v>1832</v>
      </c>
      <c r="F7" t="s">
        <v>1832</v>
      </c>
      <c r="G7" t="s">
        <v>1832</v>
      </c>
      <c r="H7" t="s">
        <v>1832</v>
      </c>
    </row>
    <row r="8" spans="1:8">
      <c r="A8" t="s">
        <v>1854</v>
      </c>
      <c r="B8" t="s">
        <v>1855</v>
      </c>
      <c r="C8" t="s">
        <v>1828</v>
      </c>
      <c r="D8" t="s">
        <v>963</v>
      </c>
      <c r="E8" t="s">
        <v>1832</v>
      </c>
      <c r="F8" t="s">
        <v>1832</v>
      </c>
      <c r="G8" t="s">
        <v>1832</v>
      </c>
      <c r="H8" t="s">
        <v>1832</v>
      </c>
    </row>
    <row r="9" spans="1:8">
      <c r="A9" t="s">
        <v>1854</v>
      </c>
      <c r="B9" t="s">
        <v>1855</v>
      </c>
      <c r="C9" t="s">
        <v>1859</v>
      </c>
      <c r="D9" t="s">
        <v>963</v>
      </c>
      <c r="E9" t="s">
        <v>1832</v>
      </c>
      <c r="F9" t="s">
        <v>1832</v>
      </c>
      <c r="G9" t="s">
        <v>1832</v>
      </c>
      <c r="H9" t="s">
        <v>1832</v>
      </c>
    </row>
    <row r="10" spans="1:8">
      <c r="A10" t="s">
        <v>1854</v>
      </c>
      <c r="B10" t="s">
        <v>1855</v>
      </c>
      <c r="C10" t="s">
        <v>1859</v>
      </c>
      <c r="D10" t="s">
        <v>963</v>
      </c>
      <c r="E10" t="s">
        <v>1832</v>
      </c>
      <c r="F10" t="s">
        <v>1832</v>
      </c>
      <c r="G10" t="s">
        <v>1832</v>
      </c>
      <c r="H10" t="s">
        <v>1832</v>
      </c>
    </row>
    <row r="11" spans="1:8">
      <c r="A11" t="s">
        <v>1854</v>
      </c>
      <c r="B11" t="s">
        <v>1855</v>
      </c>
      <c r="C11" t="s">
        <v>1860</v>
      </c>
      <c r="D11" t="s">
        <v>963</v>
      </c>
      <c r="E11" t="s">
        <v>1832</v>
      </c>
      <c r="F11" t="s">
        <v>1832</v>
      </c>
      <c r="G11" t="s">
        <v>1832</v>
      </c>
      <c r="H11" t="s">
        <v>1832</v>
      </c>
    </row>
    <row r="12" spans="1:8">
      <c r="A12" t="s">
        <v>1854</v>
      </c>
      <c r="B12" t="s">
        <v>1855</v>
      </c>
      <c r="C12" t="s">
        <v>1861</v>
      </c>
      <c r="D12" t="s">
        <v>963</v>
      </c>
      <c r="E12" t="s">
        <v>1832</v>
      </c>
      <c r="F12" t="s">
        <v>1832</v>
      </c>
      <c r="G12" t="s">
        <v>1832</v>
      </c>
      <c r="H12" t="s">
        <v>1832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zoomScale="85" zoomScaleNormal="85" workbookViewId="0"/>
  </sheetViews>
  <sheetFormatPr defaultColWidth="9.1796875" defaultRowHeight="14.5"/>
  <sheetData>
    <row r="1" spans="1:28">
      <c r="A1" t="s">
        <v>1582</v>
      </c>
      <c r="B1" t="s">
        <v>1585</v>
      </c>
      <c r="C1" t="s">
        <v>1588</v>
      </c>
      <c r="D1" t="s">
        <v>1591</v>
      </c>
      <c r="E1" t="s">
        <v>1594</v>
      </c>
      <c r="F1" t="s">
        <v>1597</v>
      </c>
      <c r="G1" t="s">
        <v>1600</v>
      </c>
      <c r="H1" t="s">
        <v>1603</v>
      </c>
      <c r="I1" t="s">
        <v>1924</v>
      </c>
      <c r="J1" t="s">
        <v>1606</v>
      </c>
      <c r="K1" t="s">
        <v>1925</v>
      </c>
      <c r="L1" t="s">
        <v>1609</v>
      </c>
      <c r="M1" t="s">
        <v>1613</v>
      </c>
      <c r="N1" t="s">
        <v>1926</v>
      </c>
      <c r="O1" t="s">
        <v>1616</v>
      </c>
      <c r="P1" t="s">
        <v>1619</v>
      </c>
      <c r="Q1" t="s">
        <v>1622</v>
      </c>
      <c r="R1" t="s">
        <v>1927</v>
      </c>
      <c r="S1" t="s">
        <v>1625</v>
      </c>
      <c r="T1" t="s">
        <v>1628</v>
      </c>
      <c r="U1" t="s">
        <v>1631</v>
      </c>
      <c r="V1" t="s">
        <v>1928</v>
      </c>
      <c r="W1" t="s">
        <v>1634</v>
      </c>
      <c r="X1" t="s">
        <v>1638</v>
      </c>
      <c r="Y1" t="s">
        <v>1641</v>
      </c>
      <c r="Z1" t="s">
        <v>1644</v>
      </c>
      <c r="AA1" t="s">
        <v>1647</v>
      </c>
      <c r="AB1" t="s">
        <v>1929</v>
      </c>
    </row>
    <row r="2" spans="1:28">
      <c r="A2" t="s">
        <v>1583</v>
      </c>
      <c r="B2" t="s">
        <v>1586</v>
      </c>
      <c r="C2" t="s">
        <v>1589</v>
      </c>
      <c r="D2" t="s">
        <v>1592</v>
      </c>
      <c r="E2" t="s">
        <v>1595</v>
      </c>
      <c r="F2" t="s">
        <v>1598</v>
      </c>
      <c r="G2" t="s">
        <v>1601</v>
      </c>
      <c r="H2" t="s">
        <v>1604</v>
      </c>
      <c r="I2" t="s">
        <v>1930</v>
      </c>
      <c r="J2" t="s">
        <v>1607</v>
      </c>
      <c r="K2" t="s">
        <v>1931</v>
      </c>
      <c r="L2" t="s">
        <v>1610</v>
      </c>
      <c r="M2" t="s">
        <v>1614</v>
      </c>
      <c r="N2" t="s">
        <v>1932</v>
      </c>
      <c r="O2" t="s">
        <v>1617</v>
      </c>
      <c r="P2" t="s">
        <v>1620</v>
      </c>
      <c r="Q2" t="s">
        <v>1623</v>
      </c>
      <c r="R2" t="s">
        <v>1933</v>
      </c>
      <c r="S2" t="s">
        <v>1626</v>
      </c>
      <c r="T2" t="s">
        <v>1629</v>
      </c>
      <c r="U2" t="s">
        <v>1632</v>
      </c>
      <c r="V2" t="s">
        <v>1934</v>
      </c>
      <c r="W2" t="s">
        <v>1635</v>
      </c>
      <c r="X2" t="s">
        <v>1639</v>
      </c>
      <c r="Y2" t="s">
        <v>1642</v>
      </c>
      <c r="Z2" t="s">
        <v>1645</v>
      </c>
      <c r="AA2" t="s">
        <v>1648</v>
      </c>
      <c r="AB2" t="s">
        <v>1935</v>
      </c>
    </row>
    <row r="3" spans="1:28">
      <c r="A3" t="s">
        <v>1832</v>
      </c>
      <c r="B3" t="s">
        <v>1831</v>
      </c>
      <c r="C3" t="s">
        <v>1831</v>
      </c>
      <c r="D3" t="s">
        <v>1832</v>
      </c>
      <c r="E3" t="s">
        <v>1830</v>
      </c>
      <c r="F3" t="s">
        <v>1844</v>
      </c>
      <c r="G3" t="s">
        <v>1832</v>
      </c>
      <c r="H3" t="s">
        <v>1832</v>
      </c>
      <c r="I3" t="s">
        <v>308</v>
      </c>
      <c r="J3" t="s">
        <v>1832</v>
      </c>
      <c r="K3" t="s">
        <v>308</v>
      </c>
      <c r="L3" t="s">
        <v>1832</v>
      </c>
      <c r="M3" t="s">
        <v>1832</v>
      </c>
      <c r="N3" t="s">
        <v>308</v>
      </c>
      <c r="O3" t="s">
        <v>1832</v>
      </c>
      <c r="P3" t="s">
        <v>1832</v>
      </c>
      <c r="Q3" t="s">
        <v>1832</v>
      </c>
      <c r="R3" t="s">
        <v>308</v>
      </c>
      <c r="S3" t="s">
        <v>1832</v>
      </c>
      <c r="T3" t="s">
        <v>1832</v>
      </c>
      <c r="U3" t="s">
        <v>1832</v>
      </c>
      <c r="V3" t="s">
        <v>308</v>
      </c>
      <c r="W3" t="s">
        <v>1832</v>
      </c>
      <c r="X3" t="s">
        <v>1832</v>
      </c>
      <c r="Y3" t="s">
        <v>1832</v>
      </c>
      <c r="Z3" t="s">
        <v>1832</v>
      </c>
      <c r="AA3" t="s">
        <v>1832</v>
      </c>
      <c r="AB3" t="s">
        <v>308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zoomScale="85" zoomScaleNormal="85" workbookViewId="0"/>
  </sheetViews>
  <sheetFormatPr defaultColWidth="9.1796875" defaultRowHeight="14.5"/>
  <cols>
    <col min="4" max="4" width="17.26953125" customWidth="1"/>
    <col min="6" max="6" width="14.7265625" bestFit="1" customWidth="1"/>
  </cols>
  <sheetData>
    <row r="1" spans="1:8">
      <c r="A1" t="s">
        <v>1778</v>
      </c>
      <c r="B1" t="s">
        <v>1781</v>
      </c>
      <c r="C1" t="s">
        <v>1784</v>
      </c>
      <c r="D1" t="s">
        <v>1787</v>
      </c>
      <c r="E1" t="s">
        <v>1936</v>
      </c>
      <c r="F1" t="s">
        <v>1790</v>
      </c>
      <c r="G1" t="s">
        <v>1937</v>
      </c>
      <c r="H1" t="s">
        <v>1793</v>
      </c>
    </row>
    <row r="2" spans="1:8">
      <c r="A2" t="s">
        <v>1779</v>
      </c>
      <c r="B2" t="s">
        <v>1782</v>
      </c>
      <c r="C2" t="s">
        <v>1785</v>
      </c>
      <c r="D2" t="s">
        <v>1788</v>
      </c>
      <c r="E2" t="s">
        <v>1938</v>
      </c>
      <c r="F2" t="s">
        <v>1791</v>
      </c>
      <c r="G2" t="s">
        <v>1939</v>
      </c>
      <c r="H2" t="s">
        <v>1794</v>
      </c>
    </row>
    <row r="3" spans="1:8">
      <c r="A3" t="s">
        <v>1874</v>
      </c>
      <c r="B3" t="s">
        <v>1874</v>
      </c>
      <c r="C3" t="s">
        <v>1849</v>
      </c>
      <c r="D3" t="s">
        <v>1832</v>
      </c>
      <c r="E3" t="s">
        <v>308</v>
      </c>
      <c r="F3" s="1670">
        <f>'13 - Issuer Account'!I29</f>
        <v>94465.610007613897</v>
      </c>
      <c r="G3" t="s">
        <v>308</v>
      </c>
      <c r="H3" t="s">
        <v>1831</v>
      </c>
    </row>
    <row r="4" spans="1:8">
      <c r="A4" t="s">
        <v>1875</v>
      </c>
      <c r="B4" t="s">
        <v>1875</v>
      </c>
      <c r="C4" t="s">
        <v>1868</v>
      </c>
      <c r="D4">
        <f>'10 - Reserve calculation'!H12</f>
        <v>54210000</v>
      </c>
      <c r="E4" t="s">
        <v>308</v>
      </c>
      <c r="F4">
        <f>'13 - Issuer Account'!I41</f>
        <v>54210000</v>
      </c>
      <c r="G4" t="s">
        <v>308</v>
      </c>
      <c r="H4" t="s">
        <v>1830</v>
      </c>
    </row>
    <row r="5" spans="1:8">
      <c r="A5" t="s">
        <v>1876</v>
      </c>
      <c r="B5" t="s">
        <v>1876</v>
      </c>
      <c r="C5" t="s">
        <v>1877</v>
      </c>
      <c r="D5" t="s">
        <v>1832</v>
      </c>
      <c r="E5" t="s">
        <v>308</v>
      </c>
      <c r="F5">
        <f>'13 - Issuer Account'!I52</f>
        <v>0</v>
      </c>
      <c r="G5" t="s">
        <v>308</v>
      </c>
      <c r="H5" t="s">
        <v>1831</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6"/>
  <sheetViews>
    <sheetView zoomScale="85" zoomScaleNormal="85" workbookViewId="0"/>
  </sheetViews>
  <sheetFormatPr defaultColWidth="9.1796875"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1654</v>
      </c>
      <c r="B1" t="s">
        <v>1657</v>
      </c>
      <c r="C1" t="s">
        <v>1660</v>
      </c>
      <c r="D1" t="s">
        <v>1664</v>
      </c>
      <c r="E1" t="s">
        <v>1667</v>
      </c>
      <c r="F1" t="s">
        <v>1670</v>
      </c>
      <c r="G1" t="s">
        <v>1672</v>
      </c>
      <c r="H1" t="s">
        <v>1940</v>
      </c>
      <c r="I1" t="s">
        <v>1674</v>
      </c>
      <c r="J1" t="s">
        <v>1941</v>
      </c>
      <c r="K1" t="s">
        <v>1676</v>
      </c>
      <c r="L1" t="s">
        <v>1679</v>
      </c>
      <c r="M1" t="s">
        <v>1682</v>
      </c>
      <c r="N1" t="s">
        <v>1685</v>
      </c>
      <c r="O1" t="s">
        <v>1688</v>
      </c>
      <c r="P1" t="s">
        <v>1691</v>
      </c>
      <c r="Q1" t="s">
        <v>1694</v>
      </c>
      <c r="R1" t="s">
        <v>1697</v>
      </c>
      <c r="S1" t="s">
        <v>1700</v>
      </c>
      <c r="T1" t="s">
        <v>1703</v>
      </c>
      <c r="U1" t="s">
        <v>1706</v>
      </c>
      <c r="V1" t="s">
        <v>1709</v>
      </c>
      <c r="W1" t="s">
        <v>1712</v>
      </c>
      <c r="X1" t="s">
        <v>1714</v>
      </c>
      <c r="Y1" t="s">
        <v>1717</v>
      </c>
      <c r="Z1" t="s">
        <v>1720</v>
      </c>
      <c r="AA1" t="s">
        <v>1723</v>
      </c>
      <c r="AB1" t="s">
        <v>1726</v>
      </c>
      <c r="AC1" t="s">
        <v>1729</v>
      </c>
      <c r="AD1" t="s">
        <v>1732</v>
      </c>
      <c r="AE1" t="s">
        <v>1734</v>
      </c>
      <c r="AF1" t="s">
        <v>1737</v>
      </c>
      <c r="AG1" t="s">
        <v>1740</v>
      </c>
      <c r="AH1" t="s">
        <v>1743</v>
      </c>
      <c r="AI1" t="s">
        <v>1746</v>
      </c>
      <c r="AJ1" t="s">
        <v>1749</v>
      </c>
      <c r="AK1" t="s">
        <v>1752</v>
      </c>
      <c r="AL1" t="s">
        <v>1755</v>
      </c>
      <c r="AM1" t="s">
        <v>1758</v>
      </c>
      <c r="AN1" t="s">
        <v>1942</v>
      </c>
      <c r="AO1" t="s">
        <v>1761</v>
      </c>
      <c r="AP1" t="s">
        <v>1765</v>
      </c>
      <c r="AQ1" t="s">
        <v>1768</v>
      </c>
      <c r="AR1" t="s">
        <v>1772</v>
      </c>
    </row>
    <row r="2" spans="1:44">
      <c r="A2" t="s">
        <v>1655</v>
      </c>
      <c r="B2" t="s">
        <v>1658</v>
      </c>
      <c r="C2" t="s">
        <v>1661</v>
      </c>
      <c r="D2" t="s">
        <v>1665</v>
      </c>
      <c r="E2" t="s">
        <v>1668</v>
      </c>
      <c r="F2" t="s">
        <v>399</v>
      </c>
      <c r="G2" t="s">
        <v>434</v>
      </c>
      <c r="H2" t="s">
        <v>1943</v>
      </c>
      <c r="I2" t="s">
        <v>435</v>
      </c>
      <c r="J2" t="s">
        <v>1944</v>
      </c>
      <c r="K2" t="s">
        <v>1677</v>
      </c>
      <c r="L2" t="s">
        <v>1680</v>
      </c>
      <c r="M2" t="s">
        <v>1683</v>
      </c>
      <c r="N2" t="s">
        <v>1686</v>
      </c>
      <c r="O2" t="s">
        <v>1689</v>
      </c>
      <c r="P2" t="s">
        <v>1692</v>
      </c>
      <c r="Q2" t="s">
        <v>1695</v>
      </c>
      <c r="R2" t="s">
        <v>1698</v>
      </c>
      <c r="S2" t="s">
        <v>1701</v>
      </c>
      <c r="T2" t="s">
        <v>1704</v>
      </c>
      <c r="U2" t="s">
        <v>1707</v>
      </c>
      <c r="V2" t="s">
        <v>1710</v>
      </c>
      <c r="W2" t="s">
        <v>6</v>
      </c>
      <c r="X2" t="s">
        <v>1715</v>
      </c>
      <c r="Y2" t="s">
        <v>1718</v>
      </c>
      <c r="Z2" t="s">
        <v>1721</v>
      </c>
      <c r="AA2" t="s">
        <v>1724</v>
      </c>
      <c r="AB2" t="s">
        <v>1727</v>
      </c>
      <c r="AC2" t="s">
        <v>1730</v>
      </c>
      <c r="AD2" t="s">
        <v>300</v>
      </c>
      <c r="AE2" t="s">
        <v>1735</v>
      </c>
      <c r="AF2" t="s">
        <v>1738</v>
      </c>
      <c r="AG2" t="s">
        <v>1741</v>
      </c>
      <c r="AH2" t="s">
        <v>1744</v>
      </c>
      <c r="AI2" t="s">
        <v>1747</v>
      </c>
      <c r="AJ2" t="s">
        <v>1750</v>
      </c>
      <c r="AK2" t="s">
        <v>1753</v>
      </c>
      <c r="AL2" t="s">
        <v>1756</v>
      </c>
      <c r="AM2" t="s">
        <v>1759</v>
      </c>
      <c r="AN2" t="s">
        <v>1945</v>
      </c>
      <c r="AO2" t="s">
        <v>1762</v>
      </c>
      <c r="AP2" t="s">
        <v>1766</v>
      </c>
      <c r="AQ2" t="s">
        <v>1769</v>
      </c>
      <c r="AR2" t="s">
        <v>1773</v>
      </c>
    </row>
    <row r="3" spans="1:44">
      <c r="A3" t="s">
        <v>118</v>
      </c>
      <c r="B3" t="s">
        <v>118</v>
      </c>
      <c r="C3" t="s">
        <v>1304</v>
      </c>
      <c r="D3" t="s">
        <v>118</v>
      </c>
      <c r="E3" t="s">
        <v>1845</v>
      </c>
      <c r="F3" t="s">
        <v>308</v>
      </c>
      <c r="G3">
        <v>7773200000</v>
      </c>
      <c r="H3" t="s">
        <v>308</v>
      </c>
      <c r="I3">
        <f>'11 - Notes Follow-up'!G25</f>
        <v>6876677200.6800003</v>
      </c>
      <c r="J3" t="s">
        <v>308</v>
      </c>
      <c r="K3" t="s">
        <v>1847</v>
      </c>
      <c r="L3" s="1669" t="str">
        <f>TEXT('00 - Cover'!$F$20,"AAAA-MM-JJ")</f>
        <v>2025-12-29</v>
      </c>
      <c r="M3" s="1669" t="str">
        <f>TEXT('00 - Cover'!$F$20,"AAAA-MM-JJ")</f>
        <v>2025-12-29</v>
      </c>
      <c r="N3">
        <v>60</v>
      </c>
      <c r="O3">
        <v>0</v>
      </c>
      <c r="P3" t="s">
        <v>1832</v>
      </c>
      <c r="Q3" t="s">
        <v>1832</v>
      </c>
      <c r="R3" t="s">
        <v>1832</v>
      </c>
      <c r="S3" t="s">
        <v>1832</v>
      </c>
      <c r="T3" t="s">
        <v>1848</v>
      </c>
      <c r="U3" t="s">
        <v>1832</v>
      </c>
      <c r="V3" t="s">
        <v>1832</v>
      </c>
      <c r="W3" s="1238" t="str">
        <f>TEXT("23/10/2024","AAAA-MM-JJ")</f>
        <v>2024-10-23</v>
      </c>
      <c r="X3" s="1669" t="str">
        <f>TEXT('00 - Cover'!$F$20,"AAAA-MM-JJ")</f>
        <v>2025-12-29</v>
      </c>
      <c r="Y3" s="1669" t="str">
        <f>TEXT("27/10/2062","AAAA-MM-JJ")</f>
        <v>2062-10-27</v>
      </c>
      <c r="Z3" t="s">
        <v>1850</v>
      </c>
      <c r="AA3" t="s">
        <v>1832</v>
      </c>
      <c r="AB3" t="s">
        <v>1832</v>
      </c>
      <c r="AC3" t="s">
        <v>1832</v>
      </c>
      <c r="AD3" t="s">
        <v>1851</v>
      </c>
      <c r="AE3" t="s">
        <v>1852</v>
      </c>
      <c r="AF3">
        <v>5</v>
      </c>
      <c r="AG3">
        <v>5</v>
      </c>
      <c r="AH3">
        <v>5</v>
      </c>
      <c r="AI3">
        <v>5</v>
      </c>
      <c r="AJ3" t="s">
        <v>1946</v>
      </c>
      <c r="AK3" t="s">
        <v>1304</v>
      </c>
      <c r="AL3" t="s">
        <v>1304</v>
      </c>
      <c r="AM3">
        <v>0</v>
      </c>
      <c r="AN3" t="s">
        <v>308</v>
      </c>
      <c r="AO3" t="s">
        <v>1832</v>
      </c>
      <c r="AP3" t="s">
        <v>1832</v>
      </c>
      <c r="AQ3" t="s">
        <v>1832</v>
      </c>
      <c r="AR3" t="s">
        <v>1832</v>
      </c>
    </row>
    <row r="4" spans="1:44">
      <c r="A4" t="s">
        <v>2053</v>
      </c>
      <c r="B4" t="s">
        <v>2053</v>
      </c>
      <c r="C4" t="s">
        <v>2066</v>
      </c>
      <c r="D4" t="s">
        <v>2053</v>
      </c>
      <c r="E4" t="s">
        <v>1845</v>
      </c>
      <c r="F4" t="s">
        <v>308</v>
      </c>
      <c r="G4">
        <v>4034000000</v>
      </c>
      <c r="H4" t="s">
        <v>308</v>
      </c>
      <c r="I4">
        <f>'11 - Notes Follow-up'!O25</f>
        <v>3963336422</v>
      </c>
      <c r="J4" t="s">
        <v>308</v>
      </c>
      <c r="K4" t="s">
        <v>1847</v>
      </c>
      <c r="L4" s="1669" t="str">
        <f>TEXT('00 - Cover'!$F$20,"AAAA-MM-JJ")</f>
        <v>2025-12-29</v>
      </c>
      <c r="M4" s="1669" t="str">
        <f>TEXT('00 - Cover'!$F$20,"AAAA-MM-JJ")</f>
        <v>2025-12-29</v>
      </c>
      <c r="N4">
        <v>60</v>
      </c>
      <c r="O4">
        <v>0</v>
      </c>
      <c r="P4" t="s">
        <v>1832</v>
      </c>
      <c r="Q4" t="s">
        <v>1832</v>
      </c>
      <c r="R4" t="s">
        <v>1832</v>
      </c>
      <c r="S4" t="s">
        <v>1832</v>
      </c>
      <c r="T4" t="s">
        <v>1848</v>
      </c>
      <c r="U4" t="s">
        <v>1832</v>
      </c>
      <c r="V4" t="s">
        <v>1832</v>
      </c>
      <c r="W4" s="1238" t="str">
        <f>TEXT("27/10/2025","AAAA-MM-JJ")</f>
        <v>2025-10-27</v>
      </c>
      <c r="X4" s="1669" t="str">
        <f>TEXT('00 - Cover'!$F$20,"AAAA-MM-JJ")</f>
        <v>2025-12-29</v>
      </c>
      <c r="Y4" s="1669" t="str">
        <f>TEXT("27/10/2062","AAAA-MM-JJ")</f>
        <v>2062-10-27</v>
      </c>
      <c r="Z4" t="s">
        <v>1850</v>
      </c>
      <c r="AA4" t="s">
        <v>1832</v>
      </c>
      <c r="AB4" t="s">
        <v>1832</v>
      </c>
      <c r="AC4" t="s">
        <v>1832</v>
      </c>
      <c r="AD4" t="s">
        <v>1851</v>
      </c>
      <c r="AE4" t="s">
        <v>1852</v>
      </c>
      <c r="AF4">
        <v>5</v>
      </c>
      <c r="AG4">
        <v>5</v>
      </c>
      <c r="AH4">
        <v>5</v>
      </c>
      <c r="AI4">
        <v>5</v>
      </c>
      <c r="AJ4" t="s">
        <v>1946</v>
      </c>
      <c r="AK4" t="s">
        <v>2066</v>
      </c>
      <c r="AL4" t="s">
        <v>2066</v>
      </c>
      <c r="AM4">
        <v>0</v>
      </c>
      <c r="AN4" t="s">
        <v>308</v>
      </c>
      <c r="AO4" t="s">
        <v>1832</v>
      </c>
      <c r="AP4" t="s">
        <v>1832</v>
      </c>
      <c r="AQ4" t="s">
        <v>1832</v>
      </c>
      <c r="AR4" t="s">
        <v>1832</v>
      </c>
    </row>
    <row r="5" spans="1:44">
      <c r="A5" t="s">
        <v>119</v>
      </c>
      <c r="B5" t="s">
        <v>119</v>
      </c>
      <c r="C5" t="s">
        <v>1832</v>
      </c>
      <c r="D5" t="s">
        <v>119</v>
      </c>
      <c r="E5" t="s">
        <v>1845</v>
      </c>
      <c r="F5" t="s">
        <v>308</v>
      </c>
      <c r="G5">
        <v>409200000</v>
      </c>
      <c r="H5" t="s">
        <v>308</v>
      </c>
      <c r="I5">
        <f>'11 - Notes Follow-up'!W25</f>
        <v>570527041.92000008</v>
      </c>
      <c r="J5" t="s">
        <v>308</v>
      </c>
      <c r="K5" t="s">
        <v>1847</v>
      </c>
      <c r="L5" s="1669" t="str">
        <f>TEXT('00 - Cover'!$F$20,"AAAA-MM-JJ")</f>
        <v>2025-12-29</v>
      </c>
      <c r="M5" s="1669" t="str">
        <f>TEXT('00 - Cover'!$F$20,"AAAA-MM-JJ")</f>
        <v>2025-12-29</v>
      </c>
      <c r="N5">
        <v>150</v>
      </c>
      <c r="O5">
        <v>0</v>
      </c>
      <c r="P5" t="s">
        <v>1832</v>
      </c>
      <c r="Q5" t="s">
        <v>1832</v>
      </c>
      <c r="R5" t="s">
        <v>1832</v>
      </c>
      <c r="S5" t="s">
        <v>1832</v>
      </c>
      <c r="T5" t="s">
        <v>1848</v>
      </c>
      <c r="U5" t="s">
        <v>1832</v>
      </c>
      <c r="V5" t="s">
        <v>1832</v>
      </c>
      <c r="W5" s="1238" t="str">
        <f>TEXT("23/10/2024","AAAA-MM-JJ")</f>
        <v>2024-10-23</v>
      </c>
      <c r="X5" s="1669" t="str">
        <f>TEXT('00 - Cover'!$F$20,"AAAA-MM-JJ")</f>
        <v>2025-12-29</v>
      </c>
      <c r="Y5" s="1669" t="str">
        <f>TEXT("27/10/2062","AAAA-MM-JJ")</f>
        <v>2062-10-27</v>
      </c>
      <c r="Z5" t="s">
        <v>1850</v>
      </c>
      <c r="AA5" t="s">
        <v>1832</v>
      </c>
      <c r="AB5" t="s">
        <v>1832</v>
      </c>
      <c r="AC5" t="s">
        <v>1832</v>
      </c>
      <c r="AD5" t="s">
        <v>1851</v>
      </c>
      <c r="AE5" t="s">
        <v>1852</v>
      </c>
      <c r="AF5">
        <v>0</v>
      </c>
      <c r="AG5">
        <v>0</v>
      </c>
      <c r="AH5">
        <v>0</v>
      </c>
      <c r="AI5">
        <v>0</v>
      </c>
      <c r="AJ5" t="s">
        <v>1871</v>
      </c>
      <c r="AK5" t="s">
        <v>1832</v>
      </c>
      <c r="AL5" t="s">
        <v>1832</v>
      </c>
      <c r="AM5">
        <v>0</v>
      </c>
      <c r="AN5" t="s">
        <v>308</v>
      </c>
      <c r="AO5" t="s">
        <v>1832</v>
      </c>
      <c r="AP5" t="s">
        <v>1832</v>
      </c>
      <c r="AQ5" t="s">
        <v>1832</v>
      </c>
      <c r="AR5" t="s">
        <v>1832</v>
      </c>
    </row>
    <row r="6" spans="1:44">
      <c r="A6" t="s">
        <v>130</v>
      </c>
      <c r="B6" t="s">
        <v>130</v>
      </c>
      <c r="C6" t="s">
        <v>1832</v>
      </c>
      <c r="D6" t="s">
        <v>130</v>
      </c>
      <c r="E6" t="s">
        <v>1846</v>
      </c>
      <c r="F6" t="s">
        <v>308</v>
      </c>
      <c r="G6">
        <v>300</v>
      </c>
      <c r="H6" t="s">
        <v>308</v>
      </c>
      <c r="I6">
        <f>'11 - Notes Follow-up'!AD25</f>
        <v>300</v>
      </c>
      <c r="J6" t="s">
        <v>308</v>
      </c>
      <c r="K6" t="s">
        <v>1847</v>
      </c>
      <c r="L6" s="1669" t="str">
        <f>TEXT('00 - Cover'!$F$20,"AAAA-MM-JJ")</f>
        <v>2025-12-29</v>
      </c>
      <c r="M6" s="1669" t="str">
        <f>TEXT('00 - Cover'!$F$20,"AAAA-MM-JJ")</f>
        <v>2025-12-29</v>
      </c>
      <c r="N6">
        <v>0</v>
      </c>
      <c r="O6">
        <v>0</v>
      </c>
      <c r="P6" t="s">
        <v>1832</v>
      </c>
      <c r="Q6" t="s">
        <v>1832</v>
      </c>
      <c r="R6" t="s">
        <v>1832</v>
      </c>
      <c r="S6" t="s">
        <v>1832</v>
      </c>
      <c r="T6" t="s">
        <v>1848</v>
      </c>
      <c r="U6" t="s">
        <v>1832</v>
      </c>
      <c r="V6" t="s">
        <v>1832</v>
      </c>
      <c r="W6" s="1238" t="str">
        <f>TEXT("23/10/2024","AAAA-MM-JJ")</f>
        <v>2024-10-23</v>
      </c>
      <c r="X6" s="1669" t="str">
        <f>TEXT('00 - Cover'!$F$20,"AAAA-MM-JJ")</f>
        <v>2025-12-29</v>
      </c>
      <c r="Y6" s="1669" t="str">
        <f>TEXT("27/10/2062","AAAA-MM-JJ")</f>
        <v>2062-10-27</v>
      </c>
      <c r="Z6" t="s">
        <v>1869</v>
      </c>
      <c r="AA6" t="s">
        <v>1832</v>
      </c>
      <c r="AB6" t="s">
        <v>1832</v>
      </c>
      <c r="AC6" t="s">
        <v>1832</v>
      </c>
      <c r="AD6" t="s">
        <v>1849</v>
      </c>
      <c r="AE6" t="s">
        <v>1852</v>
      </c>
      <c r="AF6">
        <v>0</v>
      </c>
      <c r="AG6">
        <v>0</v>
      </c>
      <c r="AH6">
        <v>0</v>
      </c>
      <c r="AI6">
        <v>0</v>
      </c>
      <c r="AJ6" t="s">
        <v>1871</v>
      </c>
      <c r="AK6" t="s">
        <v>1832</v>
      </c>
      <c r="AL6" t="s">
        <v>1832</v>
      </c>
      <c r="AM6">
        <v>0</v>
      </c>
      <c r="AN6" t="s">
        <v>308</v>
      </c>
      <c r="AO6" t="s">
        <v>1832</v>
      </c>
      <c r="AP6" t="s">
        <v>1832</v>
      </c>
      <c r="AQ6" t="s">
        <v>1832</v>
      </c>
      <c r="AR6" t="s">
        <v>1832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zoomScale="85" zoomScaleNormal="85" workbookViewId="0"/>
  </sheetViews>
  <sheetFormatPr defaultColWidth="9.1796875" defaultRowHeight="14.5"/>
  <sheetData>
    <row r="1" spans="1:9">
      <c r="A1" t="s">
        <v>1530</v>
      </c>
      <c r="B1" t="s">
        <v>1534</v>
      </c>
      <c r="C1" t="s">
        <v>1537</v>
      </c>
      <c r="D1" t="s">
        <v>1541</v>
      </c>
      <c r="E1" t="s">
        <v>1545</v>
      </c>
      <c r="F1" t="s">
        <v>1548</v>
      </c>
      <c r="G1" t="s">
        <v>1551</v>
      </c>
      <c r="H1" t="s">
        <v>1555</v>
      </c>
      <c r="I1" t="s">
        <v>1558</v>
      </c>
    </row>
    <row r="2" spans="1:9">
      <c r="A2" t="s">
        <v>1531</v>
      </c>
      <c r="B2" t="s">
        <v>1535</v>
      </c>
      <c r="C2" t="s">
        <v>1538</v>
      </c>
      <c r="D2" t="s">
        <v>1542</v>
      </c>
      <c r="E2" t="s">
        <v>1546</v>
      </c>
      <c r="F2" t="s">
        <v>1549</v>
      </c>
      <c r="G2" t="s">
        <v>1552</v>
      </c>
      <c r="H2" t="s">
        <v>1556</v>
      </c>
      <c r="I2" t="s">
        <v>1559</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B83"/>
  <sheetViews>
    <sheetView showGridLines="0" zoomScale="85" zoomScaleNormal="85" workbookViewId="0">
      <selection activeCell="AM21" sqref="AM21"/>
    </sheetView>
  </sheetViews>
  <sheetFormatPr defaultColWidth="9.1796875" defaultRowHeight="14.5"/>
  <cols>
    <col min="1" max="1" width="3" customWidth="1"/>
    <col min="2" max="2" width="18" bestFit="1" customWidth="1"/>
    <col min="3" max="3" width="17.453125" style="1241" customWidth="1"/>
    <col min="4" max="6" width="17.453125" customWidth="1"/>
    <col min="7" max="7" width="18.81640625" style="1241" customWidth="1"/>
    <col min="8" max="10" width="18.81640625" customWidth="1"/>
    <col min="11" max="11" width="16.7265625" style="1241" customWidth="1"/>
    <col min="12" max="14" width="16.7265625" customWidth="1"/>
    <col min="15" max="15" width="15.81640625" style="1241" customWidth="1"/>
    <col min="16" max="18" width="15.81640625" customWidth="1"/>
    <col min="19" max="21" width="20.1796875" customWidth="1"/>
    <col min="22" max="22" width="20.1796875" style="1298" customWidth="1"/>
    <col min="23" max="27" width="20.1796875" customWidth="1"/>
    <col min="28" max="28" width="20.1796875" style="1298" customWidth="1"/>
    <col min="29" max="29" width="20.1796875" style="1239" customWidth="1"/>
    <col min="30" max="30" width="20.1796875" customWidth="1"/>
    <col min="31" max="31" width="20.1796875" style="1241" customWidth="1"/>
    <col min="32" max="33" width="20.1796875" customWidth="1"/>
    <col min="34" max="34" width="40.453125" customWidth="1"/>
    <col min="35" max="35" width="20.1796875" style="1298" customWidth="1"/>
    <col min="36" max="36" width="20.1796875" style="1239" customWidth="1"/>
    <col min="37" max="37" width="20.1796875" customWidth="1"/>
    <col min="38" max="38" width="20.1796875" style="1241" customWidth="1"/>
    <col min="39" max="39" width="20.1796875" customWidth="1"/>
    <col min="40" max="40" width="20.1796875" style="1241" customWidth="1"/>
    <col min="41" max="53" width="20.1796875" customWidth="1"/>
    <col min="54" max="54" width="2.453125" customWidth="1"/>
    <col min="56" max="56" width="20.1796875" customWidth="1"/>
    <col min="58" max="58" width="12.453125" bestFit="1" customWidth="1"/>
    <col min="59" max="59" width="14.81640625" bestFit="1" customWidth="1"/>
    <col min="61" max="61" width="20.1796875" customWidth="1"/>
  </cols>
  <sheetData>
    <row r="1" spans="2:54" s="170" customFormat="1" ht="12.5">
      <c r="C1" s="1269"/>
      <c r="G1" s="1269"/>
      <c r="K1" s="1269"/>
      <c r="O1" s="1269"/>
      <c r="V1" s="1293"/>
      <c r="AB1" s="1293"/>
      <c r="AC1" s="171"/>
      <c r="AE1" s="1269"/>
      <c r="AI1" s="1293"/>
      <c r="AJ1" s="171"/>
      <c r="AL1" s="1269"/>
      <c r="AN1" s="1269"/>
    </row>
    <row r="2" spans="2:54" s="170" customFormat="1" ht="12.5">
      <c r="C2" s="1269"/>
      <c r="G2" s="1269"/>
      <c r="K2" s="1269"/>
      <c r="O2" s="1269"/>
      <c r="V2" s="1293"/>
      <c r="AB2" s="1293"/>
      <c r="AC2" s="171"/>
      <c r="AE2" s="1269"/>
      <c r="AI2" s="1293"/>
      <c r="AJ2" s="171"/>
      <c r="AL2" s="1269"/>
      <c r="AN2" s="1269"/>
    </row>
    <row r="3" spans="2:54" s="170" customFormat="1" ht="13">
      <c r="C3" s="1269"/>
      <c r="G3" s="1269"/>
      <c r="K3" s="1269"/>
      <c r="O3" s="1269"/>
      <c r="V3" s="1293"/>
      <c r="AB3" s="1293"/>
      <c r="AC3" s="171"/>
      <c r="AE3" s="1213" t="s">
        <v>99</v>
      </c>
      <c r="AF3" s="1213">
        <f>'00 - Cover'!$F$17</f>
        <v>45991</v>
      </c>
      <c r="AI3" s="1293"/>
      <c r="AJ3" s="171"/>
      <c r="AL3" s="1269"/>
      <c r="AN3" s="1269"/>
      <c r="AO3" s="171"/>
      <c r="AP3" s="171"/>
      <c r="AQ3" s="171"/>
      <c r="AR3" s="171"/>
    </row>
    <row r="4" spans="2:54" s="170" customFormat="1" ht="13">
      <c r="C4" s="1269"/>
      <c r="G4" s="1269"/>
      <c r="K4" s="1269"/>
      <c r="O4" s="1269"/>
      <c r="V4" s="1293"/>
      <c r="AB4" s="1293"/>
      <c r="AC4" s="171"/>
      <c r="AE4" s="1213" t="s">
        <v>4</v>
      </c>
      <c r="AF4" s="1213">
        <f>'00 - Cover'!$F$19</f>
        <v>46009</v>
      </c>
      <c r="AI4" s="1293"/>
      <c r="AJ4" s="171"/>
      <c r="AL4" s="1269"/>
      <c r="AN4" s="1269"/>
    </row>
    <row r="5" spans="2:54" s="170" customFormat="1" ht="13">
      <c r="C5" s="1269"/>
      <c r="G5" s="1269"/>
      <c r="K5" s="1269"/>
      <c r="O5" s="1269"/>
      <c r="V5" s="1293"/>
      <c r="AB5" s="1293"/>
      <c r="AC5" s="171"/>
      <c r="AE5" s="1213" t="s">
        <v>5</v>
      </c>
      <c r="AF5" s="1213">
        <f>'00 - Cover'!$F$20</f>
        <v>46020</v>
      </c>
      <c r="AI5" s="1293"/>
      <c r="AJ5" s="171"/>
      <c r="AL5" s="1269"/>
      <c r="AM5" s="171"/>
      <c r="AN5" s="1269"/>
    </row>
    <row r="6" spans="2:54" s="170" customFormat="1" ht="12.5">
      <c r="C6" s="1269"/>
      <c r="G6" s="1269"/>
      <c r="K6" s="1269"/>
      <c r="O6" s="1269"/>
      <c r="V6" s="1293"/>
      <c r="AB6" s="1293"/>
      <c r="AC6" s="171"/>
      <c r="AE6" s="1269"/>
      <c r="AI6" s="1293"/>
      <c r="AJ6" s="171"/>
      <c r="AL6" s="1269"/>
      <c r="AN6" s="1269"/>
    </row>
    <row r="7" spans="2:54" s="170" customFormat="1" ht="15.5">
      <c r="B7" s="44" t="s">
        <v>1999</v>
      </c>
      <c r="C7" s="1270"/>
      <c r="D7" s="84"/>
      <c r="E7" s="84"/>
      <c r="F7" s="84"/>
      <c r="G7" s="1270"/>
      <c r="H7" s="84"/>
      <c r="I7" s="84"/>
      <c r="J7" s="84"/>
      <c r="K7" s="1270"/>
      <c r="L7" s="84"/>
      <c r="M7" s="84"/>
      <c r="N7" s="84"/>
      <c r="O7" s="1270"/>
      <c r="P7" s="84"/>
      <c r="Q7" s="84"/>
      <c r="R7" s="84"/>
      <c r="S7" s="84"/>
      <c r="T7" s="84"/>
      <c r="U7" s="84"/>
      <c r="V7" s="1294"/>
      <c r="W7" s="84"/>
      <c r="X7" s="84"/>
      <c r="Y7" s="84"/>
      <c r="Z7" s="84"/>
      <c r="AA7" s="84"/>
      <c r="AB7" s="1294"/>
      <c r="AC7" s="1673"/>
      <c r="AD7" s="84"/>
      <c r="AE7" s="1270"/>
      <c r="AF7" s="84"/>
      <c r="AG7" s="84"/>
      <c r="AH7" s="84"/>
      <c r="AI7" s="1294"/>
      <c r="AJ7" s="1673"/>
      <c r="AK7" s="84"/>
      <c r="AL7" s="1270"/>
      <c r="AM7" s="84"/>
      <c r="AN7" s="1270"/>
      <c r="AO7" s="84"/>
      <c r="AP7" s="84"/>
      <c r="AQ7" s="84"/>
      <c r="AR7" s="84"/>
      <c r="AS7" s="84"/>
      <c r="AT7" s="84"/>
      <c r="AU7" s="84"/>
      <c r="AV7" s="84"/>
      <c r="AW7" s="84"/>
      <c r="AX7" s="84"/>
      <c r="AY7" s="84"/>
      <c r="AZ7" s="84"/>
      <c r="BA7" s="84"/>
      <c r="BB7" s="84"/>
    </row>
    <row r="8" spans="2:54" s="170" customFormat="1" ht="13" thickBot="1">
      <c r="C8" s="1269"/>
      <c r="G8" s="1269"/>
      <c r="K8" s="1269"/>
      <c r="O8" s="1269"/>
      <c r="V8" s="1293"/>
      <c r="AB8" s="171"/>
      <c r="AC8" s="171"/>
      <c r="AE8" s="1269"/>
      <c r="AG8" s="171"/>
      <c r="AI8" s="1293"/>
      <c r="AJ8" s="171"/>
      <c r="AL8" s="1269"/>
      <c r="AN8" s="1269"/>
      <c r="AO8" s="171"/>
      <c r="AP8" s="171"/>
      <c r="AQ8" s="171"/>
      <c r="AR8" s="171"/>
    </row>
    <row r="9" spans="2:54" ht="15" thickBot="1">
      <c r="C9" s="1279" t="s">
        <v>765</v>
      </c>
      <c r="D9" s="173"/>
      <c r="E9" s="173"/>
      <c r="F9" s="173"/>
      <c r="G9" s="1279"/>
      <c r="H9" s="173"/>
      <c r="I9" s="173"/>
      <c r="J9" s="173"/>
      <c r="K9" s="1279"/>
      <c r="L9" s="173"/>
      <c r="M9" s="173"/>
      <c r="N9" s="173"/>
      <c r="O9" s="1279"/>
      <c r="P9" s="173"/>
      <c r="Q9" s="173"/>
      <c r="R9" s="172"/>
      <c r="S9" s="173" t="s">
        <v>776</v>
      </c>
      <c r="T9" s="173"/>
      <c r="U9" s="173"/>
      <c r="V9" s="1295"/>
      <c r="W9" s="173"/>
      <c r="X9" s="172"/>
      <c r="Y9" s="173"/>
      <c r="Z9" s="173"/>
      <c r="AA9" s="173"/>
      <c r="AB9" s="1295"/>
      <c r="AC9" s="1674"/>
      <c r="AD9" s="173"/>
      <c r="AE9" s="1271"/>
      <c r="AF9" s="173"/>
      <c r="AG9" s="173"/>
      <c r="AH9" s="173"/>
      <c r="AI9" s="1295"/>
      <c r="AJ9" s="1674"/>
      <c r="AK9" s="173"/>
      <c r="AL9" s="1271"/>
      <c r="AM9" s="173"/>
      <c r="AN9" s="1271"/>
    </row>
    <row r="10" spans="2:54" ht="54.75" customHeight="1">
      <c r="B10" s="1903" t="s">
        <v>44</v>
      </c>
      <c r="C10" s="1289" t="s">
        <v>766</v>
      </c>
      <c r="D10" s="1277"/>
      <c r="E10" s="1277"/>
      <c r="F10" s="1277"/>
      <c r="G10" s="1280" t="s">
        <v>767</v>
      </c>
      <c r="H10" s="1278"/>
      <c r="I10" s="1278"/>
      <c r="J10" s="1278"/>
      <c r="K10" s="1280" t="s">
        <v>768</v>
      </c>
      <c r="L10" s="1278"/>
      <c r="M10" s="1278"/>
      <c r="N10" s="1278"/>
      <c r="O10" s="1280" t="s">
        <v>769</v>
      </c>
      <c r="P10" s="1278"/>
      <c r="Q10" s="1278"/>
      <c r="R10" s="1278"/>
      <c r="S10" s="1260" t="s">
        <v>771</v>
      </c>
      <c r="T10" s="1260"/>
      <c r="U10" s="1260"/>
      <c r="V10" s="1296"/>
      <c r="W10" s="1261"/>
      <c r="X10" s="1264"/>
      <c r="Y10" s="1260" t="s">
        <v>777</v>
      </c>
      <c r="Z10" s="1260"/>
      <c r="AA10" s="1260"/>
      <c r="AB10" s="1296"/>
      <c r="AC10" s="1675"/>
      <c r="AD10" s="1261"/>
      <c r="AE10" s="1301"/>
      <c r="AF10" s="1260" t="s">
        <v>778</v>
      </c>
      <c r="AG10" s="1260"/>
      <c r="AH10" s="1260"/>
      <c r="AI10" s="1296"/>
      <c r="AJ10" s="1675"/>
      <c r="AK10" s="1261"/>
      <c r="AL10" s="1301"/>
      <c r="AM10" s="1267" t="s">
        <v>415</v>
      </c>
      <c r="AN10" s="1272"/>
    </row>
    <row r="11" spans="2:54" ht="124.5" customHeight="1" thickBot="1">
      <c r="B11" s="1904"/>
      <c r="C11" s="1281" t="s">
        <v>710</v>
      </c>
      <c r="D11" s="1263" t="s">
        <v>398</v>
      </c>
      <c r="E11" s="1263" t="s">
        <v>770</v>
      </c>
      <c r="F11" s="1263" t="s">
        <v>96</v>
      </c>
      <c r="G11" s="1281" t="s">
        <v>710</v>
      </c>
      <c r="H11" s="1263" t="s">
        <v>398</v>
      </c>
      <c r="I11" s="1263" t="s">
        <v>770</v>
      </c>
      <c r="J11" s="1263" t="s">
        <v>96</v>
      </c>
      <c r="K11" s="1281" t="s">
        <v>710</v>
      </c>
      <c r="L11" s="1263" t="s">
        <v>398</v>
      </c>
      <c r="M11" s="1263" t="s">
        <v>770</v>
      </c>
      <c r="N11" s="1263" t="s">
        <v>96</v>
      </c>
      <c r="O11" s="1281" t="s">
        <v>710</v>
      </c>
      <c r="P11" s="1263" t="s">
        <v>398</v>
      </c>
      <c r="Q11" s="1263" t="s">
        <v>770</v>
      </c>
      <c r="R11" s="1263" t="s">
        <v>96</v>
      </c>
      <c r="S11" s="1262" t="s">
        <v>772</v>
      </c>
      <c r="T11" s="1263" t="s">
        <v>773</v>
      </c>
      <c r="U11" s="1263" t="s">
        <v>774</v>
      </c>
      <c r="V11" s="1297" t="s">
        <v>166</v>
      </c>
      <c r="W11" s="1263" t="s">
        <v>96</v>
      </c>
      <c r="X11" s="1265" t="s">
        <v>775</v>
      </c>
      <c r="Y11" s="1262" t="s">
        <v>772</v>
      </c>
      <c r="Z11" s="1263" t="s">
        <v>773</v>
      </c>
      <c r="AA11" s="1263" t="s">
        <v>774</v>
      </c>
      <c r="AB11" s="1297" t="s">
        <v>166</v>
      </c>
      <c r="AC11" s="1676" t="s">
        <v>1948</v>
      </c>
      <c r="AD11" s="1263" t="s">
        <v>96</v>
      </c>
      <c r="AE11" s="1302" t="s">
        <v>775</v>
      </c>
      <c r="AF11" s="1262" t="s">
        <v>772</v>
      </c>
      <c r="AG11" s="1263" t="s">
        <v>773</v>
      </c>
      <c r="AH11" s="1263" t="s">
        <v>774</v>
      </c>
      <c r="AI11" s="1297" t="s">
        <v>166</v>
      </c>
      <c r="AJ11" s="1676" t="s">
        <v>1948</v>
      </c>
      <c r="AK11" s="1263" t="s">
        <v>96</v>
      </c>
      <c r="AL11" s="1302" t="s">
        <v>775</v>
      </c>
      <c r="AM11" s="1268" t="s">
        <v>96</v>
      </c>
      <c r="AN11" s="1273" t="s">
        <v>775</v>
      </c>
    </row>
    <row r="12" spans="2:54" ht="3" customHeight="1">
      <c r="B12" s="116"/>
      <c r="C12" s="1282"/>
      <c r="D12" s="116"/>
      <c r="E12" s="116"/>
      <c r="F12" s="116"/>
      <c r="G12" s="1282"/>
      <c r="H12" s="116"/>
      <c r="I12" s="116"/>
      <c r="J12" s="116"/>
      <c r="K12" s="1282"/>
      <c r="L12" s="116"/>
      <c r="M12" s="116"/>
      <c r="N12" s="116"/>
      <c r="O12" s="1282" t="str">
        <f t="shared" ref="O12:Q13" si="0">IF($B12=0,"",SUM(C12,G12,K12))</f>
        <v/>
      </c>
      <c r="P12" s="116" t="str">
        <f t="shared" si="0"/>
        <v/>
      </c>
      <c r="Q12" s="116" t="str">
        <f t="shared" si="0"/>
        <v/>
      </c>
      <c r="R12" s="116"/>
    </row>
    <row r="13" spans="2:54">
      <c r="B13" s="1266">
        <f>'00 - Cover'!F16</f>
        <v>45991</v>
      </c>
      <c r="C13" s="1290">
        <f>IF($B13=0,"",_xlfn.XLOOKUP($B13,INPUT_DATA!$BP:$BP,INPUT_DATA!BQ:BQ))</f>
        <v>2</v>
      </c>
      <c r="D13" s="1276">
        <f>IF($B13=0,"",_xlfn.XLOOKUP($B13,INPUT_DATA!$BP:$BP,INPUT_DATA!BR:BR))</f>
        <v>117467.51000000001</v>
      </c>
      <c r="E13" s="1276">
        <f>IF($B13=0,"",_xlfn.XLOOKUP($B13,INPUT_DATA!$BP:$BP,INPUT_DATA!BS:BS))</f>
        <v>97.600000000000009</v>
      </c>
      <c r="F13" s="1276">
        <f>IF($B13=0,"",D13+E13)</f>
        <v>117565.11000000002</v>
      </c>
      <c r="G13" s="1292">
        <f>IF($B13=0,"",_xlfn.XLOOKUP($B13,INPUT_DATA!$BP:$BP,INPUT_DATA!BT:BT))</f>
        <v>3</v>
      </c>
      <c r="H13" s="125">
        <f>IF($B13=0,"",_xlfn.XLOOKUP($B13,INPUT_DATA!$BP:$BP,INPUT_DATA!BU:BU))</f>
        <v>572210.66999999993</v>
      </c>
      <c r="I13" s="125">
        <f>IF($B13=0,"",_xlfn.XLOOKUP($B13,INPUT_DATA!$BP:$BP,INPUT_DATA!BV:BV))</f>
        <v>557.45999999999992</v>
      </c>
      <c r="J13" s="125">
        <f>IF($B13=0,"",H13+I13)</f>
        <v>572768.12999999989</v>
      </c>
      <c r="K13" s="1292">
        <f>IF($B13=0,"",_xlfn.XLOOKUP($B13,INPUT_DATA!$BP:$BP,INPUT_DATA!BW:BW))</f>
        <v>28</v>
      </c>
      <c r="L13" s="125">
        <f>IF($B13=0,"",_xlfn.XLOOKUP($B13,INPUT_DATA!$BP:$BP,INPUT_DATA!BX:BX))</f>
        <v>3832595.1799999988</v>
      </c>
      <c r="M13" s="125">
        <f>IF($B13=0,"",_xlfn.XLOOKUP($B13,INPUT_DATA!$BP:$BP,INPUT_DATA!BY:BY))</f>
        <v>4311.12</v>
      </c>
      <c r="N13" s="125">
        <f>IF($B13=0,"",L13+M13)</f>
        <v>3836906.2999999989</v>
      </c>
      <c r="O13" s="1274">
        <f t="shared" si="0"/>
        <v>33</v>
      </c>
      <c r="P13" s="124">
        <f t="shared" si="0"/>
        <v>4522273.3599999985</v>
      </c>
      <c r="Q13" s="124">
        <f t="shared" si="0"/>
        <v>4966.18</v>
      </c>
      <c r="R13" s="124">
        <f>IF($B13=0,"",SUM(F13,J13,N13))</f>
        <v>4527239.5399999991</v>
      </c>
      <c r="S13" s="125">
        <f>IF($B13=0,"",_xlfn.XLOOKUP($B13,INPUT_DATA!$BP:$BP,INPUT_DATA!BZ:BZ))</f>
        <v>4397497.5299999984</v>
      </c>
      <c r="T13" s="125">
        <f>IF($B13=0,"",_xlfn.XLOOKUP($B13,INPUT_DATA!$BP:$BP,INPUT_DATA!CA:CA))</f>
        <v>4876.8999999999996</v>
      </c>
      <c r="U13" s="125">
        <f>IF($B13=0,"",_xlfn.XLOOKUP($B13,INPUT_DATA!$BP:$BP,INPUT_DATA!CB:CB))</f>
        <v>0</v>
      </c>
      <c r="V13" s="1299">
        <f>IF($B13=0,"",100%)</f>
        <v>1</v>
      </c>
      <c r="W13" s="124">
        <f>IF($B13=0,"",SUM(S13:U13)*V13)</f>
        <v>4402374.4299999988</v>
      </c>
      <c r="X13" s="124">
        <f>IF($B13=0,"",_xlfn.XLOOKUP($B13,INPUT_DATA!$BP:$BP,INPUT_DATA!CC:CC))</f>
        <v>32</v>
      </c>
      <c r="Y13" s="125">
        <f>IF($B13=0,"",_xlfn.XLOOKUP($B13,INPUT_DATA!$BP:$BP,INPUT_DATA!CD:CD))</f>
        <v>124775.83</v>
      </c>
      <c r="Z13" s="125">
        <f>IF($B13=0,"",_xlfn.XLOOKUP($B13,INPUT_DATA!$BP:$BP,INPUT_DATA!CE:CE))</f>
        <v>89.28</v>
      </c>
      <c r="AA13" s="125">
        <f>IF($B13=0,"",_xlfn.XLOOKUP($B13,INPUT_DATA!$BP:$BP,INPUT_DATA!CF:CF))</f>
        <v>0</v>
      </c>
      <c r="AB13" s="1299">
        <v>0.93</v>
      </c>
      <c r="AC13" s="124">
        <f>IF($B13=0,"",_xlfn.XLOOKUP($B13,INPUT_DATA!$BP:$BP,INPUT_DATA!CG:CG))</f>
        <v>0</v>
      </c>
      <c r="AD13" s="124">
        <f>IF($B13=0,"",SUM(Y13:AA13)-AC13)</f>
        <v>124865.11</v>
      </c>
      <c r="AE13" s="1274">
        <f>IF($B13=0,"",_xlfn.XLOOKUP($B13,INPUT_DATA!$BP:$BP,INPUT_DATA!CH:CH))</f>
        <v>1</v>
      </c>
      <c r="AF13" s="125">
        <f>IF($B13=0,"",_xlfn.XLOOKUP($B13,INPUT_DATA!$BP:$BP,INPUT_DATA!CI:CI))</f>
        <v>210535.09</v>
      </c>
      <c r="AG13" s="125">
        <f>IF($B13=0,"",_xlfn.XLOOKUP($B13,INPUT_DATA!$BP:$BP,INPUT_DATA!CJ:CJ))</f>
        <v>0</v>
      </c>
      <c r="AH13" s="125">
        <f>IF($B13=0,"",_xlfn.XLOOKUP($B13,INPUT_DATA!$BP:$BP,INPUT_DATA!CK:CK))</f>
        <v>19588.48</v>
      </c>
      <c r="AI13" s="1299">
        <f>IF($B13=0,"",60%)</f>
        <v>0.6</v>
      </c>
      <c r="AJ13" s="1759">
        <f>IF($B13=0,"",_xlfn.XLOOKUP($B13,INPUT_DATA!$BP:$BP,INPUT_DATA!CL:CL))</f>
        <v>0</v>
      </c>
      <c r="AK13" s="1760">
        <f>IF($B13=0,"",AF13+AG13-AJ13+AH13)</f>
        <v>230123.57</v>
      </c>
      <c r="AL13" s="1761">
        <f>IF($B13=0,"",_xlfn.XLOOKUP($B13,INPUT_DATA!$BP:$BP,INPUT_DATA!CM:CM))</f>
        <v>3</v>
      </c>
      <c r="AM13" s="1760">
        <f>IF($B13=0,"",SUM(W13,AD13,AK13))</f>
        <v>4757363.1099999994</v>
      </c>
      <c r="AN13" s="1761">
        <f>IF($B13=0,"",SUM(X13,AE13,AL13))</f>
        <v>36</v>
      </c>
      <c r="AO13" s="1854">
        <f>AM13+AJ13-AG13-T13-Z13</f>
        <v>4752396.9299999988</v>
      </c>
      <c r="AP13" s="1854">
        <f>AO13-'02 - Monthly Asset Follow up'!Q11</f>
        <v>0</v>
      </c>
    </row>
    <row r="14" spans="2:54">
      <c r="B14" s="137">
        <f>INPUT_DATA!BP5</f>
        <v>45961</v>
      </c>
      <c r="C14" s="1291">
        <f>IF($B14=0,"",_xlfn.XLOOKUP($B14,INPUT_DATA!$BP:$BP,INPUT_DATA!BQ:BQ))</f>
        <v>4</v>
      </c>
      <c r="D14" s="140">
        <f>IF($B14=0,"",_xlfn.XLOOKUP($B14,INPUT_DATA!$BP:$BP,INPUT_DATA!BR:BR))</f>
        <v>531251.02</v>
      </c>
      <c r="E14" s="140">
        <f>IF($B14=0,"",_xlfn.XLOOKUP($B14,INPUT_DATA!$BP:$BP,INPUT_DATA!BS:BS))</f>
        <v>860.11999999999989</v>
      </c>
      <c r="F14" s="140">
        <f t="shared" ref="F14:F77" si="1">IF($B14=0,"",D14+E14)</f>
        <v>532111.14</v>
      </c>
      <c r="G14" s="1291">
        <f>IF($B14=0,"",_xlfn.XLOOKUP($B14,INPUT_DATA!$BP:$BP,INPUT_DATA!BT:BT))</f>
        <v>69</v>
      </c>
      <c r="H14" s="140">
        <f>IF($B14=0,"",_xlfn.XLOOKUP($B14,INPUT_DATA!$BP:$BP,INPUT_DATA!BU:BU))</f>
        <v>16480703.700000001</v>
      </c>
      <c r="I14" s="140">
        <f>IF($B14=0,"",_xlfn.XLOOKUP($B14,INPUT_DATA!$BP:$BP,INPUT_DATA!BV:BV))</f>
        <v>13733.740000000002</v>
      </c>
      <c r="J14" s="140">
        <f t="shared" ref="J14:J77" si="2">IF($B14=0,"",H14+I14)</f>
        <v>16494437.440000001</v>
      </c>
      <c r="K14" s="1291">
        <f>IF($B14=0,"",_xlfn.XLOOKUP($B14,INPUT_DATA!$BP:$BP,INPUT_DATA!BW:BW))</f>
        <v>0</v>
      </c>
      <c r="L14" s="140">
        <f>IF($B14=0,"",_xlfn.XLOOKUP($B14,INPUT_DATA!$BP:$BP,INPUT_DATA!BX:BX))</f>
        <v>0</v>
      </c>
      <c r="M14" s="140">
        <f>IF($B14=0,"",_xlfn.XLOOKUP($B14,INPUT_DATA!$BP:$BP,INPUT_DATA!BY:BY))</f>
        <v>0</v>
      </c>
      <c r="N14" s="140">
        <f t="shared" ref="N14:N77" si="3">IF($B14=0,"",L14+M14)</f>
        <v>0</v>
      </c>
      <c r="O14" s="1275">
        <f t="shared" ref="O14:O77" si="4">IF($B14=0,"",SUM(C14,G14,K14))</f>
        <v>73</v>
      </c>
      <c r="P14" s="139">
        <f t="shared" ref="P14:P77" si="5">IF($B14=0,"",SUM(D14,H14,L14))</f>
        <v>17011954.720000003</v>
      </c>
      <c r="Q14" s="139">
        <f t="shared" ref="Q14:Q77" si="6">IF($B14=0,"",SUM(E14,I14,M14))</f>
        <v>14593.86</v>
      </c>
      <c r="R14" s="139">
        <f t="shared" ref="R14:R77" si="7">IF($B14=0,"",SUM(F14,J14,N14))</f>
        <v>17026548.580000002</v>
      </c>
      <c r="S14" s="140">
        <f>IF($B14=0,"",_xlfn.XLOOKUP($B14,INPUT_DATA!$BP:$BP,INPUT_DATA!BZ:BZ))</f>
        <v>16920356.800000001</v>
      </c>
      <c r="T14" s="140">
        <f>IF($B14=0,"",_xlfn.XLOOKUP($B14,INPUT_DATA!$BP:$BP,INPUT_DATA!CA:CA))</f>
        <v>14538.29</v>
      </c>
      <c r="U14" s="140">
        <f>IF($B14=0,"",_xlfn.XLOOKUP($B14,INPUT_DATA!$BP:$BP,INPUT_DATA!CB:CB))</f>
        <v>3595.38</v>
      </c>
      <c r="V14" s="1300">
        <f t="shared" ref="V14:V77" si="8">IF($B14=0,"",100%)</f>
        <v>1</v>
      </c>
      <c r="W14" s="139">
        <f t="shared" ref="W14:W77" si="9">IF($B14=0,"",SUM(S14:U14)*V14)</f>
        <v>16938490.469999999</v>
      </c>
      <c r="X14" s="139">
        <f>IF($B14=0,"",_xlfn.XLOOKUP($B14,INPUT_DATA!$BP:$BP,INPUT_DATA!CC:CC))</f>
        <v>72</v>
      </c>
      <c r="Y14" s="140">
        <f>IF($B14=0,"",_xlfn.XLOOKUP($B14,INPUT_DATA!$BP:$BP,INPUT_DATA!CD:CD))</f>
        <v>91597.92</v>
      </c>
      <c r="Z14" s="140">
        <f>IF($B14=0,"",_xlfn.XLOOKUP($B14,INPUT_DATA!$BP:$BP,INPUT_DATA!CE:CE))</f>
        <v>55.57</v>
      </c>
      <c r="AA14" s="140">
        <f>IF($B14=0,"",_xlfn.XLOOKUP($B14,INPUT_DATA!$BP:$BP,INPUT_DATA!CF:CF))</f>
        <v>0</v>
      </c>
      <c r="AB14" s="1300">
        <f t="shared" ref="AB14:AB77" si="10">IF($B14=0,"",93%)</f>
        <v>0.93</v>
      </c>
      <c r="AC14" s="139">
        <f>IF($B14=0,"",_xlfn.XLOOKUP($B14,INPUT_DATA!$BP:$BP,INPUT_DATA!CG:CG))</f>
        <v>0</v>
      </c>
      <c r="AD14" s="139">
        <f t="shared" ref="AD14:AD25" si="11">IF($B14=0,"",SUM(Y14:AA14)-AC14)</f>
        <v>91653.49</v>
      </c>
      <c r="AE14" s="1275">
        <f>IF($B14=0,"",_xlfn.XLOOKUP($B14,INPUT_DATA!$BP:$BP,INPUT_DATA!CH:CH))</f>
        <v>1</v>
      </c>
      <c r="AF14" s="140">
        <f>IF($B14=0,"",_xlfn.XLOOKUP($B14,INPUT_DATA!$BP:$BP,INPUT_DATA!CI:CI))</f>
        <v>0</v>
      </c>
      <c r="AG14" s="140">
        <f>IF($B14=0,"",_xlfn.XLOOKUP($B14,INPUT_DATA!$BP:$BP,INPUT_DATA!CJ:CJ))</f>
        <v>0</v>
      </c>
      <c r="AH14" s="140">
        <f>IF($B14=0,"",_xlfn.XLOOKUP($B14,INPUT_DATA!$BP:$BP,INPUT_DATA!CK:CK))</f>
        <v>0</v>
      </c>
      <c r="AI14" s="1300">
        <f t="shared" ref="AI14:AI77" si="12">IF($B14=0,"",60%)</f>
        <v>0.6</v>
      </c>
      <c r="AJ14" s="1762">
        <f>IF($B14=0,"",_xlfn.XLOOKUP($B14,INPUT_DATA!$BP:$BP,INPUT_DATA!CL:CL))</f>
        <v>0</v>
      </c>
      <c r="AK14" s="1762">
        <f t="shared" ref="AK14:AK77" si="13">IF($B14=0,"",AF14+AG14-AJ14+AH14)</f>
        <v>0</v>
      </c>
      <c r="AL14" s="1763">
        <f>IF($B14=0,"",_xlfn.XLOOKUP($B14,INPUT_DATA!$BP:$BP,INPUT_DATA!CM:CM))</f>
        <v>0</v>
      </c>
      <c r="AM14" s="1762">
        <f>IF($B14=0,"",SUM(W14,AD14,AK14))</f>
        <v>17030143.959999997</v>
      </c>
      <c r="AN14" s="1763">
        <f t="shared" ref="AN14:AN77" si="14">IF($B14=0,"",SUM(X14,AE14,AL14))</f>
        <v>73</v>
      </c>
      <c r="AO14" s="1239"/>
      <c r="AP14" s="1239"/>
    </row>
    <row r="15" spans="2:54">
      <c r="B15" s="137">
        <f>INPUT_DATA!BP6</f>
        <v>45930</v>
      </c>
      <c r="C15" s="1291">
        <f>IF($B15=0,"",_xlfn.XLOOKUP($B15,INPUT_DATA!$BP:$BP,INPUT_DATA!BQ:BQ))</f>
        <v>3</v>
      </c>
      <c r="D15" s="140">
        <f>IF($B15=0,"",_xlfn.XLOOKUP($B15,INPUT_DATA!$BP:$BP,INPUT_DATA!BR:BR))</f>
        <v>226821.57</v>
      </c>
      <c r="E15" s="140">
        <f>IF($B15=0,"",_xlfn.XLOOKUP($B15,INPUT_DATA!$BP:$BP,INPUT_DATA!BS:BS))</f>
        <v>128.74</v>
      </c>
      <c r="F15" s="140">
        <f t="shared" si="1"/>
        <v>226950.31</v>
      </c>
      <c r="G15" s="1291">
        <f>IF($B15=0,"",_xlfn.XLOOKUP($B15,INPUT_DATA!$BP:$BP,INPUT_DATA!BT:BT))</f>
        <v>26</v>
      </c>
      <c r="H15" s="140">
        <f>IF($B15=0,"",_xlfn.XLOOKUP($B15,INPUT_DATA!$BP:$BP,INPUT_DATA!BU:BU))</f>
        <v>3436121.1</v>
      </c>
      <c r="I15" s="140">
        <f>IF($B15=0,"",_xlfn.XLOOKUP($B15,INPUT_DATA!$BP:$BP,INPUT_DATA!BV:BV))</f>
        <v>2889.5200000000004</v>
      </c>
      <c r="J15" s="140">
        <f t="shared" si="2"/>
        <v>3439010.62</v>
      </c>
      <c r="K15" s="1291">
        <f>IF($B15=0,"",_xlfn.XLOOKUP($B15,INPUT_DATA!$BP:$BP,INPUT_DATA!BW:BW))</f>
        <v>0</v>
      </c>
      <c r="L15" s="140">
        <f>IF($B15=0,"",_xlfn.XLOOKUP($B15,INPUT_DATA!$BP:$BP,INPUT_DATA!BX:BX))</f>
        <v>0</v>
      </c>
      <c r="M15" s="140">
        <f>IF($B15=0,"",_xlfn.XLOOKUP($B15,INPUT_DATA!$BP:$BP,INPUT_DATA!BY:BY))</f>
        <v>0</v>
      </c>
      <c r="N15" s="140">
        <f t="shared" si="3"/>
        <v>0</v>
      </c>
      <c r="O15" s="1275">
        <f t="shared" si="4"/>
        <v>29</v>
      </c>
      <c r="P15" s="139">
        <f t="shared" si="5"/>
        <v>3662942.67</v>
      </c>
      <c r="Q15" s="139">
        <f t="shared" si="6"/>
        <v>3018.26</v>
      </c>
      <c r="R15" s="139">
        <f t="shared" si="7"/>
        <v>3665960.93</v>
      </c>
      <c r="S15" s="140">
        <f>IF($B15=0,"",_xlfn.XLOOKUP($B15,INPUT_DATA!$BP:$BP,INPUT_DATA!BZ:BZ))</f>
        <v>3615386.7300000004</v>
      </c>
      <c r="T15" s="140">
        <f>IF($B15=0,"",_xlfn.XLOOKUP($B15,INPUT_DATA!$BP:$BP,INPUT_DATA!CA:CA))</f>
        <v>3000.33</v>
      </c>
      <c r="U15" s="140">
        <f>IF($B15=0,"",_xlfn.XLOOKUP($B15,INPUT_DATA!$BP:$BP,INPUT_DATA!CB:CB))</f>
        <v>0</v>
      </c>
      <c r="V15" s="1300">
        <f t="shared" si="8"/>
        <v>1</v>
      </c>
      <c r="W15" s="139">
        <f t="shared" si="9"/>
        <v>3618387.0600000005</v>
      </c>
      <c r="X15" s="139">
        <f>IF($B15=0,"",_xlfn.XLOOKUP($B15,INPUT_DATA!$BP:$BP,INPUT_DATA!CC:CC))</f>
        <v>28</v>
      </c>
      <c r="Y15" s="140">
        <f>IF($B15=0,"",_xlfn.XLOOKUP($B15,INPUT_DATA!$BP:$BP,INPUT_DATA!CD:CD))</f>
        <v>47555.94</v>
      </c>
      <c r="Z15" s="140">
        <f>IF($B15=0,"",_xlfn.XLOOKUP($B15,INPUT_DATA!$BP:$BP,INPUT_DATA!CE:CE))</f>
        <v>17.93</v>
      </c>
      <c r="AA15" s="140">
        <f>IF($B15=0,"",_xlfn.XLOOKUP($B15,INPUT_DATA!$BP:$BP,INPUT_DATA!CF:CF))</f>
        <v>1682.74</v>
      </c>
      <c r="AB15" s="1300">
        <f t="shared" si="10"/>
        <v>0.93</v>
      </c>
      <c r="AC15" s="139">
        <f>IF($B15=0,"",_xlfn.XLOOKUP($B15,INPUT_DATA!$BP:$BP,INPUT_DATA!CG:CG))</f>
        <v>0</v>
      </c>
      <c r="AD15" s="139">
        <f t="shared" si="11"/>
        <v>49256.61</v>
      </c>
      <c r="AE15" s="1275">
        <f>IF($B15=0,"",_xlfn.XLOOKUP($B15,INPUT_DATA!$BP:$BP,INPUT_DATA!CH:CH))</f>
        <v>1</v>
      </c>
      <c r="AF15" s="140">
        <f>IF($B15=0,"",_xlfn.XLOOKUP($B15,INPUT_DATA!$BP:$BP,INPUT_DATA!CI:CI))</f>
        <v>738031.12999999989</v>
      </c>
      <c r="AG15" s="140">
        <f>IF($B15=0,"",_xlfn.XLOOKUP($B15,INPUT_DATA!$BP:$BP,INPUT_DATA!CJ:CJ))</f>
        <v>544.57000000000005</v>
      </c>
      <c r="AH15" s="140">
        <f>IF($B15=0,"",_xlfn.XLOOKUP($B15,INPUT_DATA!$BP:$BP,INPUT_DATA!CK:CK))</f>
        <v>1737.02</v>
      </c>
      <c r="AI15" s="1300">
        <f t="shared" si="12"/>
        <v>0.6</v>
      </c>
      <c r="AJ15" s="1762">
        <f>IF($B15=0,"",_xlfn.XLOOKUP($B15,INPUT_DATA!$BP:$BP,INPUT_DATA!CL:CL))</f>
        <v>0</v>
      </c>
      <c r="AK15" s="1762">
        <f t="shared" si="13"/>
        <v>740312.71999999986</v>
      </c>
      <c r="AL15" s="1763">
        <f>IF($B15=0,"",_xlfn.XLOOKUP($B15,INPUT_DATA!$BP:$BP,INPUT_DATA!CM:CM))</f>
        <v>10</v>
      </c>
      <c r="AM15" s="1762">
        <f t="shared" ref="AM15:AM22" si="15">IF($B15=0,"",SUM(W15,AD15,AK15))</f>
        <v>4407956.3900000006</v>
      </c>
      <c r="AN15" s="1763">
        <f t="shared" si="14"/>
        <v>39</v>
      </c>
    </row>
    <row r="16" spans="2:54">
      <c r="B16" s="137">
        <f>INPUT_DATA!BP7</f>
        <v>45900</v>
      </c>
      <c r="C16" s="1291">
        <f>IF($B16=0,"",_xlfn.XLOOKUP($B16,INPUT_DATA!$BP:$BP,INPUT_DATA!BQ:BQ))</f>
        <v>2</v>
      </c>
      <c r="D16" s="140">
        <f>IF($B16=0,"",_xlfn.XLOOKUP($B16,INPUT_DATA!$BP:$BP,INPUT_DATA!BR:BR))</f>
        <v>275408</v>
      </c>
      <c r="E16" s="140">
        <f>IF($B16=0,"",_xlfn.XLOOKUP($B16,INPUT_DATA!$BP:$BP,INPUT_DATA!BS:BS))</f>
        <v>152.67000000000002</v>
      </c>
      <c r="F16" s="140">
        <f t="shared" si="1"/>
        <v>275560.67</v>
      </c>
      <c r="G16" s="1291">
        <f>IF($B16=0,"",_xlfn.XLOOKUP($B16,INPUT_DATA!$BP:$BP,INPUT_DATA!BT:BT))</f>
        <v>22</v>
      </c>
      <c r="H16" s="140">
        <f>IF($B16=0,"",_xlfn.XLOOKUP($B16,INPUT_DATA!$BP:$BP,INPUT_DATA!BU:BU))</f>
        <v>4528335.8899999997</v>
      </c>
      <c r="I16" s="140">
        <f>IF($B16=0,"",_xlfn.XLOOKUP($B16,INPUT_DATA!$BP:$BP,INPUT_DATA!BV:BV))</f>
        <v>3529.58</v>
      </c>
      <c r="J16" s="140">
        <f t="shared" si="2"/>
        <v>4531865.47</v>
      </c>
      <c r="K16" s="1291">
        <f>IF($B16=0,"",_xlfn.XLOOKUP($B16,INPUT_DATA!$BP:$BP,INPUT_DATA!BW:BW))</f>
        <v>0</v>
      </c>
      <c r="L16" s="140">
        <f>IF($B16=0,"",_xlfn.XLOOKUP($B16,INPUT_DATA!$BP:$BP,INPUT_DATA!BX:BX))</f>
        <v>0</v>
      </c>
      <c r="M16" s="140">
        <f>IF($B16=0,"",_xlfn.XLOOKUP($B16,INPUT_DATA!$BP:$BP,INPUT_DATA!BY:BY))</f>
        <v>0</v>
      </c>
      <c r="N16" s="140">
        <f t="shared" si="3"/>
        <v>0</v>
      </c>
      <c r="O16" s="1275">
        <f t="shared" si="4"/>
        <v>24</v>
      </c>
      <c r="P16" s="139">
        <f t="shared" si="5"/>
        <v>4803743.8899999997</v>
      </c>
      <c r="Q16" s="139">
        <f t="shared" si="6"/>
        <v>3682.25</v>
      </c>
      <c r="R16" s="139">
        <f t="shared" si="7"/>
        <v>4807426.1399999997</v>
      </c>
      <c r="S16" s="140">
        <f>IF($B16=0,"",_xlfn.XLOOKUP($B16,INPUT_DATA!$BP:$BP,INPUT_DATA!BZ:BZ))</f>
        <v>4803743.8899999997</v>
      </c>
      <c r="T16" s="140">
        <f>IF($B16=0,"",_xlfn.XLOOKUP($B16,INPUT_DATA!$BP:$BP,INPUT_DATA!CA:CA))</f>
        <v>3682.25</v>
      </c>
      <c r="U16" s="140">
        <f>IF($B16=0,"",_xlfn.XLOOKUP($B16,INPUT_DATA!$BP:$BP,INPUT_DATA!CB:CB))</f>
        <v>0</v>
      </c>
      <c r="V16" s="1300">
        <f t="shared" si="8"/>
        <v>1</v>
      </c>
      <c r="W16" s="139">
        <f t="shared" si="9"/>
        <v>4807426.1399999997</v>
      </c>
      <c r="X16" s="139">
        <f>IF($B16=0,"",_xlfn.XLOOKUP($B16,INPUT_DATA!$BP:$BP,INPUT_DATA!CC:CC))</f>
        <v>24</v>
      </c>
      <c r="Y16" s="140">
        <f>IF($B16=0,"",_xlfn.XLOOKUP($B16,INPUT_DATA!$BP:$BP,INPUT_DATA!CD:CD))</f>
        <v>0</v>
      </c>
      <c r="Z16" s="140">
        <f>IF($B16=0,"",_xlfn.XLOOKUP($B16,INPUT_DATA!$BP:$BP,INPUT_DATA!CE:CE))</f>
        <v>0</v>
      </c>
      <c r="AA16" s="140">
        <f>IF($B16=0,"",_xlfn.XLOOKUP($B16,INPUT_DATA!$BP:$BP,INPUT_DATA!CF:CF))</f>
        <v>0</v>
      </c>
      <c r="AB16" s="1300">
        <f t="shared" si="10"/>
        <v>0.93</v>
      </c>
      <c r="AC16" s="139">
        <f>IF($B16=0,"",_xlfn.XLOOKUP($B16,INPUT_DATA!$BP:$BP,INPUT_DATA!CG:CG))</f>
        <v>0</v>
      </c>
      <c r="AD16" s="139">
        <f t="shared" si="11"/>
        <v>0</v>
      </c>
      <c r="AE16" s="1275">
        <f>IF($B16=0,"",_xlfn.XLOOKUP($B16,INPUT_DATA!$BP:$BP,INPUT_DATA!CH:CH))</f>
        <v>0</v>
      </c>
      <c r="AF16" s="140">
        <f>IF($B16=0,"",_xlfn.XLOOKUP($B16,INPUT_DATA!$BP:$BP,INPUT_DATA!CI:CI))</f>
        <v>615408.64000000001</v>
      </c>
      <c r="AG16" s="140">
        <f>IF($B16=0,"",_xlfn.XLOOKUP($B16,INPUT_DATA!$BP:$BP,INPUT_DATA!CJ:CJ))</f>
        <v>467.13</v>
      </c>
      <c r="AH16" s="140">
        <f>IF($B16=0,"",_xlfn.XLOOKUP($B16,INPUT_DATA!$BP:$BP,INPUT_DATA!CK:CK))</f>
        <v>2943.67</v>
      </c>
      <c r="AI16" s="1300">
        <f t="shared" si="12"/>
        <v>0.6</v>
      </c>
      <c r="AJ16" s="1762">
        <f>IF($B16=0,"",_xlfn.XLOOKUP($B16,INPUT_DATA!$BP:$BP,INPUT_DATA!CL:CL))</f>
        <v>173771.76800000001</v>
      </c>
      <c r="AK16" s="1762">
        <f t="shared" si="13"/>
        <v>445047.67199999996</v>
      </c>
      <c r="AL16" s="1763">
        <f>IF($B16=0,"",_xlfn.XLOOKUP($B16,INPUT_DATA!$BP:$BP,INPUT_DATA!CM:CM))</f>
        <v>5</v>
      </c>
      <c r="AM16" s="1762">
        <f t="shared" si="15"/>
        <v>5252473.8119999999</v>
      </c>
      <c r="AN16" s="1763">
        <f t="shared" si="14"/>
        <v>29</v>
      </c>
      <c r="AO16" s="1239"/>
    </row>
    <row r="17" spans="2:41">
      <c r="B17" s="137">
        <f>INPUT_DATA!BP8</f>
        <v>45869</v>
      </c>
      <c r="C17" s="1291">
        <f>IF($B17=0,"",_xlfn.XLOOKUP($B17,INPUT_DATA!$BP:$BP,INPUT_DATA!BQ:BQ))</f>
        <v>0</v>
      </c>
      <c r="D17" s="140">
        <f>IF($B17=0,"",_xlfn.XLOOKUP($B17,INPUT_DATA!$BP:$BP,INPUT_DATA!BR:BR))</f>
        <v>0</v>
      </c>
      <c r="E17" s="140">
        <f>IF($B17=0,"",_xlfn.XLOOKUP($B17,INPUT_DATA!$BP:$BP,INPUT_DATA!BS:BS))</f>
        <v>0</v>
      </c>
      <c r="F17" s="140">
        <f t="shared" si="1"/>
        <v>0</v>
      </c>
      <c r="G17" s="1291">
        <f>IF($B17=0,"",_xlfn.XLOOKUP($B17,INPUT_DATA!$BP:$BP,INPUT_DATA!BT:BT))</f>
        <v>19</v>
      </c>
      <c r="H17" s="140">
        <f>IF($B17=0,"",_xlfn.XLOOKUP($B17,INPUT_DATA!$BP:$BP,INPUT_DATA!BU:BU))</f>
        <v>3048750.8400000008</v>
      </c>
      <c r="I17" s="140">
        <f>IF($B17=0,"",_xlfn.XLOOKUP($B17,INPUT_DATA!$BP:$BP,INPUT_DATA!BV:BV))</f>
        <v>3700.88</v>
      </c>
      <c r="J17" s="140">
        <f t="shared" si="2"/>
        <v>3052451.7200000007</v>
      </c>
      <c r="K17" s="1291">
        <f>IF($B17=0,"",_xlfn.XLOOKUP($B17,INPUT_DATA!$BP:$BP,INPUT_DATA!BW:BW))</f>
        <v>0</v>
      </c>
      <c r="L17" s="140">
        <f>IF($B17=0,"",_xlfn.XLOOKUP($B17,INPUT_DATA!$BP:$BP,INPUT_DATA!BX:BX))</f>
        <v>0</v>
      </c>
      <c r="M17" s="140">
        <f>IF($B17=0,"",_xlfn.XLOOKUP($B17,INPUT_DATA!$BP:$BP,INPUT_DATA!BY:BY))</f>
        <v>0</v>
      </c>
      <c r="N17" s="140">
        <f t="shared" si="3"/>
        <v>0</v>
      </c>
      <c r="O17" s="1275">
        <f t="shared" si="4"/>
        <v>19</v>
      </c>
      <c r="P17" s="139">
        <f t="shared" si="5"/>
        <v>3048750.8400000008</v>
      </c>
      <c r="Q17" s="139">
        <f t="shared" si="6"/>
        <v>3700.88</v>
      </c>
      <c r="R17" s="139">
        <f t="shared" si="7"/>
        <v>3052451.7200000007</v>
      </c>
      <c r="S17" s="140">
        <f>IF($B17=0,"",_xlfn.XLOOKUP($B17,INPUT_DATA!$BP:$BP,INPUT_DATA!BZ:BZ))</f>
        <v>3048750.8400000008</v>
      </c>
      <c r="T17" s="140">
        <f>IF($B17=0,"",_xlfn.XLOOKUP($B17,INPUT_DATA!$BP:$BP,INPUT_DATA!CA:CA))</f>
        <v>3700.88</v>
      </c>
      <c r="U17" s="140">
        <f>IF($B17=0,"",_xlfn.XLOOKUP($B17,INPUT_DATA!$BP:$BP,INPUT_DATA!CB:CB))</f>
        <v>0</v>
      </c>
      <c r="V17" s="1300">
        <f t="shared" si="8"/>
        <v>1</v>
      </c>
      <c r="W17" s="139">
        <f t="shared" si="9"/>
        <v>3052451.7200000007</v>
      </c>
      <c r="X17" s="139">
        <f>IF($B17=0,"",_xlfn.XLOOKUP($B17,INPUT_DATA!$BP:$BP,INPUT_DATA!CC:CC))</f>
        <v>19</v>
      </c>
      <c r="Y17" s="140">
        <f>IF($B17=0,"",_xlfn.XLOOKUP($B17,INPUT_DATA!$BP:$BP,INPUT_DATA!CD:CD))</f>
        <v>0</v>
      </c>
      <c r="Z17" s="140">
        <f>IF($B17=0,"",_xlfn.XLOOKUP($B17,INPUT_DATA!$BP:$BP,INPUT_DATA!CE:CE))</f>
        <v>0</v>
      </c>
      <c r="AA17" s="140">
        <f>IF($B17=0,"",_xlfn.XLOOKUP($B17,INPUT_DATA!$BP:$BP,INPUT_DATA!CF:CF))</f>
        <v>0</v>
      </c>
      <c r="AB17" s="1300">
        <f t="shared" si="10"/>
        <v>0.93</v>
      </c>
      <c r="AC17" s="139">
        <f>IF($B17=0,"",_xlfn.XLOOKUP($B17,INPUT_DATA!$BP:$BP,INPUT_DATA!CG:CG))</f>
        <v>0</v>
      </c>
      <c r="AD17" s="139">
        <f t="shared" si="11"/>
        <v>0</v>
      </c>
      <c r="AE17" s="1275">
        <f>IF($B17=0,"",_xlfn.XLOOKUP($B17,INPUT_DATA!$BP:$BP,INPUT_DATA!CH:CH))</f>
        <v>0</v>
      </c>
      <c r="AF17" s="140">
        <f>IF($B17=0,"",_xlfn.XLOOKUP($B17,INPUT_DATA!$BP:$BP,INPUT_DATA!CI:CI))</f>
        <v>180060.56</v>
      </c>
      <c r="AG17" s="140">
        <f>IF($B17=0,"",_xlfn.XLOOKUP($B17,INPUT_DATA!$BP:$BP,INPUT_DATA!CJ:CJ))</f>
        <v>192.42</v>
      </c>
      <c r="AH17" s="140">
        <f>IF($B17=0,"",_xlfn.XLOOKUP($B17,INPUT_DATA!$BP:$BP,INPUT_DATA!CK:CK))</f>
        <v>0</v>
      </c>
      <c r="AI17" s="1300">
        <f t="shared" si="12"/>
        <v>0.6</v>
      </c>
      <c r="AJ17" s="1762">
        <f>IF($B17=0,"",_xlfn.XLOOKUP($B17,INPUT_DATA!$BP:$BP,INPUT_DATA!CL:CL))</f>
        <v>19118.566800000001</v>
      </c>
      <c r="AK17" s="1762">
        <f t="shared" si="13"/>
        <v>161134.41320000001</v>
      </c>
      <c r="AL17" s="1763">
        <f>IF($B17=0,"",_xlfn.XLOOKUP($B17,INPUT_DATA!$BP:$BP,INPUT_DATA!CM:CM))</f>
        <v>3</v>
      </c>
      <c r="AM17" s="1762">
        <f t="shared" si="15"/>
        <v>3213586.1332000005</v>
      </c>
      <c r="AN17" s="1763">
        <f t="shared" si="14"/>
        <v>22</v>
      </c>
      <c r="AO17" s="1239"/>
    </row>
    <row r="18" spans="2:41">
      <c r="B18" s="137">
        <f>INPUT_DATA!BP9</f>
        <v>45838</v>
      </c>
      <c r="C18" s="1291">
        <f>IF($B18=0,"",_xlfn.XLOOKUP($B18,INPUT_DATA!$BP:$BP,INPUT_DATA!BQ:BQ))</f>
        <v>0</v>
      </c>
      <c r="D18" s="140">
        <f>IF($B18=0,"",_xlfn.XLOOKUP($B18,INPUT_DATA!$BP:$BP,INPUT_DATA!BR:BR))</f>
        <v>0</v>
      </c>
      <c r="E18" s="140">
        <f>IF($B18=0,"",_xlfn.XLOOKUP($B18,INPUT_DATA!$BP:$BP,INPUT_DATA!BS:BS))</f>
        <v>0</v>
      </c>
      <c r="F18" s="140">
        <f t="shared" si="1"/>
        <v>0</v>
      </c>
      <c r="G18" s="1291">
        <f>IF($B18=0,"",_xlfn.XLOOKUP($B18,INPUT_DATA!$BP:$BP,INPUT_DATA!BT:BT))</f>
        <v>25</v>
      </c>
      <c r="H18" s="140">
        <f>IF($B18=0,"",_xlfn.XLOOKUP($B18,INPUT_DATA!$BP:$BP,INPUT_DATA!BU:BU))</f>
        <v>6188091.2599999988</v>
      </c>
      <c r="I18" s="140">
        <f>IF($B18=0,"",_xlfn.XLOOKUP($B18,INPUT_DATA!$BP:$BP,INPUT_DATA!BV:BV))</f>
        <v>4150.1000000000004</v>
      </c>
      <c r="J18" s="140">
        <f t="shared" si="2"/>
        <v>6192241.3599999985</v>
      </c>
      <c r="K18" s="1291">
        <f>IF($B18=0,"",_xlfn.XLOOKUP($B18,INPUT_DATA!$BP:$BP,INPUT_DATA!BW:BW))</f>
        <v>0</v>
      </c>
      <c r="L18" s="140">
        <f>IF($B18=0,"",_xlfn.XLOOKUP($B18,INPUT_DATA!$BP:$BP,INPUT_DATA!BX:BX))</f>
        <v>0</v>
      </c>
      <c r="M18" s="140">
        <f>IF($B18=0,"",_xlfn.XLOOKUP($B18,INPUT_DATA!$BP:$BP,INPUT_DATA!BY:BY))</f>
        <v>0</v>
      </c>
      <c r="N18" s="140">
        <f t="shared" si="3"/>
        <v>0</v>
      </c>
      <c r="O18" s="1275">
        <f t="shared" si="4"/>
        <v>25</v>
      </c>
      <c r="P18" s="139">
        <f t="shared" si="5"/>
        <v>6188091.2599999988</v>
      </c>
      <c r="Q18" s="139">
        <f t="shared" si="6"/>
        <v>4150.1000000000004</v>
      </c>
      <c r="R18" s="139">
        <f t="shared" si="7"/>
        <v>6192241.3599999985</v>
      </c>
      <c r="S18" s="140">
        <f>IF($B18=0,"",_xlfn.XLOOKUP($B18,INPUT_DATA!$BP:$BP,INPUT_DATA!BZ:BZ))</f>
        <v>6188091.2599999988</v>
      </c>
      <c r="T18" s="140">
        <f>IF($B18=0,"",_xlfn.XLOOKUP($B18,INPUT_DATA!$BP:$BP,INPUT_DATA!CA:CA))</f>
        <v>4150.1000000000004</v>
      </c>
      <c r="U18" s="140">
        <f>IF($B18=0,"",_xlfn.XLOOKUP($B18,INPUT_DATA!$BP:$BP,INPUT_DATA!CB:CB))</f>
        <v>0</v>
      </c>
      <c r="V18" s="1300">
        <f t="shared" si="8"/>
        <v>1</v>
      </c>
      <c r="W18" s="139">
        <f t="shared" si="9"/>
        <v>6192241.3599999985</v>
      </c>
      <c r="X18" s="139">
        <f>IF($B18=0,"",_xlfn.XLOOKUP($B18,INPUT_DATA!$BP:$BP,INPUT_DATA!CC:CC))</f>
        <v>25</v>
      </c>
      <c r="Y18" s="140">
        <f>IF($B18=0,"",_xlfn.XLOOKUP($B18,INPUT_DATA!$BP:$BP,INPUT_DATA!CD:CD))</f>
        <v>0</v>
      </c>
      <c r="Z18" s="140">
        <f>IF($B18=0,"",_xlfn.XLOOKUP($B18,INPUT_DATA!$BP:$BP,INPUT_DATA!CE:CE))</f>
        <v>0</v>
      </c>
      <c r="AA18" s="140">
        <f>IF($B18=0,"",_xlfn.XLOOKUP($B18,INPUT_DATA!$BP:$BP,INPUT_DATA!CF:CF))</f>
        <v>0</v>
      </c>
      <c r="AB18" s="1300">
        <f t="shared" si="10"/>
        <v>0.93</v>
      </c>
      <c r="AC18" s="139">
        <f>IF($B18=0,"",_xlfn.XLOOKUP($B18,INPUT_DATA!$BP:$BP,INPUT_DATA!CG:CG))</f>
        <v>0</v>
      </c>
      <c r="AD18" s="139">
        <f t="shared" si="11"/>
        <v>0</v>
      </c>
      <c r="AE18" s="1275">
        <f>IF($B18=0,"",_xlfn.XLOOKUP($B18,INPUT_DATA!$BP:$BP,INPUT_DATA!CH:CH))</f>
        <v>0</v>
      </c>
      <c r="AF18" s="140">
        <f>IF($B18=0,"",_xlfn.XLOOKUP($B18,INPUT_DATA!$BP:$BP,INPUT_DATA!CI:CI))</f>
        <v>714376.95000000007</v>
      </c>
      <c r="AG18" s="140">
        <f>IF($B18=0,"",_xlfn.XLOOKUP($B18,INPUT_DATA!$BP:$BP,INPUT_DATA!CJ:CJ))</f>
        <v>975.79</v>
      </c>
      <c r="AH18" s="140">
        <f>IF($B18=0,"",_xlfn.XLOOKUP($B18,INPUT_DATA!$BP:$BP,INPUT_DATA!CK:CK))</f>
        <v>0</v>
      </c>
      <c r="AI18" s="1300">
        <f t="shared" si="12"/>
        <v>0.6</v>
      </c>
      <c r="AJ18" s="1762">
        <f>IF($B18=0,"",_xlfn.XLOOKUP($B18,INPUT_DATA!$BP:$BP,INPUT_DATA!CL:CL))</f>
        <v>0</v>
      </c>
      <c r="AK18" s="1762">
        <f t="shared" si="13"/>
        <v>715352.74000000011</v>
      </c>
      <c r="AL18" s="1275">
        <f>IF($B18=0,"",_xlfn.XLOOKUP($B18,INPUT_DATA!$BP:$BP,INPUT_DATA!CM:CM))</f>
        <v>10</v>
      </c>
      <c r="AM18" s="1762">
        <f t="shared" si="15"/>
        <v>6907594.0999999987</v>
      </c>
      <c r="AN18" s="1275">
        <f t="shared" si="14"/>
        <v>35</v>
      </c>
      <c r="AO18" s="1239"/>
    </row>
    <row r="19" spans="2:41">
      <c r="B19" s="137">
        <f>INPUT_DATA!BP10</f>
        <v>45808</v>
      </c>
      <c r="C19" s="1291">
        <f>IF($B19=0,"",_xlfn.XLOOKUP($B19,INPUT_DATA!$BP:$BP,INPUT_DATA!BQ:BQ))</f>
        <v>2</v>
      </c>
      <c r="D19" s="140">
        <f>IF($B19=0,"",_xlfn.XLOOKUP($B19,INPUT_DATA!$BP:$BP,INPUT_DATA!BR:BR))</f>
        <v>322233.44</v>
      </c>
      <c r="E19" s="140">
        <f>IF($B19=0,"",_xlfn.XLOOKUP($B19,INPUT_DATA!$BP:$BP,INPUT_DATA!BS:BS))</f>
        <v>284.75</v>
      </c>
      <c r="F19" s="140">
        <f t="shared" si="1"/>
        <v>322518.19</v>
      </c>
      <c r="G19" s="1291">
        <f>IF($B19=0,"",_xlfn.XLOOKUP($B19,INPUT_DATA!$BP:$BP,INPUT_DATA!BT:BT))</f>
        <v>21</v>
      </c>
      <c r="H19" s="140">
        <f>IF($B19=0,"",_xlfn.XLOOKUP($B19,INPUT_DATA!$BP:$BP,INPUT_DATA!BU:BU))</f>
        <v>3429887.7700000005</v>
      </c>
      <c r="I19" s="140">
        <f>IF($B19=0,"",_xlfn.XLOOKUP($B19,INPUT_DATA!$BP:$BP,INPUT_DATA!BV:BV))</f>
        <v>2942.6600000000003</v>
      </c>
      <c r="J19" s="140">
        <f t="shared" si="2"/>
        <v>3432830.4300000006</v>
      </c>
      <c r="K19" s="1291">
        <f>IF($B19=0,"",_xlfn.XLOOKUP($B19,INPUT_DATA!$BP:$BP,INPUT_DATA!BW:BW))</f>
        <v>0</v>
      </c>
      <c r="L19" s="140">
        <f>IF($B19=0,"",_xlfn.XLOOKUP($B19,INPUT_DATA!$BP:$BP,INPUT_DATA!BX:BX))</f>
        <v>0</v>
      </c>
      <c r="M19" s="140">
        <f>IF($B19=0,"",_xlfn.XLOOKUP($B19,INPUT_DATA!$BP:$BP,INPUT_DATA!BY:BY))</f>
        <v>0</v>
      </c>
      <c r="N19" s="140">
        <f t="shared" si="3"/>
        <v>0</v>
      </c>
      <c r="O19" s="1275">
        <f t="shared" si="4"/>
        <v>23</v>
      </c>
      <c r="P19" s="139">
        <f t="shared" si="5"/>
        <v>3752121.2100000004</v>
      </c>
      <c r="Q19" s="139">
        <f t="shared" si="6"/>
        <v>3227.4100000000003</v>
      </c>
      <c r="R19" s="139">
        <f t="shared" si="7"/>
        <v>3755348.6200000006</v>
      </c>
      <c r="S19" s="140">
        <f>IF($B19=0,"",_xlfn.XLOOKUP($B19,INPUT_DATA!$BP:$BP,INPUT_DATA!BZ:BZ))</f>
        <v>3752121.2100000004</v>
      </c>
      <c r="T19" s="140">
        <f>IF($B19=0,"",_xlfn.XLOOKUP($B19,INPUT_DATA!$BP:$BP,INPUT_DATA!CA:CA))</f>
        <v>3227.4100000000003</v>
      </c>
      <c r="U19" s="140">
        <f>IF($B19=0,"",_xlfn.XLOOKUP($B19,INPUT_DATA!$BP:$BP,INPUT_DATA!CB:CB))</f>
        <v>1342.65</v>
      </c>
      <c r="V19" s="1300">
        <f t="shared" si="8"/>
        <v>1</v>
      </c>
      <c r="W19" s="139">
        <f t="shared" si="9"/>
        <v>3756691.2700000005</v>
      </c>
      <c r="X19" s="139">
        <f>IF($B19=0,"",_xlfn.XLOOKUP($B19,INPUT_DATA!$BP:$BP,INPUT_DATA!CC:CC))</f>
        <v>23</v>
      </c>
      <c r="Y19" s="140">
        <f>IF($B19=0,"",_xlfn.XLOOKUP($B19,INPUT_DATA!$BP:$BP,INPUT_DATA!CD:CD))</f>
        <v>0</v>
      </c>
      <c r="Z19" s="140">
        <f>IF($B19=0,"",_xlfn.XLOOKUP($B19,INPUT_DATA!$BP:$BP,INPUT_DATA!CE:CE))</f>
        <v>0</v>
      </c>
      <c r="AA19" s="140">
        <f>IF($B19=0,"",_xlfn.XLOOKUP($B19,INPUT_DATA!$BP:$BP,INPUT_DATA!CF:CF))</f>
        <v>0</v>
      </c>
      <c r="AB19" s="1300">
        <f t="shared" si="10"/>
        <v>0.93</v>
      </c>
      <c r="AC19" s="139">
        <f>IF($B19=0,"",_xlfn.XLOOKUP($B19,INPUT_DATA!$BP:$BP,INPUT_DATA!CG:CG))</f>
        <v>0</v>
      </c>
      <c r="AD19" s="139">
        <f t="shared" si="11"/>
        <v>0</v>
      </c>
      <c r="AE19" s="1275">
        <f>IF($B19=0,"",_xlfn.XLOOKUP($B19,INPUT_DATA!$BP:$BP,INPUT_DATA!CH:CH))</f>
        <v>0</v>
      </c>
      <c r="AF19" s="140">
        <f>IF($B19=0,"",_xlfn.XLOOKUP($B19,INPUT_DATA!$BP:$BP,INPUT_DATA!CI:CI))</f>
        <v>1227113.95</v>
      </c>
      <c r="AG19" s="140">
        <f>IF($B19=0,"",_xlfn.XLOOKUP($B19,INPUT_DATA!$BP:$BP,INPUT_DATA!CJ:CJ))</f>
        <v>1398.9199999999998</v>
      </c>
      <c r="AH19" s="140">
        <f>IF($B19=0,"",_xlfn.XLOOKUP($B19,INPUT_DATA!$BP:$BP,INPUT_DATA!CK:CK))</f>
        <v>0</v>
      </c>
      <c r="AI19" s="1300">
        <f t="shared" si="12"/>
        <v>0.6</v>
      </c>
      <c r="AJ19" s="1762">
        <f>IF($B19=0,"",_xlfn.XLOOKUP($B19,INPUT_DATA!$BP:$BP,INPUT_DATA!CL:CL))</f>
        <v>7044.9869000000008</v>
      </c>
      <c r="AK19" s="1762">
        <f t="shared" si="13"/>
        <v>1221467.8831</v>
      </c>
      <c r="AL19" s="1275">
        <f>IF($B19=0,"",_xlfn.XLOOKUP($B19,INPUT_DATA!$BP:$BP,INPUT_DATA!CM:CM))</f>
        <v>10</v>
      </c>
      <c r="AM19" s="1762">
        <f t="shared" si="15"/>
        <v>4978159.1531000007</v>
      </c>
      <c r="AN19" s="1275">
        <f t="shared" si="14"/>
        <v>33</v>
      </c>
      <c r="AO19" s="1239"/>
    </row>
    <row r="20" spans="2:41">
      <c r="B20" s="137">
        <f>INPUT_DATA!BP11</f>
        <v>45777</v>
      </c>
      <c r="C20" s="1291">
        <f>IF($B20=0,"",_xlfn.XLOOKUP($B20,INPUT_DATA!$BP:$BP,INPUT_DATA!BQ:BQ))</f>
        <v>1</v>
      </c>
      <c r="D20" s="140">
        <f>IF($B20=0,"",_xlfn.XLOOKUP($B20,INPUT_DATA!$BP:$BP,INPUT_DATA!BR:BR))</f>
        <v>78474.25</v>
      </c>
      <c r="E20" s="140">
        <f>IF($B20=0,"",_xlfn.XLOOKUP($B20,INPUT_DATA!$BP:$BP,INPUT_DATA!BS:BS))</f>
        <v>75.2</v>
      </c>
      <c r="F20" s="140">
        <f t="shared" si="1"/>
        <v>78549.45</v>
      </c>
      <c r="G20" s="1291">
        <f>IF($B20=0,"",_xlfn.XLOOKUP($B20,INPUT_DATA!$BP:$BP,INPUT_DATA!BT:BT))</f>
        <v>21</v>
      </c>
      <c r="H20" s="140">
        <f>IF($B20=0,"",_xlfn.XLOOKUP($B20,INPUT_DATA!$BP:$BP,INPUT_DATA!BU:BU))</f>
        <v>4040646.3600000003</v>
      </c>
      <c r="I20" s="140">
        <f>IF($B20=0,"",_xlfn.XLOOKUP($B20,INPUT_DATA!$BP:$BP,INPUT_DATA!BV:BV))</f>
        <v>2824.41</v>
      </c>
      <c r="J20" s="140">
        <f t="shared" si="2"/>
        <v>4043470.7700000005</v>
      </c>
      <c r="K20" s="1291">
        <f>IF($B20=0,"",_xlfn.XLOOKUP($B20,INPUT_DATA!$BP:$BP,INPUT_DATA!BW:BW))</f>
        <v>0</v>
      </c>
      <c r="L20" s="140">
        <f>IF($B20=0,"",_xlfn.XLOOKUP($B20,INPUT_DATA!$BP:$BP,INPUT_DATA!BX:BX))</f>
        <v>0</v>
      </c>
      <c r="M20" s="140">
        <f>IF($B20=0,"",_xlfn.XLOOKUP($B20,INPUT_DATA!$BP:$BP,INPUT_DATA!BY:BY))</f>
        <v>0</v>
      </c>
      <c r="N20" s="140">
        <f t="shared" si="3"/>
        <v>0</v>
      </c>
      <c r="O20" s="1275">
        <f t="shared" si="4"/>
        <v>22</v>
      </c>
      <c r="P20" s="139">
        <f t="shared" si="5"/>
        <v>4119120.6100000003</v>
      </c>
      <c r="Q20" s="139">
        <f t="shared" si="6"/>
        <v>2899.6099999999997</v>
      </c>
      <c r="R20" s="139">
        <f t="shared" si="7"/>
        <v>4122020.2200000007</v>
      </c>
      <c r="S20" s="140">
        <f>IF($B20=0,"",_xlfn.XLOOKUP($B20,INPUT_DATA!$BP:$BP,INPUT_DATA!BZ:BZ))</f>
        <v>4119120.6100000003</v>
      </c>
      <c r="T20" s="140">
        <f>IF($B20=0,"",_xlfn.XLOOKUP($B20,INPUT_DATA!$BP:$BP,INPUT_DATA!CA:CA))</f>
        <v>2899.6099999999997</v>
      </c>
      <c r="U20" s="140">
        <f>IF($B20=0,"",_xlfn.XLOOKUP($B20,INPUT_DATA!$BP:$BP,INPUT_DATA!CB:CB))</f>
        <v>0</v>
      </c>
      <c r="V20" s="1300">
        <f t="shared" si="8"/>
        <v>1</v>
      </c>
      <c r="W20" s="139">
        <f t="shared" si="9"/>
        <v>4122020.22</v>
      </c>
      <c r="X20" s="139">
        <f>IF($B20=0,"",_xlfn.XLOOKUP($B20,INPUT_DATA!$BP:$BP,INPUT_DATA!CC:CC))</f>
        <v>22</v>
      </c>
      <c r="Y20" s="140">
        <f>IF($B20=0,"",_xlfn.XLOOKUP($B20,INPUT_DATA!$BP:$BP,INPUT_DATA!CD:CD))</f>
        <v>0</v>
      </c>
      <c r="Z20" s="140">
        <f>IF($B20=0,"",_xlfn.XLOOKUP($B20,INPUT_DATA!$BP:$BP,INPUT_DATA!CE:CE))</f>
        <v>0</v>
      </c>
      <c r="AA20" s="140">
        <f>IF($B20=0,"",_xlfn.XLOOKUP($B20,INPUT_DATA!$BP:$BP,INPUT_DATA!CF:CF))</f>
        <v>0</v>
      </c>
      <c r="AB20" s="1300">
        <f t="shared" si="10"/>
        <v>0.93</v>
      </c>
      <c r="AC20" s="139">
        <f>IF($B20=0,"",_xlfn.XLOOKUP($B20,INPUT_DATA!$BP:$BP,INPUT_DATA!CG:CG))</f>
        <v>0</v>
      </c>
      <c r="AD20" s="139">
        <f t="shared" si="11"/>
        <v>0</v>
      </c>
      <c r="AE20" s="1275">
        <f>IF($B20=0,"",_xlfn.XLOOKUP($B20,INPUT_DATA!$BP:$BP,INPUT_DATA!CH:CH))</f>
        <v>0</v>
      </c>
      <c r="AF20" s="140">
        <f>IF($B20=0,"",_xlfn.XLOOKUP($B20,INPUT_DATA!$BP:$BP,INPUT_DATA!CI:CI))</f>
        <v>279860.35000000003</v>
      </c>
      <c r="AG20" s="140">
        <f>IF($B20=0,"",_xlfn.XLOOKUP($B20,INPUT_DATA!$BP:$BP,INPUT_DATA!CJ:CJ))</f>
        <v>140.32</v>
      </c>
      <c r="AH20" s="140">
        <f>IF($B20=0,"",_xlfn.XLOOKUP($B20,INPUT_DATA!$BP:$BP,INPUT_DATA!CK:CK))</f>
        <v>2841.66</v>
      </c>
      <c r="AI20" s="1300">
        <f t="shared" si="12"/>
        <v>0.6</v>
      </c>
      <c r="AJ20" s="1762">
        <f>IF($B20=0,"",_xlfn.XLOOKUP($B20,INPUT_DATA!$BP:$BP,INPUT_DATA!CL:CL))</f>
        <v>0</v>
      </c>
      <c r="AK20" s="1762">
        <f t="shared" si="13"/>
        <v>282842.33</v>
      </c>
      <c r="AL20" s="1275">
        <f>IF($B20=0,"",_xlfn.XLOOKUP($B20,INPUT_DATA!$BP:$BP,INPUT_DATA!CM:CM))</f>
        <v>4</v>
      </c>
      <c r="AM20" s="1762">
        <f t="shared" si="15"/>
        <v>4404862.55</v>
      </c>
      <c r="AN20" s="1275">
        <f t="shared" si="14"/>
        <v>26</v>
      </c>
    </row>
    <row r="21" spans="2:41">
      <c r="B21" s="137">
        <f>INPUT_DATA!BP12</f>
        <v>45747</v>
      </c>
      <c r="C21" s="1291">
        <f>IF($B21=0,"",_xlfn.XLOOKUP($B21,INPUT_DATA!$BP:$BP,INPUT_DATA!BQ:BQ))</f>
        <v>0</v>
      </c>
      <c r="D21" s="140">
        <f>IF($B21=0,"",_xlfn.XLOOKUP($B21,INPUT_DATA!$BP:$BP,INPUT_DATA!BR:BR))</f>
        <v>0</v>
      </c>
      <c r="E21" s="140">
        <f>IF($B21=0,"",_xlfn.XLOOKUP($B21,INPUT_DATA!$BP:$BP,INPUT_DATA!BS:BS))</f>
        <v>0</v>
      </c>
      <c r="F21" s="140">
        <f t="shared" si="1"/>
        <v>0</v>
      </c>
      <c r="G21" s="1291">
        <f>IF($B21=0,"",_xlfn.XLOOKUP($B21,INPUT_DATA!$BP:$BP,INPUT_DATA!BT:BT))</f>
        <v>19</v>
      </c>
      <c r="H21" s="140">
        <f>IF($B21=0,"",_xlfn.XLOOKUP($B21,INPUT_DATA!$BP:$BP,INPUT_DATA!BU:BU))</f>
        <v>1994383.5400000005</v>
      </c>
      <c r="I21" s="140">
        <f>IF($B21=0,"",_xlfn.XLOOKUP($B21,INPUT_DATA!$BP:$BP,INPUT_DATA!BV:BV))</f>
        <v>1968.1099999999997</v>
      </c>
      <c r="J21" s="140">
        <f t="shared" si="2"/>
        <v>1996351.6500000006</v>
      </c>
      <c r="K21" s="1291">
        <f>IF($B21=0,"",_xlfn.XLOOKUP($B21,INPUT_DATA!$BP:$BP,INPUT_DATA!BW:BW))</f>
        <v>0</v>
      </c>
      <c r="L21" s="140">
        <f>IF($B21=0,"",_xlfn.XLOOKUP($B21,INPUT_DATA!$BP:$BP,INPUT_DATA!BX:BX))</f>
        <v>0</v>
      </c>
      <c r="M21" s="140">
        <f>IF($B21=0,"",_xlfn.XLOOKUP($B21,INPUT_DATA!$BP:$BP,INPUT_DATA!BY:BY))</f>
        <v>0</v>
      </c>
      <c r="N21" s="140">
        <f t="shared" si="3"/>
        <v>0</v>
      </c>
      <c r="O21" s="1275">
        <f t="shared" si="4"/>
        <v>19</v>
      </c>
      <c r="P21" s="139">
        <f t="shared" si="5"/>
        <v>1994383.5400000005</v>
      </c>
      <c r="Q21" s="139">
        <f t="shared" si="6"/>
        <v>1968.1099999999997</v>
      </c>
      <c r="R21" s="139">
        <f t="shared" si="7"/>
        <v>1996351.6500000006</v>
      </c>
      <c r="S21" s="140">
        <f>IF($B21=0,"",_xlfn.XLOOKUP($B21,INPUT_DATA!$BP:$BP,INPUT_DATA!BZ:BZ))</f>
        <v>1994383.5400000005</v>
      </c>
      <c r="T21" s="140">
        <f>IF($B21=0,"",_xlfn.XLOOKUP($B21,INPUT_DATA!$BP:$BP,INPUT_DATA!CA:CA))</f>
        <v>1968.1099999999997</v>
      </c>
      <c r="U21" s="140">
        <f>IF($B21=0,"",_xlfn.XLOOKUP($B21,INPUT_DATA!$BP:$BP,INPUT_DATA!CB:CB))</f>
        <v>0</v>
      </c>
      <c r="V21" s="1300">
        <f t="shared" si="8"/>
        <v>1</v>
      </c>
      <c r="W21" s="139">
        <f t="shared" si="9"/>
        <v>1996351.6500000006</v>
      </c>
      <c r="X21" s="139">
        <f>IF($B21=0,"",_xlfn.XLOOKUP($B21,INPUT_DATA!$BP:$BP,INPUT_DATA!CC:CC))</f>
        <v>19</v>
      </c>
      <c r="Y21" s="140">
        <f>IF($B21=0,"",_xlfn.XLOOKUP($B21,INPUT_DATA!$BP:$BP,INPUT_DATA!CD:CD))</f>
        <v>0</v>
      </c>
      <c r="Z21" s="140">
        <f>IF($B21=0,"",_xlfn.XLOOKUP($B21,INPUT_DATA!$BP:$BP,INPUT_DATA!CE:CE))</f>
        <v>0</v>
      </c>
      <c r="AA21" s="140">
        <f>IF($B21=0,"",_xlfn.XLOOKUP($B21,INPUT_DATA!$BP:$BP,INPUT_DATA!CF:CF))</f>
        <v>0</v>
      </c>
      <c r="AB21" s="1300">
        <f t="shared" si="10"/>
        <v>0.93</v>
      </c>
      <c r="AC21" s="139">
        <f>IF($B21=0,"",_xlfn.XLOOKUP($B21,INPUT_DATA!$BP:$BP,INPUT_DATA!CG:CG))</f>
        <v>0</v>
      </c>
      <c r="AD21" s="139">
        <f t="shared" si="11"/>
        <v>0</v>
      </c>
      <c r="AE21" s="1275">
        <f>IF($B21=0,"",_xlfn.XLOOKUP($B21,INPUT_DATA!$BP:$BP,INPUT_DATA!CH:CH))</f>
        <v>0</v>
      </c>
      <c r="AF21" s="140">
        <f>IF($B21=0,"",_xlfn.XLOOKUP($B21,INPUT_DATA!$BP:$BP,INPUT_DATA!CI:CI))</f>
        <v>206709.84000000003</v>
      </c>
      <c r="AG21" s="140">
        <f>IF($B21=0,"",_xlfn.XLOOKUP($B21,INPUT_DATA!$BP:$BP,INPUT_DATA!CJ:CJ))</f>
        <v>359.76</v>
      </c>
      <c r="AH21" s="140">
        <f>IF($B21=0,"",_xlfn.XLOOKUP($B21,INPUT_DATA!$BP:$BP,INPUT_DATA!CK:CK))</f>
        <v>0</v>
      </c>
      <c r="AI21" s="1300">
        <f t="shared" si="12"/>
        <v>0.6</v>
      </c>
      <c r="AJ21" s="1762">
        <f>IF($B21=0,"",_xlfn.XLOOKUP($B21,INPUT_DATA!$BP:$BP,INPUT_DATA!CL:CL))</f>
        <v>0</v>
      </c>
      <c r="AK21" s="1762">
        <f t="shared" si="13"/>
        <v>207069.60000000003</v>
      </c>
      <c r="AL21" s="1275">
        <f>IF($B21=0,"",_xlfn.XLOOKUP($B21,INPUT_DATA!$BP:$BP,INPUT_DATA!CM:CM))</f>
        <v>2</v>
      </c>
      <c r="AM21" s="1762">
        <f t="shared" si="15"/>
        <v>2203421.2500000005</v>
      </c>
      <c r="AN21" s="1275">
        <f t="shared" si="14"/>
        <v>21</v>
      </c>
    </row>
    <row r="22" spans="2:41">
      <c r="B22" s="137">
        <f>INPUT_DATA!BP13</f>
        <v>45716</v>
      </c>
      <c r="C22" s="1291">
        <f>IF($B22=0,"",_xlfn.XLOOKUP($B22,INPUT_DATA!$BP:$BP,INPUT_DATA!BQ:BQ))</f>
        <v>0</v>
      </c>
      <c r="D22" s="140">
        <f>IF($B22=0,"",_xlfn.XLOOKUP($B22,INPUT_DATA!$BP:$BP,INPUT_DATA!BR:BR))</f>
        <v>0</v>
      </c>
      <c r="E22" s="140">
        <f>IF($B22=0,"",_xlfn.XLOOKUP($B22,INPUT_DATA!$BP:$BP,INPUT_DATA!BS:BS))</f>
        <v>0</v>
      </c>
      <c r="F22" s="140">
        <f t="shared" si="1"/>
        <v>0</v>
      </c>
      <c r="G22" s="1291">
        <f>IF($B22=0,"",_xlfn.XLOOKUP($B22,INPUT_DATA!$BP:$BP,INPUT_DATA!BT:BT))</f>
        <v>20</v>
      </c>
      <c r="H22" s="140">
        <f>IF($B22=0,"",_xlfn.XLOOKUP($B22,INPUT_DATA!$BP:$BP,INPUT_DATA!BU:BU))</f>
        <v>4466570.6999999993</v>
      </c>
      <c r="I22" s="140">
        <f>IF($B22=0,"",_xlfn.XLOOKUP($B22,INPUT_DATA!$BP:$BP,INPUT_DATA!BV:BV))</f>
        <v>3668.8299999999995</v>
      </c>
      <c r="J22" s="140">
        <f t="shared" si="2"/>
        <v>4470239.5299999993</v>
      </c>
      <c r="K22" s="1291">
        <f>IF($B22=0,"",_xlfn.XLOOKUP($B22,INPUT_DATA!$BP:$BP,INPUT_DATA!BW:BW))</f>
        <v>0</v>
      </c>
      <c r="L22" s="140">
        <f>IF($B22=0,"",_xlfn.XLOOKUP($B22,INPUT_DATA!$BP:$BP,INPUT_DATA!BX:BX))</f>
        <v>0</v>
      </c>
      <c r="M22" s="140">
        <f>IF($B22=0,"",_xlfn.XLOOKUP($B22,INPUT_DATA!$BP:$BP,INPUT_DATA!BY:BY))</f>
        <v>0</v>
      </c>
      <c r="N22" s="140">
        <f t="shared" si="3"/>
        <v>0</v>
      </c>
      <c r="O22" s="1275">
        <f t="shared" si="4"/>
        <v>20</v>
      </c>
      <c r="P22" s="139">
        <f t="shared" si="5"/>
        <v>4466570.6999999993</v>
      </c>
      <c r="Q22" s="139">
        <f t="shared" si="6"/>
        <v>3668.8299999999995</v>
      </c>
      <c r="R22" s="139">
        <f t="shared" si="7"/>
        <v>4470239.5299999993</v>
      </c>
      <c r="S22" s="140">
        <f>IF($B22=0,"",_xlfn.XLOOKUP($B22,INPUT_DATA!$BP:$BP,INPUT_DATA!BZ:BZ))</f>
        <v>4466570.6999999993</v>
      </c>
      <c r="T22" s="140">
        <f>IF($B22=0,"",_xlfn.XLOOKUP($B22,INPUT_DATA!$BP:$BP,INPUT_DATA!CA:CA))</f>
        <v>3668.8299999999995</v>
      </c>
      <c r="U22" s="140">
        <f>IF($B22=0,"",_xlfn.XLOOKUP($B22,INPUT_DATA!$BP:$BP,INPUT_DATA!CB:CB))</f>
        <v>0</v>
      </c>
      <c r="V22" s="1300">
        <f t="shared" si="8"/>
        <v>1</v>
      </c>
      <c r="W22" s="139">
        <f t="shared" si="9"/>
        <v>4470239.5299999993</v>
      </c>
      <c r="X22" s="139">
        <f>IF($B22=0,"",_xlfn.XLOOKUP($B22,INPUT_DATA!$BP:$BP,INPUT_DATA!CC:CC))</f>
        <v>20</v>
      </c>
      <c r="Y22" s="140">
        <f>IF($B22=0,"",_xlfn.XLOOKUP($B22,INPUT_DATA!$BP:$BP,INPUT_DATA!CD:CD))</f>
        <v>0</v>
      </c>
      <c r="Z22" s="140">
        <f>IF($B22=0,"",_xlfn.XLOOKUP($B22,INPUT_DATA!$BP:$BP,INPUT_DATA!CE:CE))</f>
        <v>0</v>
      </c>
      <c r="AA22" s="140">
        <f>IF($B22=0,"",_xlfn.XLOOKUP($B22,INPUT_DATA!$BP:$BP,INPUT_DATA!CF:CF))</f>
        <v>0</v>
      </c>
      <c r="AB22" s="1300">
        <f t="shared" si="10"/>
        <v>0.93</v>
      </c>
      <c r="AC22" s="139">
        <f>IF($B22=0,"",_xlfn.XLOOKUP($B22,INPUT_DATA!$BP:$BP,INPUT_DATA!CG:CG))</f>
        <v>0</v>
      </c>
      <c r="AD22" s="139">
        <f t="shared" si="11"/>
        <v>0</v>
      </c>
      <c r="AE22" s="1275">
        <f>IF($B22=0,"",_xlfn.XLOOKUP($B22,INPUT_DATA!$BP:$BP,INPUT_DATA!CH:CH))</f>
        <v>0</v>
      </c>
      <c r="AF22" s="140">
        <f>IF($B22=0,"",_xlfn.XLOOKUP($B22,INPUT_DATA!$BP:$BP,INPUT_DATA!CI:CI))</f>
        <v>409364.52000000008</v>
      </c>
      <c r="AG22" s="140">
        <f>IF($B22=0,"",_xlfn.XLOOKUP($B22,INPUT_DATA!$BP:$BP,INPUT_DATA!CJ:CJ))</f>
        <v>168.14</v>
      </c>
      <c r="AH22" s="140">
        <f>IF($B22=0,"",_xlfn.XLOOKUP($B22,INPUT_DATA!$BP:$BP,INPUT_DATA!CK:CK))</f>
        <v>0</v>
      </c>
      <c r="AI22" s="1300">
        <f t="shared" si="12"/>
        <v>0.6</v>
      </c>
      <c r="AJ22" s="139">
        <f>IF($B22=0,"",_xlfn.XLOOKUP($B22,INPUT_DATA!$BP:$BP,INPUT_DATA!CL:CL))</f>
        <v>0</v>
      </c>
      <c r="AK22" s="1762">
        <f t="shared" si="13"/>
        <v>409532.66000000009</v>
      </c>
      <c r="AL22" s="1275">
        <f>IF($B22=0,"",_xlfn.XLOOKUP($B22,INPUT_DATA!$BP:$BP,INPUT_DATA!CM:CM))</f>
        <v>6</v>
      </c>
      <c r="AM22" s="1762">
        <f t="shared" si="15"/>
        <v>4879772.1899999995</v>
      </c>
      <c r="AN22" s="1275">
        <f t="shared" si="14"/>
        <v>26</v>
      </c>
    </row>
    <row r="23" spans="2:41">
      <c r="B23" s="137">
        <f>INPUT_DATA!BP14</f>
        <v>45688</v>
      </c>
      <c r="C23" s="1291">
        <f>IF($B23=0,"",_xlfn.XLOOKUP($B23,INPUT_DATA!$BP:$BP,INPUT_DATA!BQ:BQ))</f>
        <v>1</v>
      </c>
      <c r="D23" s="140">
        <f>IF($B23=0,"",_xlfn.XLOOKUP($B23,INPUT_DATA!$BP:$BP,INPUT_DATA!BR:BR))</f>
        <v>72001.25</v>
      </c>
      <c r="E23" s="140">
        <f>IF($B23=0,"",_xlfn.XLOOKUP($B23,INPUT_DATA!$BP:$BP,INPUT_DATA!BS:BS))</f>
        <v>50.4</v>
      </c>
      <c r="F23" s="140">
        <f t="shared" si="1"/>
        <v>72051.649999999994</v>
      </c>
      <c r="G23" s="1291">
        <f>IF($B23=0,"",_xlfn.XLOOKUP($B23,INPUT_DATA!$BP:$BP,INPUT_DATA!BT:BT))</f>
        <v>20</v>
      </c>
      <c r="H23" s="140">
        <f>IF($B23=0,"",_xlfn.XLOOKUP($B23,INPUT_DATA!$BP:$BP,INPUT_DATA!BU:BU))</f>
        <v>3671628.52</v>
      </c>
      <c r="I23" s="140">
        <f>IF($B23=0,"",_xlfn.XLOOKUP($B23,INPUT_DATA!$BP:$BP,INPUT_DATA!BV:BV))</f>
        <v>3756.21</v>
      </c>
      <c r="J23" s="140">
        <f t="shared" si="2"/>
        <v>3675384.73</v>
      </c>
      <c r="K23" s="1291">
        <f>IF($B23=0,"",_xlfn.XLOOKUP($B23,INPUT_DATA!$BP:$BP,INPUT_DATA!BW:BW))</f>
        <v>0</v>
      </c>
      <c r="L23" s="140">
        <f>IF($B23=0,"",_xlfn.XLOOKUP($B23,INPUT_DATA!$BP:$BP,INPUT_DATA!BX:BX))</f>
        <v>0</v>
      </c>
      <c r="M23" s="140">
        <f>IF($B23=0,"",_xlfn.XLOOKUP($B23,INPUT_DATA!$BP:$BP,INPUT_DATA!BY:BY))</f>
        <v>0</v>
      </c>
      <c r="N23" s="140">
        <f t="shared" si="3"/>
        <v>0</v>
      </c>
      <c r="O23" s="1275">
        <f t="shared" si="4"/>
        <v>21</v>
      </c>
      <c r="P23" s="139">
        <f t="shared" si="5"/>
        <v>3743629.77</v>
      </c>
      <c r="Q23" s="139">
        <f t="shared" si="6"/>
        <v>3806.61</v>
      </c>
      <c r="R23" s="139">
        <f t="shared" si="7"/>
        <v>3747436.38</v>
      </c>
      <c r="S23" s="140">
        <f>IF($B23=0,"",_xlfn.XLOOKUP($B23,INPUT_DATA!$BP:$BP,INPUT_DATA!BZ:BZ))</f>
        <v>3743629.77</v>
      </c>
      <c r="T23" s="140">
        <f>IF($B23=0,"",_xlfn.XLOOKUP($B23,INPUT_DATA!$BP:$BP,INPUT_DATA!CA:CA))</f>
        <v>3806.61</v>
      </c>
      <c r="U23" s="140">
        <f>IF($B23=0,"",_xlfn.XLOOKUP($B23,INPUT_DATA!$BP:$BP,INPUT_DATA!CB:CB))</f>
        <v>0</v>
      </c>
      <c r="V23" s="1300">
        <f t="shared" si="8"/>
        <v>1</v>
      </c>
      <c r="W23" s="139">
        <f t="shared" si="9"/>
        <v>3747436.38</v>
      </c>
      <c r="X23" s="139">
        <f>IF($B23=0,"",_xlfn.XLOOKUP($B23,INPUT_DATA!$BP:$BP,INPUT_DATA!CC:CC))</f>
        <v>21</v>
      </c>
      <c r="Y23" s="140">
        <f>IF($B23=0,"",_xlfn.XLOOKUP($B23,INPUT_DATA!$BP:$BP,INPUT_DATA!CD:CD))</f>
        <v>0</v>
      </c>
      <c r="Z23" s="140">
        <f>IF($B23=0,"",_xlfn.XLOOKUP($B23,INPUT_DATA!$BP:$BP,INPUT_DATA!CE:CE))</f>
        <v>0</v>
      </c>
      <c r="AA23" s="140">
        <f>IF($B23=0,"",_xlfn.XLOOKUP($B23,INPUT_DATA!$BP:$BP,INPUT_DATA!CF:CF))</f>
        <v>0</v>
      </c>
      <c r="AB23" s="1300">
        <f t="shared" si="10"/>
        <v>0.93</v>
      </c>
      <c r="AC23" s="139">
        <f>IF($B23=0,"",_xlfn.XLOOKUP($B23,INPUT_DATA!$BP:$BP,INPUT_DATA!CG:CG))</f>
        <v>0</v>
      </c>
      <c r="AD23" s="139">
        <f t="shared" si="11"/>
        <v>0</v>
      </c>
      <c r="AE23" s="1275">
        <f>IF($B23=0,"",_xlfn.XLOOKUP($B23,INPUT_DATA!$BP:$BP,INPUT_DATA!CH:CH))</f>
        <v>0</v>
      </c>
      <c r="AF23" s="140">
        <f>IF($B23=0,"",_xlfn.XLOOKUP($B23,INPUT_DATA!$BP:$BP,INPUT_DATA!CI:CI))</f>
        <v>238668.41</v>
      </c>
      <c r="AG23" s="140">
        <f>IF($B23=0,"",_xlfn.XLOOKUP($B23,INPUT_DATA!$BP:$BP,INPUT_DATA!CJ:CJ))</f>
        <v>90.25</v>
      </c>
      <c r="AH23" s="140">
        <f>IF($B23=0,"",_xlfn.XLOOKUP($B23,INPUT_DATA!$BP:$BP,INPUT_DATA!CK:CK))</f>
        <v>0</v>
      </c>
      <c r="AI23" s="1300">
        <f t="shared" si="12"/>
        <v>0.6</v>
      </c>
      <c r="AJ23" s="139">
        <f>IF($B23=0,"",_xlfn.XLOOKUP($B23,INPUT_DATA!$BP:$BP,INPUT_DATA!CL:CL))</f>
        <v>0</v>
      </c>
      <c r="AK23" s="139">
        <f t="shared" si="13"/>
        <v>238758.66</v>
      </c>
      <c r="AL23" s="1275">
        <f>IF($B23=0,"",_xlfn.XLOOKUP($B23,INPUT_DATA!$BP:$BP,INPUT_DATA!CM:CM))</f>
        <v>2</v>
      </c>
      <c r="AM23" s="139">
        <f t="shared" ref="AM23:AM77" si="16">IF($B23=0,"",SUM(W23,AD23,AK23))</f>
        <v>3986195.04</v>
      </c>
      <c r="AN23" s="1275">
        <f t="shared" si="14"/>
        <v>23</v>
      </c>
    </row>
    <row r="24" spans="2:41">
      <c r="B24" s="137">
        <f>INPUT_DATA!BP15</f>
        <v>45657</v>
      </c>
      <c r="C24" s="1291">
        <f>IF($B24=0,"",_xlfn.XLOOKUP($B24,INPUT_DATA!$BP:$BP,INPUT_DATA!BQ:BQ))</f>
        <v>2</v>
      </c>
      <c r="D24" s="140">
        <f>IF($B24=0,"",_xlfn.XLOOKUP($B24,INPUT_DATA!$BP:$BP,INPUT_DATA!BR:BR))</f>
        <v>574406.91999999993</v>
      </c>
      <c r="E24" s="140">
        <f>IF($B24=0,"",_xlfn.XLOOKUP($B24,INPUT_DATA!$BP:$BP,INPUT_DATA!BS:BS))</f>
        <v>417.5</v>
      </c>
      <c r="F24" s="140">
        <f t="shared" si="1"/>
        <v>574824.41999999993</v>
      </c>
      <c r="G24" s="1291">
        <f>IF($B24=0,"",_xlfn.XLOOKUP($B24,INPUT_DATA!$BP:$BP,INPUT_DATA!BT:BT))</f>
        <v>6</v>
      </c>
      <c r="H24" s="140">
        <f>IF($B24=0,"",_xlfn.XLOOKUP($B24,INPUT_DATA!$BP:$BP,INPUT_DATA!BU:BU))</f>
        <v>820697.87</v>
      </c>
      <c r="I24" s="140">
        <f>IF($B24=0,"",_xlfn.XLOOKUP($B24,INPUT_DATA!$BP:$BP,INPUT_DATA!BV:BV))</f>
        <v>1068.02</v>
      </c>
      <c r="J24" s="140"/>
      <c r="K24" s="1291">
        <f>IF($B24=0,"",_xlfn.XLOOKUP($B24,INPUT_DATA!$BP:$BP,INPUT_DATA!BW:BW))</f>
        <v>14</v>
      </c>
      <c r="L24" s="140">
        <f>IF($B24=0,"",_xlfn.XLOOKUP($B24,INPUT_DATA!$BP:$BP,INPUT_DATA!BX:BX))</f>
        <v>1995804.8499999996</v>
      </c>
      <c r="M24" s="140">
        <f>IF($B24=0,"",_xlfn.XLOOKUP($B24,INPUT_DATA!$BP:$BP,INPUT_DATA!BY:BY))</f>
        <v>1808.9099999999996</v>
      </c>
      <c r="N24" s="140">
        <f t="shared" si="3"/>
        <v>1997613.7599999995</v>
      </c>
      <c r="O24" s="1275">
        <f t="shared" si="4"/>
        <v>22</v>
      </c>
      <c r="P24" s="139">
        <f t="shared" si="5"/>
        <v>3390909.6399999997</v>
      </c>
      <c r="Q24" s="139">
        <f t="shared" si="6"/>
        <v>3294.4299999999994</v>
      </c>
      <c r="R24" s="139">
        <f t="shared" si="7"/>
        <v>2572438.1799999997</v>
      </c>
      <c r="S24" s="140">
        <f>IF($B24=0,"",_xlfn.XLOOKUP($B24,INPUT_DATA!$BP:$BP,INPUT_DATA!BZ:BZ))</f>
        <v>3390909.6399999997</v>
      </c>
      <c r="T24" s="140">
        <f>IF($B24=0,"",_xlfn.XLOOKUP($B24,INPUT_DATA!$BP:$BP,INPUT_DATA!CA:CA))</f>
        <v>3294.4299999999994</v>
      </c>
      <c r="U24" s="140">
        <f>IF($B24=0,"",_xlfn.XLOOKUP($B24,INPUT_DATA!$BP:$BP,INPUT_DATA!CB:CB))</f>
        <v>0</v>
      </c>
      <c r="V24" s="1300">
        <f t="shared" si="8"/>
        <v>1</v>
      </c>
      <c r="W24" s="139">
        <f t="shared" si="9"/>
        <v>3394204.07</v>
      </c>
      <c r="X24" s="139">
        <f>IF($B24=0,"",_xlfn.XLOOKUP($B24,INPUT_DATA!$BP:$BP,INPUT_DATA!CC:CC))</f>
        <v>22</v>
      </c>
      <c r="Y24" s="140">
        <f>IF($B24=0,"",_xlfn.XLOOKUP($B24,INPUT_DATA!$BP:$BP,INPUT_DATA!CD:CD))</f>
        <v>0</v>
      </c>
      <c r="Z24" s="140">
        <f>IF($B24=0,"",_xlfn.XLOOKUP($B24,INPUT_DATA!$BP:$BP,INPUT_DATA!CE:CE))</f>
        <v>0</v>
      </c>
      <c r="AA24" s="140">
        <f>IF($B24=0,"",_xlfn.XLOOKUP($B24,INPUT_DATA!$BP:$BP,INPUT_DATA!CF:CF))</f>
        <v>0</v>
      </c>
      <c r="AB24" s="1300">
        <f t="shared" si="10"/>
        <v>0.93</v>
      </c>
      <c r="AC24" s="139">
        <f>IF($B24=0,"",_xlfn.XLOOKUP($B24,INPUT_DATA!$BP:$BP,INPUT_DATA!CG:CG))</f>
        <v>0</v>
      </c>
      <c r="AD24" s="139">
        <f t="shared" si="11"/>
        <v>0</v>
      </c>
      <c r="AE24" s="1275">
        <f>IF($B24=0,"",_xlfn.XLOOKUP($B24,INPUT_DATA!$BP:$BP,INPUT_DATA!CH:CH))</f>
        <v>0</v>
      </c>
      <c r="AF24" s="140">
        <f>IF($B24=0,"",_xlfn.XLOOKUP($B24,INPUT_DATA!$BP:$BP,INPUT_DATA!CI:CI))</f>
        <v>254831.75</v>
      </c>
      <c r="AG24" s="140">
        <f>IF($B24=0,"",_xlfn.XLOOKUP($B24,INPUT_DATA!$BP:$BP,INPUT_DATA!CJ:CJ))</f>
        <v>459.87</v>
      </c>
      <c r="AH24" s="140">
        <f>IF($B24=0,"",_xlfn.XLOOKUP($B24,INPUT_DATA!$BP:$BP,INPUT_DATA!CK:CK))</f>
        <v>0</v>
      </c>
      <c r="AI24" s="1300">
        <f t="shared" si="12"/>
        <v>0.6</v>
      </c>
      <c r="AJ24" s="139">
        <f>IF($B24=0,"",_xlfn.XLOOKUP($B24,INPUT_DATA!$BP:$BP,INPUT_DATA!CL:CL))</f>
        <v>10910.39</v>
      </c>
      <c r="AK24" s="139">
        <f t="shared" si="13"/>
        <v>244381.22999999998</v>
      </c>
      <c r="AL24" s="1275">
        <f>IF($B24=0,"",_xlfn.XLOOKUP($B24,INPUT_DATA!$BP:$BP,INPUT_DATA!CM:CM))</f>
        <v>2</v>
      </c>
      <c r="AM24" s="139">
        <f t="shared" si="16"/>
        <v>3638585.3</v>
      </c>
      <c r="AN24" s="1275">
        <f t="shared" si="14"/>
        <v>24</v>
      </c>
    </row>
    <row r="25" spans="2:41">
      <c r="B25" s="137">
        <f>INPUT_DATA!BP16</f>
        <v>45626</v>
      </c>
      <c r="C25" s="1291">
        <f>IF($B25=0,"",_xlfn.XLOOKUP($B25,INPUT_DATA!$BP:$BP,INPUT_DATA!BQ:BQ))</f>
        <v>4</v>
      </c>
      <c r="D25" s="140">
        <f>IF($B25=0,"",_xlfn.XLOOKUP($B25,INPUT_DATA!$BP:$BP,INPUT_DATA!BR:BR))</f>
        <v>408945.69999999995</v>
      </c>
      <c r="E25" s="140">
        <f>IF($B25=0,"",_xlfn.XLOOKUP($B25,INPUT_DATA!$BP:$BP,INPUT_DATA!BS:BS))</f>
        <v>436.15000000000003</v>
      </c>
      <c r="F25" s="140">
        <f t="shared" si="1"/>
        <v>409381.85</v>
      </c>
      <c r="G25" s="1291">
        <f>IF($B25=0,"",_xlfn.XLOOKUP($B25,INPUT_DATA!$BP:$BP,INPUT_DATA!BT:BT))</f>
        <v>22</v>
      </c>
      <c r="H25" s="140">
        <f>IF($B25=0,"",_xlfn.XLOOKUP($B25,INPUT_DATA!$BP:$BP,INPUT_DATA!BU:BU))</f>
        <v>2678021.54</v>
      </c>
      <c r="I25" s="140">
        <f>IF($B25=0,"",_xlfn.XLOOKUP($B25,INPUT_DATA!$BP:$BP,INPUT_DATA!BV:BV))</f>
        <v>1937.04</v>
      </c>
      <c r="J25" s="140">
        <f t="shared" si="2"/>
        <v>2679958.58</v>
      </c>
      <c r="K25" s="1291">
        <f>IF($B25=0,"",_xlfn.XLOOKUP($B25,INPUT_DATA!$BP:$BP,INPUT_DATA!BW:BW))</f>
        <v>0</v>
      </c>
      <c r="L25" s="140">
        <f>IF($B25=0,"",_xlfn.XLOOKUP($B25,INPUT_DATA!$BP:$BP,INPUT_DATA!BX:BX))</f>
        <v>0</v>
      </c>
      <c r="M25" s="140">
        <f>IF($B25=0,"",_xlfn.XLOOKUP($B25,INPUT_DATA!$BP:$BP,INPUT_DATA!BY:BY))</f>
        <v>0</v>
      </c>
      <c r="N25" s="140">
        <f t="shared" si="3"/>
        <v>0</v>
      </c>
      <c r="O25" s="1275">
        <f t="shared" si="4"/>
        <v>26</v>
      </c>
      <c r="P25" s="139">
        <f t="shared" si="5"/>
        <v>3086967.24</v>
      </c>
      <c r="Q25" s="139">
        <f t="shared" si="6"/>
        <v>2373.19</v>
      </c>
      <c r="R25" s="139">
        <f t="shared" si="7"/>
        <v>3089340.43</v>
      </c>
      <c r="S25" s="140">
        <f>IF($B25=0,"",_xlfn.XLOOKUP($B25,INPUT_DATA!$BP:$BP,INPUT_DATA!BZ:BZ))</f>
        <v>3086967.2399999998</v>
      </c>
      <c r="T25" s="140">
        <f>IF($B25=0,"",_xlfn.XLOOKUP($B25,INPUT_DATA!$BP:$BP,INPUT_DATA!CA:CA))</f>
        <v>2373.19</v>
      </c>
      <c r="U25" s="140">
        <f>IF($B25=0,"",_xlfn.XLOOKUP($B25,INPUT_DATA!$BP:$BP,INPUT_DATA!CB:CB))</f>
        <v>0</v>
      </c>
      <c r="V25" s="1300">
        <f t="shared" si="8"/>
        <v>1</v>
      </c>
      <c r="W25" s="139">
        <f t="shared" si="9"/>
        <v>3089340.4299999997</v>
      </c>
      <c r="X25" s="139">
        <f>IF($B25=0,"",_xlfn.XLOOKUP($B25,INPUT_DATA!$BP:$BP,INPUT_DATA!CC:CC))</f>
        <v>26</v>
      </c>
      <c r="Y25" s="140">
        <f>IF($B25=0,"",_xlfn.XLOOKUP($B25,INPUT_DATA!$BP:$BP,INPUT_DATA!CD:CD))</f>
        <v>0</v>
      </c>
      <c r="Z25" s="140">
        <f>IF($B25=0,"",_xlfn.XLOOKUP($B25,INPUT_DATA!$BP:$BP,INPUT_DATA!CE:CE))</f>
        <v>0</v>
      </c>
      <c r="AA25" s="140">
        <f>IF($B25=0,"",_xlfn.XLOOKUP($B25,INPUT_DATA!$BP:$BP,INPUT_DATA!CF:CF))</f>
        <v>0</v>
      </c>
      <c r="AB25" s="1300">
        <f t="shared" si="10"/>
        <v>0.93</v>
      </c>
      <c r="AC25" s="139">
        <f>IF($B25=0,"",_xlfn.XLOOKUP($B25,INPUT_DATA!$BP:$BP,INPUT_DATA!CG:CG))</f>
        <v>0</v>
      </c>
      <c r="AD25" s="139">
        <f t="shared" si="11"/>
        <v>0</v>
      </c>
      <c r="AE25" s="1275">
        <f>IF($B25=0,"",_xlfn.XLOOKUP($B25,INPUT_DATA!$BP:$BP,INPUT_DATA!CH:CH))</f>
        <v>0</v>
      </c>
      <c r="AF25" s="140">
        <f>IF($B25=0,"",_xlfn.XLOOKUP($B25,INPUT_DATA!$BP:$BP,INPUT_DATA!CI:CI))</f>
        <v>63768.42</v>
      </c>
      <c r="AG25" s="140">
        <f>IF($B25=0,"",_xlfn.XLOOKUP($B25,INPUT_DATA!$BP:$BP,INPUT_DATA!CJ:CJ))</f>
        <v>101.85</v>
      </c>
      <c r="AH25" s="140">
        <f>IF($B25=0,"",_xlfn.XLOOKUP($B25,INPUT_DATA!$BP:$BP,INPUT_DATA!CK:CK))</f>
        <v>0</v>
      </c>
      <c r="AI25" s="1300">
        <f t="shared" si="12"/>
        <v>0.6</v>
      </c>
      <c r="AJ25" s="139">
        <f>IF($B25=0,"",_xlfn.XLOOKUP($B25,INPUT_DATA!$BP:$BP,INPUT_DATA!CL:CL))</f>
        <v>0</v>
      </c>
      <c r="AK25" s="139">
        <f t="shared" si="13"/>
        <v>63870.27</v>
      </c>
      <c r="AL25" s="1275">
        <f>IF($B25=0,"",_xlfn.XLOOKUP($B25,INPUT_DATA!$BP:$BP,INPUT_DATA!CM:CM))</f>
        <v>1</v>
      </c>
      <c r="AM25" s="139">
        <f t="shared" si="16"/>
        <v>3153210.6999999997</v>
      </c>
      <c r="AN25" s="1275">
        <f t="shared" si="14"/>
        <v>27</v>
      </c>
    </row>
    <row r="26" spans="2:41">
      <c r="B26" s="137">
        <f>INPUT_DATA!BP17</f>
        <v>45596</v>
      </c>
      <c r="C26" s="1291">
        <f>IF($B26=0,"",_xlfn.XLOOKUP($B26,INPUT_DATA!$BP:$BP,INPUT_DATA!BQ:BQ))</f>
        <v>0</v>
      </c>
      <c r="D26" s="140">
        <f>IF($B26=0,"",_xlfn.XLOOKUP($B26,INPUT_DATA!$BP:$BP,INPUT_DATA!BR:BR))</f>
        <v>0</v>
      </c>
      <c r="E26" s="140">
        <f>IF($B26=0,"",_xlfn.XLOOKUP($B26,INPUT_DATA!$BP:$BP,INPUT_DATA!BS:BS))</f>
        <v>0</v>
      </c>
      <c r="F26" s="140">
        <f t="shared" si="1"/>
        <v>0</v>
      </c>
      <c r="G26" s="1291">
        <f>IF($B26=0,"",_xlfn.XLOOKUP($B26,INPUT_DATA!$BP:$BP,INPUT_DATA!BT:BT))</f>
        <v>2</v>
      </c>
      <c r="H26" s="140">
        <f>IF($B26=0,"",_xlfn.XLOOKUP($B26,INPUT_DATA!$BP:$BP,INPUT_DATA!BU:BU))</f>
        <v>262375.61</v>
      </c>
      <c r="I26" s="140">
        <f>IF($B26=0,"",_xlfn.XLOOKUP($B26,INPUT_DATA!$BP:$BP,INPUT_DATA!BV:BV))</f>
        <v>232.45</v>
      </c>
      <c r="J26" s="140">
        <f t="shared" si="2"/>
        <v>262608.06</v>
      </c>
      <c r="K26" s="1291">
        <f>IF($B26=0,"",_xlfn.XLOOKUP($B26,INPUT_DATA!$BP:$BP,INPUT_DATA!BW:BW))</f>
        <v>10</v>
      </c>
      <c r="L26" s="140">
        <f>IF($B26=0,"",_xlfn.XLOOKUP($B26,INPUT_DATA!$BP:$BP,INPUT_DATA!BX:BX))</f>
        <v>1276580.07</v>
      </c>
      <c r="M26" s="140">
        <f>IF($B26=0,"",_xlfn.XLOOKUP($B26,INPUT_DATA!$BP:$BP,INPUT_DATA!BY:BY))</f>
        <v>1196.04</v>
      </c>
      <c r="N26" s="140">
        <f t="shared" si="3"/>
        <v>1277776.1100000001</v>
      </c>
      <c r="O26" s="1275">
        <f t="shared" si="4"/>
        <v>12</v>
      </c>
      <c r="P26" s="139">
        <f t="shared" si="5"/>
        <v>1538955.6800000002</v>
      </c>
      <c r="Q26" s="139">
        <f t="shared" si="6"/>
        <v>1428.49</v>
      </c>
      <c r="R26" s="139">
        <f t="shared" si="7"/>
        <v>1540384.1700000002</v>
      </c>
      <c r="S26" s="140">
        <f>IF($B26=0,"",_xlfn.XLOOKUP($B26,INPUT_DATA!$BP:$BP,INPUT_DATA!BZ:BZ))</f>
        <v>1538955.6800000002</v>
      </c>
      <c r="T26" s="140">
        <f>IF($B26=0,"",_xlfn.XLOOKUP($B26,INPUT_DATA!$BP:$BP,INPUT_DATA!CA:CA))</f>
        <v>1428.49</v>
      </c>
      <c r="U26" s="140">
        <f>IF($B26=0,"",_xlfn.XLOOKUP($B26,INPUT_DATA!$BP:$BP,INPUT_DATA!CB:CB))</f>
        <v>0</v>
      </c>
      <c r="V26" s="1300">
        <f t="shared" si="8"/>
        <v>1</v>
      </c>
      <c r="W26" s="139">
        <f t="shared" si="9"/>
        <v>1540384.1700000002</v>
      </c>
      <c r="X26" s="139">
        <f>IF($B26=0,"",_xlfn.XLOOKUP($B26,INPUT_DATA!$BP:$BP,INPUT_DATA!CC:CC))</f>
        <v>12</v>
      </c>
      <c r="Y26" s="140">
        <f>IF($B26=0,"",_xlfn.XLOOKUP($B26,INPUT_DATA!$BP:$BP,INPUT_DATA!CD:CD))</f>
        <v>0</v>
      </c>
      <c r="Z26" s="140">
        <f>IF($B26=0,"",_xlfn.XLOOKUP($B26,INPUT_DATA!$BP:$BP,INPUT_DATA!CE:CE))</f>
        <v>0</v>
      </c>
      <c r="AA26" s="140">
        <f>IF($B26=0,"",_xlfn.XLOOKUP($B26,INPUT_DATA!$BP:$BP,INPUT_DATA!CF:CF))</f>
        <v>0</v>
      </c>
      <c r="AB26" s="1300">
        <f t="shared" si="10"/>
        <v>0.93</v>
      </c>
      <c r="AC26" s="139"/>
      <c r="AD26" s="139">
        <f t="shared" ref="AD26:AD77" si="17">IF($B26=0,"",SUM(Y26:AA26)*AB26)</f>
        <v>0</v>
      </c>
      <c r="AE26" s="1275">
        <f>IF($B26=0,"",_xlfn.XLOOKUP($B26,INPUT_DATA!$BP:$BP,INPUT_DATA!CH:CH))</f>
        <v>0</v>
      </c>
      <c r="AF26" s="140">
        <f>IF($B26=0,"",_xlfn.XLOOKUP($B26,INPUT_DATA!$BP:$BP,INPUT_DATA!CI:CI))</f>
        <v>0</v>
      </c>
      <c r="AG26" s="140">
        <f>IF($B26=0,"",_xlfn.XLOOKUP($B26,INPUT_DATA!$BP:$BP,INPUT_DATA!CJ:CJ))</f>
        <v>0</v>
      </c>
      <c r="AH26" s="140">
        <f>IF($B26=0,"",_xlfn.XLOOKUP($B26,INPUT_DATA!$BP:$BP,INPUT_DATA!CK:CK))</f>
        <v>0</v>
      </c>
      <c r="AI26" s="1300">
        <f t="shared" si="12"/>
        <v>0.6</v>
      </c>
      <c r="AJ26" s="139">
        <f>IF($B26=0,"",_xlfn.XLOOKUP($B26,INPUT_DATA!$BP:$BP,INPUT_DATA!CL:CL))</f>
        <v>0</v>
      </c>
      <c r="AK26" s="139">
        <f t="shared" si="13"/>
        <v>0</v>
      </c>
      <c r="AL26" s="1275">
        <f>IF($B26=0,"",_xlfn.XLOOKUP($B26,INPUT_DATA!$BP:$BP,INPUT_DATA!CM:CM))</f>
        <v>0</v>
      </c>
      <c r="AM26" s="139">
        <f t="shared" si="16"/>
        <v>1540384.1700000002</v>
      </c>
      <c r="AN26" s="1275">
        <f t="shared" si="14"/>
        <v>12</v>
      </c>
    </row>
    <row r="27" spans="2:41">
      <c r="B27" s="137">
        <f>INPUT_DATA!BP18</f>
        <v>45565</v>
      </c>
      <c r="C27" s="1291">
        <f>IF($B27=0,"",_xlfn.XLOOKUP($B27,INPUT_DATA!$BP:$BP,INPUT_DATA!BQ:BQ))</f>
        <v>0</v>
      </c>
      <c r="D27" s="140">
        <f>IF($B27=0,"",_xlfn.XLOOKUP($B27,INPUT_DATA!$BP:$BP,INPUT_DATA!BR:BR))</f>
        <v>0</v>
      </c>
      <c r="E27" s="140">
        <f>IF($B27=0,"",_xlfn.XLOOKUP($B27,INPUT_DATA!$BP:$BP,INPUT_DATA!BS:BS))</f>
        <v>0</v>
      </c>
      <c r="F27" s="140">
        <f t="shared" si="1"/>
        <v>0</v>
      </c>
      <c r="G27" s="1291">
        <f>IF($B27=0,"",_xlfn.XLOOKUP($B27,INPUT_DATA!$BP:$BP,INPUT_DATA!BT:BT))</f>
        <v>0</v>
      </c>
      <c r="H27" s="140">
        <f>IF($B27=0,"",_xlfn.XLOOKUP($B27,INPUT_DATA!$BP:$BP,INPUT_DATA!BU:BU))</f>
        <v>0</v>
      </c>
      <c r="I27" s="140">
        <f>IF($B27=0,"",_xlfn.XLOOKUP($B27,INPUT_DATA!$BP:$BP,INPUT_DATA!BV:BV))</f>
        <v>0</v>
      </c>
      <c r="J27" s="140">
        <f t="shared" si="2"/>
        <v>0</v>
      </c>
      <c r="K27" s="1291">
        <f>IF($B27=0,"",_xlfn.XLOOKUP($B27,INPUT_DATA!$BP:$BP,INPUT_DATA!BW:BW))</f>
        <v>0</v>
      </c>
      <c r="L27" s="140">
        <f>IF($B27=0,"",_xlfn.XLOOKUP($B27,INPUT_DATA!$BP:$BP,INPUT_DATA!BX:BX))</f>
        <v>0</v>
      </c>
      <c r="M27" s="140">
        <f>IF($B27=0,"",_xlfn.XLOOKUP($B27,INPUT_DATA!$BP:$BP,INPUT_DATA!BY:BY))</f>
        <v>0</v>
      </c>
      <c r="N27" s="140">
        <f t="shared" si="3"/>
        <v>0</v>
      </c>
      <c r="O27" s="1275">
        <f t="shared" si="4"/>
        <v>0</v>
      </c>
      <c r="P27" s="139">
        <f t="shared" si="5"/>
        <v>0</v>
      </c>
      <c r="Q27" s="139">
        <f t="shared" si="6"/>
        <v>0</v>
      </c>
      <c r="R27" s="139">
        <f t="shared" si="7"/>
        <v>0</v>
      </c>
      <c r="S27" s="140">
        <f>IF($B27=0,"",_xlfn.XLOOKUP($B27,INPUT_DATA!$BP:$BP,INPUT_DATA!BZ:BZ))</f>
        <v>0</v>
      </c>
      <c r="T27" s="140">
        <f>IF($B27=0,"",_xlfn.XLOOKUP($B27,INPUT_DATA!$BP:$BP,INPUT_DATA!CA:CA))</f>
        <v>0</v>
      </c>
      <c r="U27" s="140">
        <f>IF($B27=0,"",_xlfn.XLOOKUP($B27,INPUT_DATA!$BP:$BP,INPUT_DATA!CB:CB))</f>
        <v>0</v>
      </c>
      <c r="V27" s="1300">
        <f t="shared" si="8"/>
        <v>1</v>
      </c>
      <c r="W27" s="139">
        <f t="shared" si="9"/>
        <v>0</v>
      </c>
      <c r="X27" s="139">
        <f>IF($B27=0,"",_xlfn.XLOOKUP($B27,INPUT_DATA!$BP:$BP,INPUT_DATA!CC:CC))</f>
        <v>0</v>
      </c>
      <c r="Y27" s="140">
        <f>IF($B27=0,"",_xlfn.XLOOKUP($B27,INPUT_DATA!$BP:$BP,INPUT_DATA!CD:CD))</f>
        <v>0</v>
      </c>
      <c r="Z27" s="140">
        <f>IF($B27=0,"",_xlfn.XLOOKUP($B27,INPUT_DATA!$BP:$BP,INPUT_DATA!CE:CE))</f>
        <v>0</v>
      </c>
      <c r="AA27" s="140">
        <f>IF($B27=0,"",_xlfn.XLOOKUP($B27,INPUT_DATA!$BP:$BP,INPUT_DATA!CF:CF))</f>
        <v>0</v>
      </c>
      <c r="AB27" s="1300">
        <f t="shared" si="10"/>
        <v>0.93</v>
      </c>
      <c r="AC27" s="139"/>
      <c r="AD27" s="139">
        <f t="shared" si="17"/>
        <v>0</v>
      </c>
      <c r="AE27" s="1275">
        <f>IF($B27=0,"",_xlfn.XLOOKUP($B27,INPUT_DATA!$BP:$BP,INPUT_DATA!CH:CH))</f>
        <v>0</v>
      </c>
      <c r="AF27" s="140">
        <f>IF($B27=0,"",_xlfn.XLOOKUP($B27,INPUT_DATA!$BP:$BP,INPUT_DATA!CI:CI))</f>
        <v>0</v>
      </c>
      <c r="AG27" s="140">
        <f>IF($B27=0,"",_xlfn.XLOOKUP($B27,INPUT_DATA!$BP:$BP,INPUT_DATA!CJ:CJ))</f>
        <v>0</v>
      </c>
      <c r="AH27" s="140">
        <f>IF($B27=0,"",_xlfn.XLOOKUP($B27,INPUT_DATA!$BP:$BP,INPUT_DATA!CK:CK))</f>
        <v>0</v>
      </c>
      <c r="AI27" s="1300">
        <f t="shared" si="12"/>
        <v>0.6</v>
      </c>
      <c r="AJ27" s="139">
        <f>IF($B27=0,"",_xlfn.XLOOKUP($B27,INPUT_DATA!$BP:$BP,INPUT_DATA!CL:CL))</f>
        <v>0</v>
      </c>
      <c r="AK27" s="139">
        <f t="shared" si="13"/>
        <v>0</v>
      </c>
      <c r="AL27" s="1275">
        <f>IF($B27=0,"",_xlfn.XLOOKUP($B27,INPUT_DATA!$BP:$BP,INPUT_DATA!CM:CM))</f>
        <v>0</v>
      </c>
      <c r="AM27" s="139">
        <f t="shared" si="16"/>
        <v>0</v>
      </c>
      <c r="AN27" s="1275">
        <f t="shared" si="14"/>
        <v>0</v>
      </c>
    </row>
    <row r="28" spans="2:41">
      <c r="B28" s="137">
        <f>INPUT_DATA!BP19</f>
        <v>0</v>
      </c>
      <c r="C28" s="1291" t="str">
        <f>IF($B28=0,"",_xlfn.XLOOKUP($B28,INPUT_DATA!$BP:$BP,INPUT_DATA!BQ:BQ))</f>
        <v/>
      </c>
      <c r="D28" s="140" t="str">
        <f>IF($B28=0,"",_xlfn.XLOOKUP($B28,INPUT_DATA!$BP:$BP,INPUT_DATA!BR:BR))</f>
        <v/>
      </c>
      <c r="E28" s="140" t="str">
        <f>IF($B28=0,"",_xlfn.XLOOKUP($B28,INPUT_DATA!$BP:$BP,INPUT_DATA!BS:BS))</f>
        <v/>
      </c>
      <c r="F28" s="140" t="str">
        <f t="shared" si="1"/>
        <v/>
      </c>
      <c r="G28" s="1291" t="str">
        <f>IF($B28=0,"",_xlfn.XLOOKUP($B28,INPUT_DATA!$BP:$BP,INPUT_DATA!BT:BT))</f>
        <v/>
      </c>
      <c r="H28" s="140" t="str">
        <f>IF($B28=0,"",_xlfn.XLOOKUP($B28,INPUT_DATA!$BP:$BP,INPUT_DATA!BU:BU))</f>
        <v/>
      </c>
      <c r="I28" s="140" t="str">
        <f>IF($B28=0,"",_xlfn.XLOOKUP($B28,INPUT_DATA!$BP:$BP,INPUT_DATA!BV:BV))</f>
        <v/>
      </c>
      <c r="J28" s="140" t="str">
        <f t="shared" si="2"/>
        <v/>
      </c>
      <c r="K28" s="1291" t="str">
        <f>IF($B28=0,"",_xlfn.XLOOKUP($B28,INPUT_DATA!$BP:$BP,INPUT_DATA!BW:BW))</f>
        <v/>
      </c>
      <c r="L28" s="140" t="str">
        <f>IF($B28=0,"",_xlfn.XLOOKUP($B28,INPUT_DATA!$BP:$BP,INPUT_DATA!BX:BX))</f>
        <v/>
      </c>
      <c r="M28" s="140" t="str">
        <f>IF($B28=0,"",_xlfn.XLOOKUP($B28,INPUT_DATA!$BP:$BP,INPUT_DATA!BY:BY))</f>
        <v/>
      </c>
      <c r="N28" s="140" t="str">
        <f t="shared" si="3"/>
        <v/>
      </c>
      <c r="O28" s="1275" t="str">
        <f t="shared" si="4"/>
        <v/>
      </c>
      <c r="P28" s="139" t="str">
        <f t="shared" si="5"/>
        <v/>
      </c>
      <c r="Q28" s="139" t="str">
        <f t="shared" si="6"/>
        <v/>
      </c>
      <c r="R28" s="139" t="str">
        <f t="shared" si="7"/>
        <v/>
      </c>
      <c r="S28" s="140" t="str">
        <f>IF($B28=0,"",_xlfn.XLOOKUP($B28,INPUT_DATA!$BP:$BP,INPUT_DATA!BZ:BZ))</f>
        <v/>
      </c>
      <c r="T28" s="140" t="str">
        <f>IF($B28=0,"",_xlfn.XLOOKUP($B28,INPUT_DATA!$BP:$BP,INPUT_DATA!CA:CA))</f>
        <v/>
      </c>
      <c r="U28" s="140" t="str">
        <f>IF($B28=0,"",_xlfn.XLOOKUP($B28,INPUT_DATA!$BP:$BP,INPUT_DATA!CB:CB))</f>
        <v/>
      </c>
      <c r="V28" s="1300" t="str">
        <f t="shared" si="8"/>
        <v/>
      </c>
      <c r="W28" s="139" t="str">
        <f t="shared" si="9"/>
        <v/>
      </c>
      <c r="X28" s="139" t="str">
        <f>IF($B28=0,"",_xlfn.XLOOKUP($B28,INPUT_DATA!$BP:$BP,INPUT_DATA!CC:CC))</f>
        <v/>
      </c>
      <c r="Y28" s="140" t="str">
        <f>IF($B28=0,"",_xlfn.XLOOKUP($B28,INPUT_DATA!$BP:$BP,INPUT_DATA!CD:CD))</f>
        <v/>
      </c>
      <c r="Z28" s="140" t="str">
        <f>IF($B28=0,"",_xlfn.XLOOKUP($B28,INPUT_DATA!$BP:$BP,INPUT_DATA!CE:CE))</f>
        <v/>
      </c>
      <c r="AA28" s="140" t="str">
        <f>IF($B28=0,"",_xlfn.XLOOKUP($B28,INPUT_DATA!$BP:$BP,INPUT_DATA!CF:CF))</f>
        <v/>
      </c>
      <c r="AB28" s="1300" t="str">
        <f t="shared" si="10"/>
        <v/>
      </c>
      <c r="AC28" s="139"/>
      <c r="AD28" s="139" t="str">
        <f t="shared" si="17"/>
        <v/>
      </c>
      <c r="AE28" s="1275" t="str">
        <f>IF($B28=0,"",_xlfn.XLOOKUP($B28,INPUT_DATA!$BP:$BP,INPUT_DATA!CH:CH))</f>
        <v/>
      </c>
      <c r="AF28" s="140" t="str">
        <f>IF($B28=0,"",_xlfn.XLOOKUP($B28,INPUT_DATA!$BP:$BP,INPUT_DATA!CI:CI))</f>
        <v/>
      </c>
      <c r="AG28" s="140" t="str">
        <f>IF($B28=0,"",_xlfn.XLOOKUP($B28,INPUT_DATA!$BP:$BP,INPUT_DATA!CJ:CJ))</f>
        <v/>
      </c>
      <c r="AH28" s="140" t="str">
        <f>IF($B28=0,"",_xlfn.XLOOKUP($B28,INPUT_DATA!$BP:$BP,INPUT_DATA!CK:CK))</f>
        <v/>
      </c>
      <c r="AI28" s="1300" t="str">
        <f t="shared" si="12"/>
        <v/>
      </c>
      <c r="AJ28" s="139" t="str">
        <f>IF($B28=0,"",_xlfn.XLOOKUP($B28,INPUT_DATA!$BP:$BP,INPUT_DATA!CL:CL))</f>
        <v/>
      </c>
      <c r="AK28" s="139" t="str">
        <f t="shared" si="13"/>
        <v/>
      </c>
      <c r="AL28" s="1275" t="str">
        <f>IF($B28=0,"",_xlfn.XLOOKUP($B28,INPUT_DATA!$BP:$BP,INPUT_DATA!CM:CM))</f>
        <v/>
      </c>
      <c r="AM28" s="139" t="str">
        <f t="shared" si="16"/>
        <v/>
      </c>
      <c r="AN28" s="1275" t="str">
        <f t="shared" si="14"/>
        <v/>
      </c>
    </row>
    <row r="29" spans="2:41">
      <c r="B29" s="137">
        <f>INPUT_DATA!BP20</f>
        <v>0</v>
      </c>
      <c r="C29" s="1291" t="str">
        <f>IF($B29=0,"",_xlfn.XLOOKUP($B29,INPUT_DATA!$BP:$BP,INPUT_DATA!BQ:BQ))</f>
        <v/>
      </c>
      <c r="D29" s="140" t="str">
        <f>IF($B29=0,"",_xlfn.XLOOKUP($B29,INPUT_DATA!$BP:$BP,INPUT_DATA!BR:BR))</f>
        <v/>
      </c>
      <c r="E29" s="140" t="str">
        <f>IF($B29=0,"",_xlfn.XLOOKUP($B29,INPUT_DATA!$BP:$BP,INPUT_DATA!BS:BS))</f>
        <v/>
      </c>
      <c r="F29" s="140" t="str">
        <f t="shared" si="1"/>
        <v/>
      </c>
      <c r="G29" s="1291" t="str">
        <f>IF($B29=0,"",_xlfn.XLOOKUP($B29,INPUT_DATA!$BP:$BP,INPUT_DATA!BT:BT))</f>
        <v/>
      </c>
      <c r="H29" s="140" t="str">
        <f>IF($B29=0,"",_xlfn.XLOOKUP($B29,INPUT_DATA!$BP:$BP,INPUT_DATA!BU:BU))</f>
        <v/>
      </c>
      <c r="I29" s="140" t="str">
        <f>IF($B29=0,"",_xlfn.XLOOKUP($B29,INPUT_DATA!$BP:$BP,INPUT_DATA!BV:BV))</f>
        <v/>
      </c>
      <c r="J29" s="140" t="str">
        <f t="shared" si="2"/>
        <v/>
      </c>
      <c r="K29" s="1291" t="str">
        <f>IF($B29=0,"",_xlfn.XLOOKUP($B29,INPUT_DATA!$BP:$BP,INPUT_DATA!BW:BW))</f>
        <v/>
      </c>
      <c r="L29" s="140" t="str">
        <f>IF($B29=0,"",_xlfn.XLOOKUP($B29,INPUT_DATA!$BP:$BP,INPUT_DATA!BX:BX))</f>
        <v/>
      </c>
      <c r="M29" s="140" t="str">
        <f>IF($B29=0,"",_xlfn.XLOOKUP($B29,INPUT_DATA!$BP:$BP,INPUT_DATA!BY:BY))</f>
        <v/>
      </c>
      <c r="N29" s="140" t="str">
        <f t="shared" si="3"/>
        <v/>
      </c>
      <c r="O29" s="1275" t="str">
        <f t="shared" si="4"/>
        <v/>
      </c>
      <c r="P29" s="139" t="str">
        <f t="shared" si="5"/>
        <v/>
      </c>
      <c r="Q29" s="139" t="str">
        <f t="shared" si="6"/>
        <v/>
      </c>
      <c r="R29" s="139" t="str">
        <f t="shared" si="7"/>
        <v/>
      </c>
      <c r="S29" s="140" t="str">
        <f>IF($B29=0,"",_xlfn.XLOOKUP($B29,INPUT_DATA!$BP:$BP,INPUT_DATA!BZ:BZ))</f>
        <v/>
      </c>
      <c r="T29" s="140" t="str">
        <f>IF($B29=0,"",_xlfn.XLOOKUP($B29,INPUT_DATA!$BP:$BP,INPUT_DATA!CA:CA))</f>
        <v/>
      </c>
      <c r="U29" s="140" t="str">
        <f>IF($B29=0,"",_xlfn.XLOOKUP($B29,INPUT_DATA!$BP:$BP,INPUT_DATA!CB:CB))</f>
        <v/>
      </c>
      <c r="V29" s="1300" t="str">
        <f t="shared" si="8"/>
        <v/>
      </c>
      <c r="W29" s="139" t="str">
        <f t="shared" si="9"/>
        <v/>
      </c>
      <c r="X29" s="139" t="str">
        <f>IF($B29=0,"",_xlfn.XLOOKUP($B29,INPUT_DATA!$BP:$BP,INPUT_DATA!CC:CC))</f>
        <v/>
      </c>
      <c r="Y29" s="140" t="str">
        <f>IF($B29=0,"",_xlfn.XLOOKUP($B29,INPUT_DATA!$BP:$BP,INPUT_DATA!CD:CD))</f>
        <v/>
      </c>
      <c r="Z29" s="140" t="str">
        <f>IF($B29=0,"",_xlfn.XLOOKUP($B29,INPUT_DATA!$BP:$BP,INPUT_DATA!CE:CE))</f>
        <v/>
      </c>
      <c r="AA29" s="140" t="str">
        <f>IF($B29=0,"",_xlfn.XLOOKUP($B29,INPUT_DATA!$BP:$BP,INPUT_DATA!CF:CF))</f>
        <v/>
      </c>
      <c r="AB29" s="1300" t="str">
        <f t="shared" si="10"/>
        <v/>
      </c>
      <c r="AC29" s="139"/>
      <c r="AD29" s="139" t="str">
        <f t="shared" si="17"/>
        <v/>
      </c>
      <c r="AE29" s="1275" t="str">
        <f>IF($B29=0,"",_xlfn.XLOOKUP($B29,INPUT_DATA!$BP:$BP,INPUT_DATA!CH:CH))</f>
        <v/>
      </c>
      <c r="AF29" s="140" t="str">
        <f>IF($B29=0,"",_xlfn.XLOOKUP($B29,INPUT_DATA!$BP:$BP,INPUT_DATA!CI:CI))</f>
        <v/>
      </c>
      <c r="AG29" s="140" t="str">
        <f>IF($B29=0,"",_xlfn.XLOOKUP($B29,INPUT_DATA!$BP:$BP,INPUT_DATA!CJ:CJ))</f>
        <v/>
      </c>
      <c r="AH29" s="140" t="str">
        <f>IF($B29=0,"",_xlfn.XLOOKUP($B29,INPUT_DATA!$BP:$BP,INPUT_DATA!CK:CK))</f>
        <v/>
      </c>
      <c r="AI29" s="1300" t="str">
        <f t="shared" si="12"/>
        <v/>
      </c>
      <c r="AJ29" s="139" t="str">
        <f>IF($B29=0,"",_xlfn.XLOOKUP($B29,INPUT_DATA!$BP:$BP,INPUT_DATA!CL:CL))</f>
        <v/>
      </c>
      <c r="AK29" s="139" t="str">
        <f t="shared" si="13"/>
        <v/>
      </c>
      <c r="AL29" s="1275" t="str">
        <f>IF($B29=0,"",_xlfn.XLOOKUP($B29,INPUT_DATA!$BP:$BP,INPUT_DATA!CM:CM))</f>
        <v/>
      </c>
      <c r="AM29" s="139" t="str">
        <f t="shared" si="16"/>
        <v/>
      </c>
      <c r="AN29" s="1275" t="str">
        <f t="shared" si="14"/>
        <v/>
      </c>
    </row>
    <row r="30" spans="2:41">
      <c r="B30" s="137">
        <f>INPUT_DATA!BP21</f>
        <v>0</v>
      </c>
      <c r="C30" s="1291" t="str">
        <f>IF($B30=0,"",_xlfn.XLOOKUP($B30,INPUT_DATA!$BP:$BP,INPUT_DATA!BQ:BQ))</f>
        <v/>
      </c>
      <c r="D30" s="140" t="str">
        <f>IF($B30=0,"",_xlfn.XLOOKUP($B30,INPUT_DATA!$BP:$BP,INPUT_DATA!BR:BR))</f>
        <v/>
      </c>
      <c r="E30" s="140" t="str">
        <f>IF($B30=0,"",_xlfn.XLOOKUP($B30,INPUT_DATA!$BP:$BP,INPUT_DATA!BS:BS))</f>
        <v/>
      </c>
      <c r="F30" s="140" t="str">
        <f t="shared" si="1"/>
        <v/>
      </c>
      <c r="G30" s="1291" t="str">
        <f>IF($B30=0,"",_xlfn.XLOOKUP($B30,INPUT_DATA!$BP:$BP,INPUT_DATA!BT:BT))</f>
        <v/>
      </c>
      <c r="H30" s="140" t="str">
        <f>IF($B30=0,"",_xlfn.XLOOKUP($B30,INPUT_DATA!$BP:$BP,INPUT_DATA!BU:BU))</f>
        <v/>
      </c>
      <c r="I30" s="140" t="str">
        <f>IF($B30=0,"",_xlfn.XLOOKUP($B30,INPUT_DATA!$BP:$BP,INPUT_DATA!BV:BV))</f>
        <v/>
      </c>
      <c r="J30" s="140" t="str">
        <f t="shared" si="2"/>
        <v/>
      </c>
      <c r="K30" s="1291" t="str">
        <f>IF($B30=0,"",_xlfn.XLOOKUP($B30,INPUT_DATA!$BP:$BP,INPUT_DATA!BW:BW))</f>
        <v/>
      </c>
      <c r="L30" s="140" t="str">
        <f>IF($B30=0,"",_xlfn.XLOOKUP($B30,INPUT_DATA!$BP:$BP,INPUT_DATA!BX:BX))</f>
        <v/>
      </c>
      <c r="M30" s="140" t="str">
        <f>IF($B30=0,"",_xlfn.XLOOKUP($B30,INPUT_DATA!$BP:$BP,INPUT_DATA!BY:BY))</f>
        <v/>
      </c>
      <c r="N30" s="140" t="str">
        <f t="shared" si="3"/>
        <v/>
      </c>
      <c r="O30" s="1275" t="str">
        <f t="shared" si="4"/>
        <v/>
      </c>
      <c r="P30" s="139" t="str">
        <f t="shared" si="5"/>
        <v/>
      </c>
      <c r="Q30" s="139" t="str">
        <f t="shared" si="6"/>
        <v/>
      </c>
      <c r="R30" s="139" t="str">
        <f t="shared" si="7"/>
        <v/>
      </c>
      <c r="S30" s="140" t="str">
        <f>IF($B30=0,"",_xlfn.XLOOKUP($B30,INPUT_DATA!$BP:$BP,INPUT_DATA!BZ:BZ))</f>
        <v/>
      </c>
      <c r="T30" s="140" t="str">
        <f>IF($B30=0,"",_xlfn.XLOOKUP($B30,INPUT_DATA!$BP:$BP,INPUT_DATA!CA:CA))</f>
        <v/>
      </c>
      <c r="U30" s="140" t="str">
        <f>IF($B30=0,"",_xlfn.XLOOKUP($B30,INPUT_DATA!$BP:$BP,INPUT_DATA!CB:CB))</f>
        <v/>
      </c>
      <c r="V30" s="1300" t="str">
        <f t="shared" si="8"/>
        <v/>
      </c>
      <c r="W30" s="139" t="str">
        <f t="shared" si="9"/>
        <v/>
      </c>
      <c r="X30" s="139" t="str">
        <f>IF($B30=0,"",_xlfn.XLOOKUP($B30,INPUT_DATA!$BP:$BP,INPUT_DATA!CC:CC))</f>
        <v/>
      </c>
      <c r="Y30" s="140" t="str">
        <f>IF($B30=0,"",_xlfn.XLOOKUP($B30,INPUT_DATA!$BP:$BP,INPUT_DATA!CD:CD))</f>
        <v/>
      </c>
      <c r="Z30" s="140" t="str">
        <f>IF($B30=0,"",_xlfn.XLOOKUP($B30,INPUT_DATA!$BP:$BP,INPUT_DATA!CE:CE))</f>
        <v/>
      </c>
      <c r="AA30" s="140" t="str">
        <f>IF($B30=0,"",_xlfn.XLOOKUP($B30,INPUT_DATA!$BP:$BP,INPUT_DATA!CF:CF))</f>
        <v/>
      </c>
      <c r="AB30" s="1300" t="str">
        <f t="shared" si="10"/>
        <v/>
      </c>
      <c r="AC30" s="139"/>
      <c r="AD30" s="139" t="str">
        <f t="shared" si="17"/>
        <v/>
      </c>
      <c r="AE30" s="1275" t="str">
        <f>IF($B30=0,"",_xlfn.XLOOKUP($B30,INPUT_DATA!$BP:$BP,INPUT_DATA!CH:CH))</f>
        <v/>
      </c>
      <c r="AF30" s="140" t="str">
        <f>IF($B30=0,"",_xlfn.XLOOKUP($B30,INPUT_DATA!$BP:$BP,INPUT_DATA!CI:CI))</f>
        <v/>
      </c>
      <c r="AG30" s="140" t="str">
        <f>IF($B30=0,"",_xlfn.XLOOKUP($B30,INPUT_DATA!$BP:$BP,INPUT_DATA!CJ:CJ))</f>
        <v/>
      </c>
      <c r="AH30" s="140" t="str">
        <f>IF($B30=0,"",_xlfn.XLOOKUP($B30,INPUT_DATA!$BP:$BP,INPUT_DATA!CK:CK))</f>
        <v/>
      </c>
      <c r="AI30" s="1300" t="str">
        <f t="shared" si="12"/>
        <v/>
      </c>
      <c r="AJ30" s="139" t="str">
        <f>IF($B30=0,"",_xlfn.XLOOKUP($B30,INPUT_DATA!$BP:$BP,INPUT_DATA!CL:CL))</f>
        <v/>
      </c>
      <c r="AK30" s="139" t="str">
        <f t="shared" si="13"/>
        <v/>
      </c>
      <c r="AL30" s="1275" t="str">
        <f>IF($B30=0,"",_xlfn.XLOOKUP($B30,INPUT_DATA!$BP:$BP,INPUT_DATA!CM:CM))</f>
        <v/>
      </c>
      <c r="AM30" s="139" t="str">
        <f t="shared" si="16"/>
        <v/>
      </c>
      <c r="AN30" s="1275" t="str">
        <f t="shared" si="14"/>
        <v/>
      </c>
    </row>
    <row r="31" spans="2:41">
      <c r="B31" s="137">
        <f>INPUT_DATA!BP22</f>
        <v>0</v>
      </c>
      <c r="C31" s="1291" t="str">
        <f>IF($B31=0,"",_xlfn.XLOOKUP($B31,INPUT_DATA!$BP:$BP,INPUT_DATA!BQ:BQ))</f>
        <v/>
      </c>
      <c r="D31" s="140" t="str">
        <f>IF($B31=0,"",_xlfn.XLOOKUP($B31,INPUT_DATA!$BP:$BP,INPUT_DATA!BR:BR))</f>
        <v/>
      </c>
      <c r="E31" s="140" t="str">
        <f>IF($B31=0,"",_xlfn.XLOOKUP($B31,INPUT_DATA!$BP:$BP,INPUT_DATA!BS:BS))</f>
        <v/>
      </c>
      <c r="F31" s="140" t="str">
        <f t="shared" si="1"/>
        <v/>
      </c>
      <c r="G31" s="1291" t="str">
        <f>IF($B31=0,"",_xlfn.XLOOKUP($B31,INPUT_DATA!$BP:$BP,INPUT_DATA!BT:BT))</f>
        <v/>
      </c>
      <c r="H31" s="140" t="str">
        <f>IF($B31=0,"",_xlfn.XLOOKUP($B31,INPUT_DATA!$BP:$BP,INPUT_DATA!BU:BU))</f>
        <v/>
      </c>
      <c r="I31" s="140" t="str">
        <f>IF($B31=0,"",_xlfn.XLOOKUP($B31,INPUT_DATA!$BP:$BP,INPUT_DATA!BV:BV))</f>
        <v/>
      </c>
      <c r="J31" s="140" t="str">
        <f t="shared" si="2"/>
        <v/>
      </c>
      <c r="K31" s="1291" t="str">
        <f>IF($B31=0,"",_xlfn.XLOOKUP($B31,INPUT_DATA!$BP:$BP,INPUT_DATA!BW:BW))</f>
        <v/>
      </c>
      <c r="L31" s="140" t="str">
        <f>IF($B31=0,"",_xlfn.XLOOKUP($B31,INPUT_DATA!$BP:$BP,INPUT_DATA!BX:BX))</f>
        <v/>
      </c>
      <c r="M31" s="140" t="str">
        <f>IF($B31=0,"",_xlfn.XLOOKUP($B31,INPUT_DATA!$BP:$BP,INPUT_DATA!BY:BY))</f>
        <v/>
      </c>
      <c r="N31" s="140" t="str">
        <f t="shared" si="3"/>
        <v/>
      </c>
      <c r="O31" s="1275" t="str">
        <f t="shared" si="4"/>
        <v/>
      </c>
      <c r="P31" s="139" t="str">
        <f t="shared" si="5"/>
        <v/>
      </c>
      <c r="Q31" s="139" t="str">
        <f t="shared" si="6"/>
        <v/>
      </c>
      <c r="R31" s="139" t="str">
        <f t="shared" si="7"/>
        <v/>
      </c>
      <c r="S31" s="140" t="str">
        <f>IF($B31=0,"",_xlfn.XLOOKUP($B31,INPUT_DATA!$BP:$BP,INPUT_DATA!BZ:BZ))</f>
        <v/>
      </c>
      <c r="T31" s="140" t="str">
        <f>IF($B31=0,"",_xlfn.XLOOKUP($B31,INPUT_DATA!$BP:$BP,INPUT_DATA!CA:CA))</f>
        <v/>
      </c>
      <c r="U31" s="140" t="str">
        <f>IF($B31=0,"",_xlfn.XLOOKUP($B31,INPUT_DATA!$BP:$BP,INPUT_DATA!CB:CB))</f>
        <v/>
      </c>
      <c r="V31" s="1300" t="str">
        <f t="shared" si="8"/>
        <v/>
      </c>
      <c r="W31" s="139" t="str">
        <f t="shared" si="9"/>
        <v/>
      </c>
      <c r="X31" s="139" t="str">
        <f>IF($B31=0,"",_xlfn.XLOOKUP($B31,INPUT_DATA!$BP:$BP,INPUT_DATA!CC:CC))</f>
        <v/>
      </c>
      <c r="Y31" s="140" t="str">
        <f>IF($B31=0,"",_xlfn.XLOOKUP($B31,INPUT_DATA!$BP:$BP,INPUT_DATA!CD:CD))</f>
        <v/>
      </c>
      <c r="Z31" s="140" t="str">
        <f>IF($B31=0,"",_xlfn.XLOOKUP($B31,INPUT_DATA!$BP:$BP,INPUT_DATA!CE:CE))</f>
        <v/>
      </c>
      <c r="AA31" s="140" t="str">
        <f>IF($B31=0,"",_xlfn.XLOOKUP($B31,INPUT_DATA!$BP:$BP,INPUT_DATA!CF:CF))</f>
        <v/>
      </c>
      <c r="AB31" s="1300" t="str">
        <f t="shared" si="10"/>
        <v/>
      </c>
      <c r="AC31" s="139"/>
      <c r="AD31" s="139" t="str">
        <f t="shared" si="17"/>
        <v/>
      </c>
      <c r="AE31" s="1275" t="str">
        <f>IF($B31=0,"",_xlfn.XLOOKUP($B31,INPUT_DATA!$BP:$BP,INPUT_DATA!CH:CH))</f>
        <v/>
      </c>
      <c r="AF31" s="140" t="str">
        <f>IF($B31=0,"",_xlfn.XLOOKUP($B31,INPUT_DATA!$BP:$BP,INPUT_DATA!CI:CI))</f>
        <v/>
      </c>
      <c r="AG31" s="140" t="str">
        <f>IF($B31=0,"",_xlfn.XLOOKUP($B31,INPUT_DATA!$BP:$BP,INPUT_DATA!CJ:CJ))</f>
        <v/>
      </c>
      <c r="AH31" s="140" t="str">
        <f>IF($B31=0,"",_xlfn.XLOOKUP($B31,INPUT_DATA!$BP:$BP,INPUT_DATA!CK:CK))</f>
        <v/>
      </c>
      <c r="AI31" s="1300" t="str">
        <f t="shared" si="12"/>
        <v/>
      </c>
      <c r="AJ31" s="139" t="str">
        <f>IF($B31=0,"",_xlfn.XLOOKUP($B31,INPUT_DATA!$BP:$BP,INPUT_DATA!CL:CL))</f>
        <v/>
      </c>
      <c r="AK31" s="139" t="str">
        <f t="shared" si="13"/>
        <v/>
      </c>
      <c r="AL31" s="1275" t="str">
        <f>IF($B31=0,"",_xlfn.XLOOKUP($B31,INPUT_DATA!$BP:$BP,INPUT_DATA!CM:CM))</f>
        <v/>
      </c>
      <c r="AM31" s="139" t="str">
        <f t="shared" si="16"/>
        <v/>
      </c>
      <c r="AN31" s="1275" t="str">
        <f t="shared" si="14"/>
        <v/>
      </c>
    </row>
    <row r="32" spans="2:41">
      <c r="B32" s="137">
        <f>INPUT_DATA!BP23</f>
        <v>0</v>
      </c>
      <c r="C32" s="1291" t="str">
        <f>IF($B32=0,"",_xlfn.XLOOKUP($B32,INPUT_DATA!$BP:$BP,INPUT_DATA!BQ:BQ))</f>
        <v/>
      </c>
      <c r="D32" s="140" t="str">
        <f>IF($B32=0,"",_xlfn.XLOOKUP($B32,INPUT_DATA!$BP:$BP,INPUT_DATA!BR:BR))</f>
        <v/>
      </c>
      <c r="E32" s="140" t="str">
        <f>IF($B32=0,"",_xlfn.XLOOKUP($B32,INPUT_DATA!$BP:$BP,INPUT_DATA!BS:BS))</f>
        <v/>
      </c>
      <c r="F32" s="140" t="str">
        <f t="shared" si="1"/>
        <v/>
      </c>
      <c r="G32" s="1291" t="str">
        <f>IF($B32=0,"",_xlfn.XLOOKUP($B32,INPUT_DATA!$BP:$BP,INPUT_DATA!BT:BT))</f>
        <v/>
      </c>
      <c r="H32" s="140" t="str">
        <f>IF($B32=0,"",_xlfn.XLOOKUP($B32,INPUT_DATA!$BP:$BP,INPUT_DATA!BU:BU))</f>
        <v/>
      </c>
      <c r="I32" s="140" t="str">
        <f>IF($B32=0,"",_xlfn.XLOOKUP($B32,INPUT_DATA!$BP:$BP,INPUT_DATA!BV:BV))</f>
        <v/>
      </c>
      <c r="J32" s="140" t="str">
        <f t="shared" si="2"/>
        <v/>
      </c>
      <c r="K32" s="1291" t="str">
        <f>IF($B32=0,"",_xlfn.XLOOKUP($B32,INPUT_DATA!$BP:$BP,INPUT_DATA!BW:BW))</f>
        <v/>
      </c>
      <c r="L32" s="140" t="str">
        <f>IF($B32=0,"",_xlfn.XLOOKUP($B32,INPUT_DATA!$BP:$BP,INPUT_DATA!BX:BX))</f>
        <v/>
      </c>
      <c r="M32" s="140" t="str">
        <f>IF($B32=0,"",_xlfn.XLOOKUP($B32,INPUT_DATA!$BP:$BP,INPUT_DATA!BY:BY))</f>
        <v/>
      </c>
      <c r="N32" s="140" t="str">
        <f t="shared" si="3"/>
        <v/>
      </c>
      <c r="O32" s="1275" t="str">
        <f t="shared" si="4"/>
        <v/>
      </c>
      <c r="P32" s="139" t="str">
        <f t="shared" si="5"/>
        <v/>
      </c>
      <c r="Q32" s="139" t="str">
        <f t="shared" si="6"/>
        <v/>
      </c>
      <c r="R32" s="139" t="str">
        <f t="shared" si="7"/>
        <v/>
      </c>
      <c r="S32" s="140" t="str">
        <f>IF($B32=0,"",_xlfn.XLOOKUP($B32,INPUT_DATA!$BP:$BP,INPUT_DATA!BZ:BZ))</f>
        <v/>
      </c>
      <c r="T32" s="140" t="str">
        <f>IF($B32=0,"",_xlfn.XLOOKUP($B32,INPUT_DATA!$BP:$BP,INPUT_DATA!CA:CA))</f>
        <v/>
      </c>
      <c r="U32" s="140" t="str">
        <f>IF($B32=0,"",_xlfn.XLOOKUP($B32,INPUT_DATA!$BP:$BP,INPUT_DATA!CB:CB))</f>
        <v/>
      </c>
      <c r="V32" s="1300" t="str">
        <f t="shared" si="8"/>
        <v/>
      </c>
      <c r="W32" s="139" t="str">
        <f t="shared" si="9"/>
        <v/>
      </c>
      <c r="X32" s="139" t="str">
        <f>IF($B32=0,"",_xlfn.XLOOKUP($B32,INPUT_DATA!$BP:$BP,INPUT_DATA!CC:CC))</f>
        <v/>
      </c>
      <c r="Y32" s="140" t="str">
        <f>IF($B32=0,"",_xlfn.XLOOKUP($B32,INPUT_DATA!$BP:$BP,INPUT_DATA!CD:CD))</f>
        <v/>
      </c>
      <c r="Z32" s="140" t="str">
        <f>IF($B32=0,"",_xlfn.XLOOKUP($B32,INPUT_DATA!$BP:$BP,INPUT_DATA!CE:CE))</f>
        <v/>
      </c>
      <c r="AA32" s="140" t="str">
        <f>IF($B32=0,"",_xlfn.XLOOKUP($B32,INPUT_DATA!$BP:$BP,INPUT_DATA!CF:CF))</f>
        <v/>
      </c>
      <c r="AB32" s="1300" t="str">
        <f t="shared" si="10"/>
        <v/>
      </c>
      <c r="AC32" s="139"/>
      <c r="AD32" s="139" t="str">
        <f t="shared" si="17"/>
        <v/>
      </c>
      <c r="AE32" s="1275" t="str">
        <f>IF($B32=0,"",_xlfn.XLOOKUP($B32,INPUT_DATA!$BP:$BP,INPUT_DATA!CH:CH))</f>
        <v/>
      </c>
      <c r="AF32" s="140" t="str">
        <f>IF($B32=0,"",_xlfn.XLOOKUP($B32,INPUT_DATA!$BP:$BP,INPUT_DATA!CI:CI))</f>
        <v/>
      </c>
      <c r="AG32" s="140" t="str">
        <f>IF($B32=0,"",_xlfn.XLOOKUP($B32,INPUT_DATA!$BP:$BP,INPUT_DATA!CJ:CJ))</f>
        <v/>
      </c>
      <c r="AH32" s="140" t="str">
        <f>IF($B32=0,"",_xlfn.XLOOKUP($B32,INPUT_DATA!$BP:$BP,INPUT_DATA!CK:CK))</f>
        <v/>
      </c>
      <c r="AI32" s="1300" t="str">
        <f t="shared" si="12"/>
        <v/>
      </c>
      <c r="AJ32" s="139" t="str">
        <f>IF($B32=0,"",_xlfn.XLOOKUP($B32,INPUT_DATA!$BP:$BP,INPUT_DATA!CL:CL))</f>
        <v/>
      </c>
      <c r="AK32" s="139" t="str">
        <f t="shared" si="13"/>
        <v/>
      </c>
      <c r="AL32" s="1275" t="str">
        <f>IF($B32=0,"",_xlfn.XLOOKUP($B32,INPUT_DATA!$BP:$BP,INPUT_DATA!CM:CM))</f>
        <v/>
      </c>
      <c r="AM32" s="139" t="str">
        <f t="shared" si="16"/>
        <v/>
      </c>
      <c r="AN32" s="1275" t="str">
        <f t="shared" si="14"/>
        <v/>
      </c>
    </row>
    <row r="33" spans="2:40">
      <c r="B33" s="137">
        <f>INPUT_DATA!BP24</f>
        <v>0</v>
      </c>
      <c r="C33" s="1291" t="str">
        <f>IF($B33=0,"",_xlfn.XLOOKUP($B33,INPUT_DATA!$BP:$BP,INPUT_DATA!BQ:BQ))</f>
        <v/>
      </c>
      <c r="D33" s="140" t="str">
        <f>IF($B33=0,"",_xlfn.XLOOKUP($B33,INPUT_DATA!$BP:$BP,INPUT_DATA!BR:BR))</f>
        <v/>
      </c>
      <c r="E33" s="140" t="str">
        <f>IF($B33=0,"",_xlfn.XLOOKUP($B33,INPUT_DATA!$BP:$BP,INPUT_DATA!BS:BS))</f>
        <v/>
      </c>
      <c r="F33" s="140" t="str">
        <f t="shared" si="1"/>
        <v/>
      </c>
      <c r="G33" s="1291" t="str">
        <f>IF($B33=0,"",_xlfn.XLOOKUP($B33,INPUT_DATA!$BP:$BP,INPUT_DATA!BT:BT))</f>
        <v/>
      </c>
      <c r="H33" s="140" t="str">
        <f>IF($B33=0,"",_xlfn.XLOOKUP($B33,INPUT_DATA!$BP:$BP,INPUT_DATA!BU:BU))</f>
        <v/>
      </c>
      <c r="I33" s="140" t="str">
        <f>IF($B33=0,"",_xlfn.XLOOKUP($B33,INPUT_DATA!$BP:$BP,INPUT_DATA!BV:BV))</f>
        <v/>
      </c>
      <c r="J33" s="140" t="str">
        <f t="shared" si="2"/>
        <v/>
      </c>
      <c r="K33" s="1291" t="str">
        <f>IF($B33=0,"",_xlfn.XLOOKUP($B33,INPUT_DATA!$BP:$BP,INPUT_DATA!BW:BW))</f>
        <v/>
      </c>
      <c r="L33" s="140" t="str">
        <f>IF($B33=0,"",_xlfn.XLOOKUP($B33,INPUT_DATA!$BP:$BP,INPUT_DATA!BX:BX))</f>
        <v/>
      </c>
      <c r="M33" s="140" t="str">
        <f>IF($B33=0,"",_xlfn.XLOOKUP($B33,INPUT_DATA!$BP:$BP,INPUT_DATA!BY:BY))</f>
        <v/>
      </c>
      <c r="N33" s="140" t="str">
        <f t="shared" si="3"/>
        <v/>
      </c>
      <c r="O33" s="1275" t="str">
        <f t="shared" si="4"/>
        <v/>
      </c>
      <c r="P33" s="139" t="str">
        <f t="shared" si="5"/>
        <v/>
      </c>
      <c r="Q33" s="139" t="str">
        <f t="shared" si="6"/>
        <v/>
      </c>
      <c r="R33" s="139" t="str">
        <f t="shared" si="7"/>
        <v/>
      </c>
      <c r="S33" s="140" t="str">
        <f>IF($B33=0,"",_xlfn.XLOOKUP($B33,INPUT_DATA!$BP:$BP,INPUT_DATA!BZ:BZ))</f>
        <v/>
      </c>
      <c r="T33" s="140" t="str">
        <f>IF($B33=0,"",_xlfn.XLOOKUP($B33,INPUT_DATA!$BP:$BP,INPUT_DATA!CA:CA))</f>
        <v/>
      </c>
      <c r="U33" s="140" t="str">
        <f>IF($B33=0,"",_xlfn.XLOOKUP($B33,INPUT_DATA!$BP:$BP,INPUT_DATA!CB:CB))</f>
        <v/>
      </c>
      <c r="V33" s="1300" t="str">
        <f t="shared" si="8"/>
        <v/>
      </c>
      <c r="W33" s="139" t="str">
        <f t="shared" si="9"/>
        <v/>
      </c>
      <c r="X33" s="139" t="str">
        <f>IF($B33=0,"",_xlfn.XLOOKUP($B33,INPUT_DATA!$BP:$BP,INPUT_DATA!CC:CC))</f>
        <v/>
      </c>
      <c r="Y33" s="140" t="str">
        <f>IF($B33=0,"",_xlfn.XLOOKUP($B33,INPUT_DATA!$BP:$BP,INPUT_DATA!CD:CD))</f>
        <v/>
      </c>
      <c r="Z33" s="140" t="str">
        <f>IF($B33=0,"",_xlfn.XLOOKUP($B33,INPUT_DATA!$BP:$BP,INPUT_DATA!CE:CE))</f>
        <v/>
      </c>
      <c r="AA33" s="140" t="str">
        <f>IF($B33=0,"",_xlfn.XLOOKUP($B33,INPUT_DATA!$BP:$BP,INPUT_DATA!CF:CF))</f>
        <v/>
      </c>
      <c r="AB33" s="1300" t="str">
        <f t="shared" si="10"/>
        <v/>
      </c>
      <c r="AC33" s="139"/>
      <c r="AD33" s="139" t="str">
        <f t="shared" si="17"/>
        <v/>
      </c>
      <c r="AE33" s="1275" t="str">
        <f>IF($B33=0,"",_xlfn.XLOOKUP($B33,INPUT_DATA!$BP:$BP,INPUT_DATA!CH:CH))</f>
        <v/>
      </c>
      <c r="AF33" s="140" t="str">
        <f>IF($B33=0,"",_xlfn.XLOOKUP($B33,INPUT_DATA!$BP:$BP,INPUT_DATA!CI:CI))</f>
        <v/>
      </c>
      <c r="AG33" s="140" t="str">
        <f>IF($B33=0,"",_xlfn.XLOOKUP($B33,INPUT_DATA!$BP:$BP,INPUT_DATA!CJ:CJ))</f>
        <v/>
      </c>
      <c r="AH33" s="140" t="str">
        <f>IF($B33=0,"",_xlfn.XLOOKUP($B33,INPUT_DATA!$BP:$BP,INPUT_DATA!CK:CK))</f>
        <v/>
      </c>
      <c r="AI33" s="1300" t="str">
        <f t="shared" si="12"/>
        <v/>
      </c>
      <c r="AJ33" s="139" t="str">
        <f>IF($B33=0,"",_xlfn.XLOOKUP($B33,INPUT_DATA!$BP:$BP,INPUT_DATA!CL:CL))</f>
        <v/>
      </c>
      <c r="AK33" s="139" t="str">
        <f t="shared" si="13"/>
        <v/>
      </c>
      <c r="AL33" s="1275" t="str">
        <f>IF($B33=0,"",_xlfn.XLOOKUP($B33,INPUT_DATA!$BP:$BP,INPUT_DATA!CM:CM))</f>
        <v/>
      </c>
      <c r="AM33" s="139" t="str">
        <f t="shared" si="16"/>
        <v/>
      </c>
      <c r="AN33" s="1275" t="str">
        <f t="shared" si="14"/>
        <v/>
      </c>
    </row>
    <row r="34" spans="2:40">
      <c r="B34" s="137">
        <f>INPUT_DATA!BP25</f>
        <v>0</v>
      </c>
      <c r="C34" s="1291" t="str">
        <f>IF($B34=0,"",_xlfn.XLOOKUP($B34,INPUT_DATA!$BP:$BP,INPUT_DATA!BQ:BQ))</f>
        <v/>
      </c>
      <c r="D34" s="140" t="str">
        <f>IF($B34=0,"",_xlfn.XLOOKUP($B34,INPUT_DATA!$BP:$BP,INPUT_DATA!BR:BR))</f>
        <v/>
      </c>
      <c r="E34" s="140" t="str">
        <f>IF($B34=0,"",_xlfn.XLOOKUP($B34,INPUT_DATA!$BP:$BP,INPUT_DATA!BS:BS))</f>
        <v/>
      </c>
      <c r="F34" s="140" t="str">
        <f t="shared" si="1"/>
        <v/>
      </c>
      <c r="G34" s="1291" t="str">
        <f>IF($B34=0,"",_xlfn.XLOOKUP($B34,INPUT_DATA!$BP:$BP,INPUT_DATA!BT:BT))</f>
        <v/>
      </c>
      <c r="H34" s="140" t="str">
        <f>IF($B34=0,"",_xlfn.XLOOKUP($B34,INPUT_DATA!$BP:$BP,INPUT_DATA!BU:BU))</f>
        <v/>
      </c>
      <c r="I34" s="140" t="str">
        <f>IF($B34=0,"",_xlfn.XLOOKUP($B34,INPUT_DATA!$BP:$BP,INPUT_DATA!BV:BV))</f>
        <v/>
      </c>
      <c r="J34" s="140" t="str">
        <f t="shared" si="2"/>
        <v/>
      </c>
      <c r="K34" s="1291" t="str">
        <f>IF($B34=0,"",_xlfn.XLOOKUP($B34,INPUT_DATA!$BP:$BP,INPUT_DATA!BW:BW))</f>
        <v/>
      </c>
      <c r="L34" s="140" t="str">
        <f>IF($B34=0,"",_xlfn.XLOOKUP($B34,INPUT_DATA!$BP:$BP,INPUT_DATA!BX:BX))</f>
        <v/>
      </c>
      <c r="M34" s="140" t="str">
        <f>IF($B34=0,"",_xlfn.XLOOKUP($B34,INPUT_DATA!$BP:$BP,INPUT_DATA!BY:BY))</f>
        <v/>
      </c>
      <c r="N34" s="140" t="str">
        <f t="shared" si="3"/>
        <v/>
      </c>
      <c r="O34" s="1275" t="str">
        <f t="shared" si="4"/>
        <v/>
      </c>
      <c r="P34" s="139" t="str">
        <f t="shared" si="5"/>
        <v/>
      </c>
      <c r="Q34" s="139" t="str">
        <f t="shared" si="6"/>
        <v/>
      </c>
      <c r="R34" s="139" t="str">
        <f t="shared" si="7"/>
        <v/>
      </c>
      <c r="S34" s="140" t="str">
        <f>IF($B34=0,"",_xlfn.XLOOKUP($B34,INPUT_DATA!$BP:$BP,INPUT_DATA!BZ:BZ))</f>
        <v/>
      </c>
      <c r="T34" s="140" t="str">
        <f>IF($B34=0,"",_xlfn.XLOOKUP($B34,INPUT_DATA!$BP:$BP,INPUT_DATA!CA:CA))</f>
        <v/>
      </c>
      <c r="U34" s="140" t="str">
        <f>IF($B34=0,"",_xlfn.XLOOKUP($B34,INPUT_DATA!$BP:$BP,INPUT_DATA!CB:CB))</f>
        <v/>
      </c>
      <c r="V34" s="1300" t="str">
        <f t="shared" si="8"/>
        <v/>
      </c>
      <c r="W34" s="139" t="str">
        <f t="shared" si="9"/>
        <v/>
      </c>
      <c r="X34" s="139" t="str">
        <f>IF($B34=0,"",_xlfn.XLOOKUP($B34,INPUT_DATA!$BP:$BP,INPUT_DATA!CC:CC))</f>
        <v/>
      </c>
      <c r="Y34" s="140" t="str">
        <f>IF($B34=0,"",_xlfn.XLOOKUP($B34,INPUT_DATA!$BP:$BP,INPUT_DATA!CD:CD))</f>
        <v/>
      </c>
      <c r="Z34" s="140" t="str">
        <f>IF($B34=0,"",_xlfn.XLOOKUP($B34,INPUT_DATA!$BP:$BP,INPUT_DATA!CE:CE))</f>
        <v/>
      </c>
      <c r="AA34" s="140" t="str">
        <f>IF($B34=0,"",_xlfn.XLOOKUP($B34,INPUT_DATA!$BP:$BP,INPUT_DATA!CF:CF))</f>
        <v/>
      </c>
      <c r="AB34" s="1300" t="str">
        <f t="shared" si="10"/>
        <v/>
      </c>
      <c r="AC34" s="139"/>
      <c r="AD34" s="139" t="str">
        <f t="shared" si="17"/>
        <v/>
      </c>
      <c r="AE34" s="1275" t="str">
        <f>IF($B34=0,"",_xlfn.XLOOKUP($B34,INPUT_DATA!$BP:$BP,INPUT_DATA!CH:CH))</f>
        <v/>
      </c>
      <c r="AF34" s="140" t="str">
        <f>IF($B34=0,"",_xlfn.XLOOKUP($B34,INPUT_DATA!$BP:$BP,INPUT_DATA!CI:CI))</f>
        <v/>
      </c>
      <c r="AG34" s="140" t="str">
        <f>IF($B34=0,"",_xlfn.XLOOKUP($B34,INPUT_DATA!$BP:$BP,INPUT_DATA!CJ:CJ))</f>
        <v/>
      </c>
      <c r="AH34" s="140" t="str">
        <f>IF($B34=0,"",_xlfn.XLOOKUP($B34,INPUT_DATA!$BP:$BP,INPUT_DATA!CK:CK))</f>
        <v/>
      </c>
      <c r="AI34" s="1300" t="str">
        <f t="shared" si="12"/>
        <v/>
      </c>
      <c r="AJ34" s="139" t="str">
        <f>IF($B34=0,"",_xlfn.XLOOKUP($B34,INPUT_DATA!$BP:$BP,INPUT_DATA!CL:CL))</f>
        <v/>
      </c>
      <c r="AK34" s="139" t="str">
        <f t="shared" si="13"/>
        <v/>
      </c>
      <c r="AL34" s="1275" t="str">
        <f>IF($B34=0,"",_xlfn.XLOOKUP($B34,INPUT_DATA!$BP:$BP,INPUT_DATA!CM:CM))</f>
        <v/>
      </c>
      <c r="AM34" s="139" t="str">
        <f t="shared" si="16"/>
        <v/>
      </c>
      <c r="AN34" s="1275" t="str">
        <f t="shared" si="14"/>
        <v/>
      </c>
    </row>
    <row r="35" spans="2:40">
      <c r="B35" s="137">
        <f>INPUT_DATA!BP26</f>
        <v>0</v>
      </c>
      <c r="C35" s="1291" t="str">
        <f>IF($B35=0,"",_xlfn.XLOOKUP($B35,INPUT_DATA!$BP:$BP,INPUT_DATA!BQ:BQ))</f>
        <v/>
      </c>
      <c r="D35" s="140" t="str">
        <f>IF($B35=0,"",_xlfn.XLOOKUP($B35,INPUT_DATA!$BP:$BP,INPUT_DATA!BR:BR))</f>
        <v/>
      </c>
      <c r="E35" s="140" t="str">
        <f>IF($B35=0,"",_xlfn.XLOOKUP($B35,INPUT_DATA!$BP:$BP,INPUT_DATA!BS:BS))</f>
        <v/>
      </c>
      <c r="F35" s="140" t="str">
        <f t="shared" si="1"/>
        <v/>
      </c>
      <c r="G35" s="1291" t="str">
        <f>IF($B35=0,"",_xlfn.XLOOKUP($B35,INPUT_DATA!$BP:$BP,INPUT_DATA!BT:BT))</f>
        <v/>
      </c>
      <c r="H35" s="140" t="str">
        <f>IF($B35=0,"",_xlfn.XLOOKUP($B35,INPUT_DATA!$BP:$BP,INPUT_DATA!BU:BU))</f>
        <v/>
      </c>
      <c r="I35" s="140" t="str">
        <f>IF($B35=0,"",_xlfn.XLOOKUP($B35,INPUT_DATA!$BP:$BP,INPUT_DATA!BV:BV))</f>
        <v/>
      </c>
      <c r="J35" s="140" t="str">
        <f t="shared" si="2"/>
        <v/>
      </c>
      <c r="K35" s="1291" t="str">
        <f>IF($B35=0,"",_xlfn.XLOOKUP($B35,INPUT_DATA!$BP:$BP,INPUT_DATA!BW:BW))</f>
        <v/>
      </c>
      <c r="L35" s="140" t="str">
        <f>IF($B35=0,"",_xlfn.XLOOKUP($B35,INPUT_DATA!$BP:$BP,INPUT_DATA!BX:BX))</f>
        <v/>
      </c>
      <c r="M35" s="140" t="str">
        <f>IF($B35=0,"",_xlfn.XLOOKUP($B35,INPUT_DATA!$BP:$BP,INPUT_DATA!BY:BY))</f>
        <v/>
      </c>
      <c r="N35" s="140" t="str">
        <f t="shared" si="3"/>
        <v/>
      </c>
      <c r="O35" s="1275" t="str">
        <f t="shared" si="4"/>
        <v/>
      </c>
      <c r="P35" s="139" t="str">
        <f t="shared" si="5"/>
        <v/>
      </c>
      <c r="Q35" s="139" t="str">
        <f t="shared" si="6"/>
        <v/>
      </c>
      <c r="R35" s="139" t="str">
        <f t="shared" si="7"/>
        <v/>
      </c>
      <c r="S35" s="140" t="str">
        <f>IF($B35=0,"",_xlfn.XLOOKUP($B35,INPUT_DATA!$BP:$BP,INPUT_DATA!BZ:BZ))</f>
        <v/>
      </c>
      <c r="T35" s="140" t="str">
        <f>IF($B35=0,"",_xlfn.XLOOKUP($B35,INPUT_DATA!$BP:$BP,INPUT_DATA!CA:CA))</f>
        <v/>
      </c>
      <c r="U35" s="140" t="str">
        <f>IF($B35=0,"",_xlfn.XLOOKUP($B35,INPUT_DATA!$BP:$BP,INPUT_DATA!CB:CB))</f>
        <v/>
      </c>
      <c r="V35" s="1300" t="str">
        <f t="shared" si="8"/>
        <v/>
      </c>
      <c r="W35" s="139" t="str">
        <f t="shared" si="9"/>
        <v/>
      </c>
      <c r="X35" s="139" t="str">
        <f>IF($B35=0,"",_xlfn.XLOOKUP($B35,INPUT_DATA!$BP:$BP,INPUT_DATA!CC:CC))</f>
        <v/>
      </c>
      <c r="Y35" s="140" t="str">
        <f>IF($B35=0,"",_xlfn.XLOOKUP($B35,INPUT_DATA!$BP:$BP,INPUT_DATA!CD:CD))</f>
        <v/>
      </c>
      <c r="Z35" s="140" t="str">
        <f>IF($B35=0,"",_xlfn.XLOOKUP($B35,INPUT_DATA!$BP:$BP,INPUT_DATA!CE:CE))</f>
        <v/>
      </c>
      <c r="AA35" s="140" t="str">
        <f>IF($B35=0,"",_xlfn.XLOOKUP($B35,INPUT_DATA!$BP:$BP,INPUT_DATA!CF:CF))</f>
        <v/>
      </c>
      <c r="AB35" s="1300" t="str">
        <f t="shared" si="10"/>
        <v/>
      </c>
      <c r="AC35" s="139"/>
      <c r="AD35" s="139" t="str">
        <f t="shared" si="17"/>
        <v/>
      </c>
      <c r="AE35" s="1275" t="str">
        <f>IF($B35=0,"",_xlfn.XLOOKUP($B35,INPUT_DATA!$BP:$BP,INPUT_DATA!CH:CH))</f>
        <v/>
      </c>
      <c r="AF35" s="140" t="str">
        <f>IF($B35=0,"",_xlfn.XLOOKUP($B35,INPUT_DATA!$BP:$BP,INPUT_DATA!CI:CI))</f>
        <v/>
      </c>
      <c r="AG35" s="140" t="str">
        <f>IF($B35=0,"",_xlfn.XLOOKUP($B35,INPUT_DATA!$BP:$BP,INPUT_DATA!CJ:CJ))</f>
        <v/>
      </c>
      <c r="AH35" s="140" t="str">
        <f>IF($B35=0,"",_xlfn.XLOOKUP($B35,INPUT_DATA!$BP:$BP,INPUT_DATA!CK:CK))</f>
        <v/>
      </c>
      <c r="AI35" s="1300" t="str">
        <f t="shared" si="12"/>
        <v/>
      </c>
      <c r="AJ35" s="139" t="str">
        <f>IF($B35=0,"",_xlfn.XLOOKUP($B35,INPUT_DATA!$BP:$BP,INPUT_DATA!CL:CL))</f>
        <v/>
      </c>
      <c r="AK35" s="139" t="str">
        <f t="shared" si="13"/>
        <v/>
      </c>
      <c r="AL35" s="1275" t="str">
        <f>IF($B35=0,"",_xlfn.XLOOKUP($B35,INPUT_DATA!$BP:$BP,INPUT_DATA!CM:CM))</f>
        <v/>
      </c>
      <c r="AM35" s="139" t="str">
        <f t="shared" si="16"/>
        <v/>
      </c>
      <c r="AN35" s="1275" t="str">
        <f t="shared" si="14"/>
        <v/>
      </c>
    </row>
    <row r="36" spans="2:40">
      <c r="B36" s="137">
        <f>INPUT_DATA!BP27</f>
        <v>0</v>
      </c>
      <c r="C36" s="1291" t="str">
        <f>IF($B36=0,"",_xlfn.XLOOKUP($B36,INPUT_DATA!$BP:$BP,INPUT_DATA!BQ:BQ))</f>
        <v/>
      </c>
      <c r="D36" s="140" t="str">
        <f>IF($B36=0,"",_xlfn.XLOOKUP($B36,INPUT_DATA!$BP:$BP,INPUT_DATA!BR:BR))</f>
        <v/>
      </c>
      <c r="E36" s="140" t="str">
        <f>IF($B36=0,"",_xlfn.XLOOKUP($B36,INPUT_DATA!$BP:$BP,INPUT_DATA!BS:BS))</f>
        <v/>
      </c>
      <c r="F36" s="140" t="str">
        <f t="shared" si="1"/>
        <v/>
      </c>
      <c r="G36" s="1291" t="str">
        <f>IF($B36=0,"",_xlfn.XLOOKUP($B36,INPUT_DATA!$BP:$BP,INPUT_DATA!BT:BT))</f>
        <v/>
      </c>
      <c r="H36" s="140" t="str">
        <f>IF($B36=0,"",_xlfn.XLOOKUP($B36,INPUT_DATA!$BP:$BP,INPUT_DATA!BU:BU))</f>
        <v/>
      </c>
      <c r="I36" s="140" t="str">
        <f>IF($B36=0,"",_xlfn.XLOOKUP($B36,INPUT_DATA!$BP:$BP,INPUT_DATA!BV:BV))</f>
        <v/>
      </c>
      <c r="J36" s="140" t="str">
        <f t="shared" si="2"/>
        <v/>
      </c>
      <c r="K36" s="1291" t="str">
        <f>IF($B36=0,"",_xlfn.XLOOKUP($B36,INPUT_DATA!$BP:$BP,INPUT_DATA!BW:BW))</f>
        <v/>
      </c>
      <c r="L36" s="140" t="str">
        <f>IF($B36=0,"",_xlfn.XLOOKUP($B36,INPUT_DATA!$BP:$BP,INPUT_DATA!BX:BX))</f>
        <v/>
      </c>
      <c r="M36" s="140" t="str">
        <f>IF($B36=0,"",_xlfn.XLOOKUP($B36,INPUT_DATA!$BP:$BP,INPUT_DATA!BY:BY))</f>
        <v/>
      </c>
      <c r="N36" s="140" t="str">
        <f t="shared" si="3"/>
        <v/>
      </c>
      <c r="O36" s="1275" t="str">
        <f t="shared" si="4"/>
        <v/>
      </c>
      <c r="P36" s="139" t="str">
        <f t="shared" si="5"/>
        <v/>
      </c>
      <c r="Q36" s="139" t="str">
        <f t="shared" si="6"/>
        <v/>
      </c>
      <c r="R36" s="139" t="str">
        <f t="shared" si="7"/>
        <v/>
      </c>
      <c r="S36" s="140" t="str">
        <f>IF($B36=0,"",_xlfn.XLOOKUP($B36,INPUT_DATA!$BP:$BP,INPUT_DATA!BZ:BZ))</f>
        <v/>
      </c>
      <c r="T36" s="140" t="str">
        <f>IF($B36=0,"",_xlfn.XLOOKUP($B36,INPUT_DATA!$BP:$BP,INPUT_DATA!CA:CA))</f>
        <v/>
      </c>
      <c r="U36" s="140" t="str">
        <f>IF($B36=0,"",_xlfn.XLOOKUP($B36,INPUT_DATA!$BP:$BP,INPUT_DATA!CB:CB))</f>
        <v/>
      </c>
      <c r="V36" s="1300" t="str">
        <f t="shared" si="8"/>
        <v/>
      </c>
      <c r="W36" s="139" t="str">
        <f t="shared" si="9"/>
        <v/>
      </c>
      <c r="X36" s="139" t="str">
        <f>IF($B36=0,"",_xlfn.XLOOKUP($B36,INPUT_DATA!$BP:$BP,INPUT_DATA!CC:CC))</f>
        <v/>
      </c>
      <c r="Y36" s="140" t="str">
        <f>IF($B36=0,"",_xlfn.XLOOKUP($B36,INPUT_DATA!$BP:$BP,INPUT_DATA!CD:CD))</f>
        <v/>
      </c>
      <c r="Z36" s="140" t="str">
        <f>IF($B36=0,"",_xlfn.XLOOKUP($B36,INPUT_DATA!$BP:$BP,INPUT_DATA!CE:CE))</f>
        <v/>
      </c>
      <c r="AA36" s="140" t="str">
        <f>IF($B36=0,"",_xlfn.XLOOKUP($B36,INPUT_DATA!$BP:$BP,INPUT_DATA!CF:CF))</f>
        <v/>
      </c>
      <c r="AB36" s="1300" t="str">
        <f t="shared" si="10"/>
        <v/>
      </c>
      <c r="AC36" s="139"/>
      <c r="AD36" s="139" t="str">
        <f t="shared" si="17"/>
        <v/>
      </c>
      <c r="AE36" s="1275" t="str">
        <f>IF($B36=0,"",_xlfn.XLOOKUP($B36,INPUT_DATA!$BP:$BP,INPUT_DATA!CH:CH))</f>
        <v/>
      </c>
      <c r="AF36" s="140" t="str">
        <f>IF($B36=0,"",_xlfn.XLOOKUP($B36,INPUT_DATA!$BP:$BP,INPUT_DATA!CI:CI))</f>
        <v/>
      </c>
      <c r="AG36" s="140" t="str">
        <f>IF($B36=0,"",_xlfn.XLOOKUP($B36,INPUT_DATA!$BP:$BP,INPUT_DATA!CJ:CJ))</f>
        <v/>
      </c>
      <c r="AH36" s="140" t="str">
        <f>IF($B36=0,"",_xlfn.XLOOKUP($B36,INPUT_DATA!$BP:$BP,INPUT_DATA!CK:CK))</f>
        <v/>
      </c>
      <c r="AI36" s="1300" t="str">
        <f t="shared" si="12"/>
        <v/>
      </c>
      <c r="AJ36" s="139" t="str">
        <f>IF($B36=0,"",_xlfn.XLOOKUP($B36,INPUT_DATA!$BP:$BP,INPUT_DATA!CL:CL))</f>
        <v/>
      </c>
      <c r="AK36" s="139" t="str">
        <f t="shared" si="13"/>
        <v/>
      </c>
      <c r="AL36" s="1275" t="str">
        <f>IF($B36=0,"",_xlfn.XLOOKUP($B36,INPUT_DATA!$BP:$BP,INPUT_DATA!CM:CM))</f>
        <v/>
      </c>
      <c r="AM36" s="139" t="str">
        <f t="shared" si="16"/>
        <v/>
      </c>
      <c r="AN36" s="1275" t="str">
        <f t="shared" si="14"/>
        <v/>
      </c>
    </row>
    <row r="37" spans="2:40">
      <c r="B37" s="137">
        <f>INPUT_DATA!BP28</f>
        <v>0</v>
      </c>
      <c r="C37" s="1291" t="str">
        <f>IF($B37=0,"",_xlfn.XLOOKUP($B37,INPUT_DATA!$BP:$BP,INPUT_DATA!BQ:BQ))</f>
        <v/>
      </c>
      <c r="D37" s="140" t="str">
        <f>IF($B37=0,"",_xlfn.XLOOKUP($B37,INPUT_DATA!$BP:$BP,INPUT_DATA!BR:BR))</f>
        <v/>
      </c>
      <c r="E37" s="140" t="str">
        <f>IF($B37=0,"",_xlfn.XLOOKUP($B37,INPUT_DATA!$BP:$BP,INPUT_DATA!BS:BS))</f>
        <v/>
      </c>
      <c r="F37" s="140" t="str">
        <f t="shared" si="1"/>
        <v/>
      </c>
      <c r="G37" s="1291" t="str">
        <f>IF($B37=0,"",_xlfn.XLOOKUP($B37,INPUT_DATA!$BP:$BP,INPUT_DATA!BT:BT))</f>
        <v/>
      </c>
      <c r="H37" s="140" t="str">
        <f>IF($B37=0,"",_xlfn.XLOOKUP($B37,INPUT_DATA!$BP:$BP,INPUT_DATA!BU:BU))</f>
        <v/>
      </c>
      <c r="I37" s="140" t="str">
        <f>IF($B37=0,"",_xlfn.XLOOKUP($B37,INPUT_DATA!$BP:$BP,INPUT_DATA!BV:BV))</f>
        <v/>
      </c>
      <c r="J37" s="140" t="str">
        <f t="shared" si="2"/>
        <v/>
      </c>
      <c r="K37" s="1291" t="str">
        <f>IF($B37=0,"",_xlfn.XLOOKUP($B37,INPUT_DATA!$BP:$BP,INPUT_DATA!BW:BW))</f>
        <v/>
      </c>
      <c r="L37" s="140" t="str">
        <f>IF($B37=0,"",_xlfn.XLOOKUP($B37,INPUT_DATA!$BP:$BP,INPUT_DATA!BX:BX))</f>
        <v/>
      </c>
      <c r="M37" s="140" t="str">
        <f>IF($B37=0,"",_xlfn.XLOOKUP($B37,INPUT_DATA!$BP:$BP,INPUT_DATA!BY:BY))</f>
        <v/>
      </c>
      <c r="N37" s="140" t="str">
        <f t="shared" si="3"/>
        <v/>
      </c>
      <c r="O37" s="1275" t="str">
        <f t="shared" si="4"/>
        <v/>
      </c>
      <c r="P37" s="139" t="str">
        <f t="shared" si="5"/>
        <v/>
      </c>
      <c r="Q37" s="139" t="str">
        <f t="shared" si="6"/>
        <v/>
      </c>
      <c r="R37" s="139" t="str">
        <f t="shared" si="7"/>
        <v/>
      </c>
      <c r="S37" s="140" t="str">
        <f>IF($B37=0,"",_xlfn.XLOOKUP($B37,INPUT_DATA!$BP:$BP,INPUT_DATA!BZ:BZ))</f>
        <v/>
      </c>
      <c r="T37" s="140" t="str">
        <f>IF($B37=0,"",_xlfn.XLOOKUP($B37,INPUT_DATA!$BP:$BP,INPUT_DATA!CA:CA))</f>
        <v/>
      </c>
      <c r="U37" s="140" t="str">
        <f>IF($B37=0,"",_xlfn.XLOOKUP($B37,INPUT_DATA!$BP:$BP,INPUT_DATA!CB:CB))</f>
        <v/>
      </c>
      <c r="V37" s="1300" t="str">
        <f t="shared" si="8"/>
        <v/>
      </c>
      <c r="W37" s="139" t="str">
        <f t="shared" si="9"/>
        <v/>
      </c>
      <c r="X37" s="139" t="str">
        <f>IF($B37=0,"",_xlfn.XLOOKUP($B37,INPUT_DATA!$BP:$BP,INPUT_DATA!CC:CC))</f>
        <v/>
      </c>
      <c r="Y37" s="140" t="str">
        <f>IF($B37=0,"",_xlfn.XLOOKUP($B37,INPUT_DATA!$BP:$BP,INPUT_DATA!CD:CD))</f>
        <v/>
      </c>
      <c r="Z37" s="140" t="str">
        <f>IF($B37=0,"",_xlfn.XLOOKUP($B37,INPUT_DATA!$BP:$BP,INPUT_DATA!CE:CE))</f>
        <v/>
      </c>
      <c r="AA37" s="140" t="str">
        <f>IF($B37=0,"",_xlfn.XLOOKUP($B37,INPUT_DATA!$BP:$BP,INPUT_DATA!CF:CF))</f>
        <v/>
      </c>
      <c r="AB37" s="1300" t="str">
        <f t="shared" si="10"/>
        <v/>
      </c>
      <c r="AC37" s="139"/>
      <c r="AD37" s="139" t="str">
        <f t="shared" si="17"/>
        <v/>
      </c>
      <c r="AE37" s="1275" t="str">
        <f>IF($B37=0,"",_xlfn.XLOOKUP($B37,INPUT_DATA!$BP:$BP,INPUT_DATA!CH:CH))</f>
        <v/>
      </c>
      <c r="AF37" s="140" t="str">
        <f>IF($B37=0,"",_xlfn.XLOOKUP($B37,INPUT_DATA!$BP:$BP,INPUT_DATA!CI:CI))</f>
        <v/>
      </c>
      <c r="AG37" s="140" t="str">
        <f>IF($B37=0,"",_xlfn.XLOOKUP($B37,INPUT_DATA!$BP:$BP,INPUT_DATA!CJ:CJ))</f>
        <v/>
      </c>
      <c r="AH37" s="140" t="str">
        <f>IF($B37=0,"",_xlfn.XLOOKUP($B37,INPUT_DATA!$BP:$BP,INPUT_DATA!CK:CK))</f>
        <v/>
      </c>
      <c r="AI37" s="1300" t="str">
        <f t="shared" si="12"/>
        <v/>
      </c>
      <c r="AJ37" s="139" t="str">
        <f>IF($B37=0,"",_xlfn.XLOOKUP($B37,INPUT_DATA!$BP:$BP,INPUT_DATA!CL:CL))</f>
        <v/>
      </c>
      <c r="AK37" s="139" t="str">
        <f t="shared" si="13"/>
        <v/>
      </c>
      <c r="AL37" s="1275" t="str">
        <f>IF($B37=0,"",_xlfn.XLOOKUP($B37,INPUT_DATA!$BP:$BP,INPUT_DATA!CM:CM))</f>
        <v/>
      </c>
      <c r="AM37" s="139" t="str">
        <f t="shared" si="16"/>
        <v/>
      </c>
      <c r="AN37" s="1275" t="str">
        <f t="shared" si="14"/>
        <v/>
      </c>
    </row>
    <row r="38" spans="2:40">
      <c r="B38" s="137">
        <f>INPUT_DATA!BP29</f>
        <v>0</v>
      </c>
      <c r="C38" s="1291" t="str">
        <f>IF($B38=0,"",_xlfn.XLOOKUP($B38,INPUT_DATA!$BP:$BP,INPUT_DATA!BQ:BQ))</f>
        <v/>
      </c>
      <c r="D38" s="140" t="str">
        <f>IF($B38=0,"",_xlfn.XLOOKUP($B38,INPUT_DATA!$BP:$BP,INPUT_DATA!BR:BR))</f>
        <v/>
      </c>
      <c r="E38" s="140" t="str">
        <f>IF($B38=0,"",_xlfn.XLOOKUP($B38,INPUT_DATA!$BP:$BP,INPUT_DATA!BS:BS))</f>
        <v/>
      </c>
      <c r="F38" s="140" t="str">
        <f t="shared" si="1"/>
        <v/>
      </c>
      <c r="G38" s="1291" t="str">
        <f>IF($B38=0,"",_xlfn.XLOOKUP($B38,INPUT_DATA!$BP:$BP,INPUT_DATA!BT:BT))</f>
        <v/>
      </c>
      <c r="H38" s="140" t="str">
        <f>IF($B38=0,"",_xlfn.XLOOKUP($B38,INPUT_DATA!$BP:$BP,INPUT_DATA!BU:BU))</f>
        <v/>
      </c>
      <c r="I38" s="140" t="str">
        <f>IF($B38=0,"",_xlfn.XLOOKUP($B38,INPUT_DATA!$BP:$BP,INPUT_DATA!BV:BV))</f>
        <v/>
      </c>
      <c r="J38" s="140" t="str">
        <f t="shared" si="2"/>
        <v/>
      </c>
      <c r="K38" s="1291" t="str">
        <f>IF($B38=0,"",_xlfn.XLOOKUP($B38,INPUT_DATA!$BP:$BP,INPUT_DATA!BW:BW))</f>
        <v/>
      </c>
      <c r="L38" s="140" t="str">
        <f>IF($B38=0,"",_xlfn.XLOOKUP($B38,INPUT_DATA!$BP:$BP,INPUT_DATA!BX:BX))</f>
        <v/>
      </c>
      <c r="M38" s="140" t="str">
        <f>IF($B38=0,"",_xlfn.XLOOKUP($B38,INPUT_DATA!$BP:$BP,INPUT_DATA!BY:BY))</f>
        <v/>
      </c>
      <c r="N38" s="140" t="str">
        <f t="shared" si="3"/>
        <v/>
      </c>
      <c r="O38" s="1275" t="str">
        <f t="shared" si="4"/>
        <v/>
      </c>
      <c r="P38" s="139" t="str">
        <f t="shared" si="5"/>
        <v/>
      </c>
      <c r="Q38" s="139" t="str">
        <f t="shared" si="6"/>
        <v/>
      </c>
      <c r="R38" s="139" t="str">
        <f t="shared" si="7"/>
        <v/>
      </c>
      <c r="S38" s="140" t="str">
        <f>IF($B38=0,"",_xlfn.XLOOKUP($B38,INPUT_DATA!$BP:$BP,INPUT_DATA!BZ:BZ))</f>
        <v/>
      </c>
      <c r="T38" s="140" t="str">
        <f>IF($B38=0,"",_xlfn.XLOOKUP($B38,INPUT_DATA!$BP:$BP,INPUT_DATA!CA:CA))</f>
        <v/>
      </c>
      <c r="U38" s="140" t="str">
        <f>IF($B38=0,"",_xlfn.XLOOKUP($B38,INPUT_DATA!$BP:$BP,INPUT_DATA!CB:CB))</f>
        <v/>
      </c>
      <c r="V38" s="1300" t="str">
        <f t="shared" si="8"/>
        <v/>
      </c>
      <c r="W38" s="139" t="str">
        <f t="shared" si="9"/>
        <v/>
      </c>
      <c r="X38" s="139" t="str">
        <f>IF($B38=0,"",_xlfn.XLOOKUP($B38,INPUT_DATA!$BP:$BP,INPUT_DATA!CC:CC))</f>
        <v/>
      </c>
      <c r="Y38" s="140" t="str">
        <f>IF($B38=0,"",_xlfn.XLOOKUP($B38,INPUT_DATA!$BP:$BP,INPUT_DATA!CD:CD))</f>
        <v/>
      </c>
      <c r="Z38" s="140" t="str">
        <f>IF($B38=0,"",_xlfn.XLOOKUP($B38,INPUT_DATA!$BP:$BP,INPUT_DATA!CE:CE))</f>
        <v/>
      </c>
      <c r="AA38" s="140" t="str">
        <f>IF($B38=0,"",_xlfn.XLOOKUP($B38,INPUT_DATA!$BP:$BP,INPUT_DATA!CF:CF))</f>
        <v/>
      </c>
      <c r="AB38" s="1300" t="str">
        <f t="shared" si="10"/>
        <v/>
      </c>
      <c r="AC38" s="139"/>
      <c r="AD38" s="139" t="str">
        <f t="shared" si="17"/>
        <v/>
      </c>
      <c r="AE38" s="1275" t="str">
        <f>IF($B38=0,"",_xlfn.XLOOKUP($B38,INPUT_DATA!$BP:$BP,INPUT_DATA!CH:CH))</f>
        <v/>
      </c>
      <c r="AF38" s="140" t="str">
        <f>IF($B38=0,"",_xlfn.XLOOKUP($B38,INPUT_DATA!$BP:$BP,INPUT_DATA!CI:CI))</f>
        <v/>
      </c>
      <c r="AG38" s="140" t="str">
        <f>IF($B38=0,"",_xlfn.XLOOKUP($B38,INPUT_DATA!$BP:$BP,INPUT_DATA!CJ:CJ))</f>
        <v/>
      </c>
      <c r="AH38" s="140" t="str">
        <f>IF($B38=0,"",_xlfn.XLOOKUP($B38,INPUT_DATA!$BP:$BP,INPUT_DATA!CK:CK))</f>
        <v/>
      </c>
      <c r="AI38" s="1300" t="str">
        <f t="shared" si="12"/>
        <v/>
      </c>
      <c r="AJ38" s="139" t="str">
        <f>IF($B38=0,"",_xlfn.XLOOKUP($B38,INPUT_DATA!$BP:$BP,INPUT_DATA!CL:CL))</f>
        <v/>
      </c>
      <c r="AK38" s="139" t="str">
        <f t="shared" si="13"/>
        <v/>
      </c>
      <c r="AL38" s="1275" t="str">
        <f>IF($B38=0,"",_xlfn.XLOOKUP($B38,INPUT_DATA!$BP:$BP,INPUT_DATA!CM:CM))</f>
        <v/>
      </c>
      <c r="AM38" s="139" t="str">
        <f t="shared" si="16"/>
        <v/>
      </c>
      <c r="AN38" s="1275" t="str">
        <f t="shared" si="14"/>
        <v/>
      </c>
    </row>
    <row r="39" spans="2:40">
      <c r="B39" s="137">
        <f>INPUT_DATA!BP30</f>
        <v>0</v>
      </c>
      <c r="C39" s="1291" t="str">
        <f>IF($B39=0,"",_xlfn.XLOOKUP($B39,INPUT_DATA!$BP:$BP,INPUT_DATA!BQ:BQ))</f>
        <v/>
      </c>
      <c r="D39" s="140" t="str">
        <f>IF($B39=0,"",_xlfn.XLOOKUP($B39,INPUT_DATA!$BP:$BP,INPUT_DATA!BR:BR))</f>
        <v/>
      </c>
      <c r="E39" s="140" t="str">
        <f>IF($B39=0,"",_xlfn.XLOOKUP($B39,INPUT_DATA!$BP:$BP,INPUT_DATA!BS:BS))</f>
        <v/>
      </c>
      <c r="F39" s="140" t="str">
        <f t="shared" si="1"/>
        <v/>
      </c>
      <c r="G39" s="1291" t="str">
        <f>IF($B39=0,"",_xlfn.XLOOKUP($B39,INPUT_DATA!$BP:$BP,INPUT_DATA!BT:BT))</f>
        <v/>
      </c>
      <c r="H39" s="140" t="str">
        <f>IF($B39=0,"",_xlfn.XLOOKUP($B39,INPUT_DATA!$BP:$BP,INPUT_DATA!BU:BU))</f>
        <v/>
      </c>
      <c r="I39" s="140" t="str">
        <f>IF($B39=0,"",_xlfn.XLOOKUP($B39,INPUT_DATA!$BP:$BP,INPUT_DATA!BV:BV))</f>
        <v/>
      </c>
      <c r="J39" s="140" t="str">
        <f t="shared" si="2"/>
        <v/>
      </c>
      <c r="K39" s="1291" t="str">
        <f>IF($B39=0,"",_xlfn.XLOOKUP($B39,INPUT_DATA!$BP:$BP,INPUT_DATA!BW:BW))</f>
        <v/>
      </c>
      <c r="L39" s="140" t="str">
        <f>IF($B39=0,"",_xlfn.XLOOKUP($B39,INPUT_DATA!$BP:$BP,INPUT_DATA!BX:BX))</f>
        <v/>
      </c>
      <c r="M39" s="140" t="str">
        <f>IF($B39=0,"",_xlfn.XLOOKUP($B39,INPUT_DATA!$BP:$BP,INPUT_DATA!BY:BY))</f>
        <v/>
      </c>
      <c r="N39" s="140" t="str">
        <f t="shared" si="3"/>
        <v/>
      </c>
      <c r="O39" s="1275" t="str">
        <f t="shared" si="4"/>
        <v/>
      </c>
      <c r="P39" s="139" t="str">
        <f t="shared" si="5"/>
        <v/>
      </c>
      <c r="Q39" s="139" t="str">
        <f t="shared" si="6"/>
        <v/>
      </c>
      <c r="R39" s="139" t="str">
        <f t="shared" si="7"/>
        <v/>
      </c>
      <c r="S39" s="140" t="str">
        <f>IF($B39=0,"",_xlfn.XLOOKUP($B39,INPUT_DATA!$BP:$BP,INPUT_DATA!BZ:BZ))</f>
        <v/>
      </c>
      <c r="T39" s="140" t="str">
        <f>IF($B39=0,"",_xlfn.XLOOKUP($B39,INPUT_DATA!$BP:$BP,INPUT_DATA!CA:CA))</f>
        <v/>
      </c>
      <c r="U39" s="140" t="str">
        <f>IF($B39=0,"",_xlfn.XLOOKUP($B39,INPUT_DATA!$BP:$BP,INPUT_DATA!CB:CB))</f>
        <v/>
      </c>
      <c r="V39" s="1300" t="str">
        <f t="shared" si="8"/>
        <v/>
      </c>
      <c r="W39" s="139" t="str">
        <f t="shared" si="9"/>
        <v/>
      </c>
      <c r="X39" s="139" t="str">
        <f>IF($B39=0,"",_xlfn.XLOOKUP($B39,INPUT_DATA!$BP:$BP,INPUT_DATA!CC:CC))</f>
        <v/>
      </c>
      <c r="Y39" s="140" t="str">
        <f>IF($B39=0,"",_xlfn.XLOOKUP($B39,INPUT_DATA!$BP:$BP,INPUT_DATA!CD:CD))</f>
        <v/>
      </c>
      <c r="Z39" s="140" t="str">
        <f>IF($B39=0,"",_xlfn.XLOOKUP($B39,INPUT_DATA!$BP:$BP,INPUT_DATA!CE:CE))</f>
        <v/>
      </c>
      <c r="AA39" s="140" t="str">
        <f>IF($B39=0,"",_xlfn.XLOOKUP($B39,INPUT_DATA!$BP:$BP,INPUT_DATA!CF:CF))</f>
        <v/>
      </c>
      <c r="AB39" s="1300" t="str">
        <f t="shared" si="10"/>
        <v/>
      </c>
      <c r="AC39" s="139"/>
      <c r="AD39" s="139" t="str">
        <f t="shared" si="17"/>
        <v/>
      </c>
      <c r="AE39" s="1275" t="str">
        <f>IF($B39=0,"",_xlfn.XLOOKUP($B39,INPUT_DATA!$BP:$BP,INPUT_DATA!CH:CH))</f>
        <v/>
      </c>
      <c r="AF39" s="140" t="str">
        <f>IF($B39=0,"",_xlfn.XLOOKUP($B39,INPUT_DATA!$BP:$BP,INPUT_DATA!CI:CI))</f>
        <v/>
      </c>
      <c r="AG39" s="140" t="str">
        <f>IF($B39=0,"",_xlfn.XLOOKUP($B39,INPUT_DATA!$BP:$BP,INPUT_DATA!CJ:CJ))</f>
        <v/>
      </c>
      <c r="AH39" s="140" t="str">
        <f>IF($B39=0,"",_xlfn.XLOOKUP($B39,INPUT_DATA!$BP:$BP,INPUT_DATA!CK:CK))</f>
        <v/>
      </c>
      <c r="AI39" s="1300" t="str">
        <f t="shared" si="12"/>
        <v/>
      </c>
      <c r="AJ39" s="139" t="str">
        <f>IF($B39=0,"",_xlfn.XLOOKUP($B39,INPUT_DATA!$BP:$BP,INPUT_DATA!CL:CL))</f>
        <v/>
      </c>
      <c r="AK39" s="139" t="str">
        <f t="shared" si="13"/>
        <v/>
      </c>
      <c r="AL39" s="1275" t="str">
        <f>IF($B39=0,"",_xlfn.XLOOKUP($B39,INPUT_DATA!$BP:$BP,INPUT_DATA!CM:CM))</f>
        <v/>
      </c>
      <c r="AM39" s="139" t="str">
        <f t="shared" si="16"/>
        <v/>
      </c>
      <c r="AN39" s="1275" t="str">
        <f t="shared" si="14"/>
        <v/>
      </c>
    </row>
    <row r="40" spans="2:40">
      <c r="B40" s="137">
        <f>INPUT_DATA!BP31</f>
        <v>0</v>
      </c>
      <c r="C40" s="1291" t="str">
        <f>IF($B40=0,"",_xlfn.XLOOKUP($B40,INPUT_DATA!$BP:$BP,INPUT_DATA!BQ:BQ))</f>
        <v/>
      </c>
      <c r="D40" s="140" t="str">
        <f>IF($B40=0,"",_xlfn.XLOOKUP($B40,INPUT_DATA!$BP:$BP,INPUT_DATA!BR:BR))</f>
        <v/>
      </c>
      <c r="E40" s="140" t="str">
        <f>IF($B40=0,"",_xlfn.XLOOKUP($B40,INPUT_DATA!$BP:$BP,INPUT_DATA!BS:BS))</f>
        <v/>
      </c>
      <c r="F40" s="140" t="str">
        <f t="shared" si="1"/>
        <v/>
      </c>
      <c r="G40" s="1291" t="str">
        <f>IF($B40=0,"",_xlfn.XLOOKUP($B40,INPUT_DATA!$BP:$BP,INPUT_DATA!BT:BT))</f>
        <v/>
      </c>
      <c r="H40" s="140" t="str">
        <f>IF($B40=0,"",_xlfn.XLOOKUP($B40,INPUT_DATA!$BP:$BP,INPUT_DATA!BU:BU))</f>
        <v/>
      </c>
      <c r="I40" s="140" t="str">
        <f>IF($B40=0,"",_xlfn.XLOOKUP($B40,INPUT_DATA!$BP:$BP,INPUT_DATA!BV:BV))</f>
        <v/>
      </c>
      <c r="J40" s="140" t="str">
        <f t="shared" si="2"/>
        <v/>
      </c>
      <c r="K40" s="1291" t="str">
        <f>IF($B40=0,"",_xlfn.XLOOKUP($B40,INPUT_DATA!$BP:$BP,INPUT_DATA!BW:BW))</f>
        <v/>
      </c>
      <c r="L40" s="140" t="str">
        <f>IF($B40=0,"",_xlfn.XLOOKUP($B40,INPUT_DATA!$BP:$BP,INPUT_DATA!BX:BX))</f>
        <v/>
      </c>
      <c r="M40" s="140" t="str">
        <f>IF($B40=0,"",_xlfn.XLOOKUP($B40,INPUT_DATA!$BP:$BP,INPUT_DATA!BY:BY))</f>
        <v/>
      </c>
      <c r="N40" s="140" t="str">
        <f t="shared" si="3"/>
        <v/>
      </c>
      <c r="O40" s="1275" t="str">
        <f t="shared" si="4"/>
        <v/>
      </c>
      <c r="P40" s="139" t="str">
        <f t="shared" si="5"/>
        <v/>
      </c>
      <c r="Q40" s="139" t="str">
        <f t="shared" si="6"/>
        <v/>
      </c>
      <c r="R40" s="139" t="str">
        <f t="shared" si="7"/>
        <v/>
      </c>
      <c r="S40" s="140" t="str">
        <f>IF($B40=0,"",_xlfn.XLOOKUP($B40,INPUT_DATA!$BP:$BP,INPUT_DATA!BZ:BZ))</f>
        <v/>
      </c>
      <c r="T40" s="140" t="str">
        <f>IF($B40=0,"",_xlfn.XLOOKUP($B40,INPUT_DATA!$BP:$BP,INPUT_DATA!CA:CA))</f>
        <v/>
      </c>
      <c r="U40" s="140" t="str">
        <f>IF($B40=0,"",_xlfn.XLOOKUP($B40,INPUT_DATA!$BP:$BP,INPUT_DATA!CB:CB))</f>
        <v/>
      </c>
      <c r="V40" s="1300" t="str">
        <f t="shared" si="8"/>
        <v/>
      </c>
      <c r="W40" s="139" t="str">
        <f t="shared" si="9"/>
        <v/>
      </c>
      <c r="X40" s="139" t="str">
        <f>IF($B40=0,"",_xlfn.XLOOKUP($B40,INPUT_DATA!$BP:$BP,INPUT_DATA!CC:CC))</f>
        <v/>
      </c>
      <c r="Y40" s="140" t="str">
        <f>IF($B40=0,"",_xlfn.XLOOKUP($B40,INPUT_DATA!$BP:$BP,INPUT_DATA!CD:CD))</f>
        <v/>
      </c>
      <c r="Z40" s="140" t="str">
        <f>IF($B40=0,"",_xlfn.XLOOKUP($B40,INPUT_DATA!$BP:$BP,INPUT_DATA!CE:CE))</f>
        <v/>
      </c>
      <c r="AA40" s="140" t="str">
        <f>IF($B40=0,"",_xlfn.XLOOKUP($B40,INPUT_DATA!$BP:$BP,INPUT_DATA!CF:CF))</f>
        <v/>
      </c>
      <c r="AB40" s="1300" t="str">
        <f t="shared" si="10"/>
        <v/>
      </c>
      <c r="AC40" s="139"/>
      <c r="AD40" s="139" t="str">
        <f t="shared" si="17"/>
        <v/>
      </c>
      <c r="AE40" s="1275" t="str">
        <f>IF($B40=0,"",_xlfn.XLOOKUP($B40,INPUT_DATA!$BP:$BP,INPUT_DATA!CH:CH))</f>
        <v/>
      </c>
      <c r="AF40" s="140" t="str">
        <f>IF($B40=0,"",_xlfn.XLOOKUP($B40,INPUT_DATA!$BP:$BP,INPUT_DATA!CI:CI))</f>
        <v/>
      </c>
      <c r="AG40" s="140" t="str">
        <f>IF($B40=0,"",_xlfn.XLOOKUP($B40,INPUT_DATA!$BP:$BP,INPUT_DATA!CJ:CJ))</f>
        <v/>
      </c>
      <c r="AH40" s="140" t="str">
        <f>IF($B40=0,"",_xlfn.XLOOKUP($B40,INPUT_DATA!$BP:$BP,INPUT_DATA!CK:CK))</f>
        <v/>
      </c>
      <c r="AI40" s="1300" t="str">
        <f t="shared" si="12"/>
        <v/>
      </c>
      <c r="AJ40" s="139" t="str">
        <f>IF($B40=0,"",_xlfn.XLOOKUP($B40,INPUT_DATA!$BP:$BP,INPUT_DATA!CL:CL))</f>
        <v/>
      </c>
      <c r="AK40" s="139" t="str">
        <f t="shared" si="13"/>
        <v/>
      </c>
      <c r="AL40" s="1275" t="str">
        <f>IF($B40=0,"",_xlfn.XLOOKUP($B40,INPUT_DATA!$BP:$BP,INPUT_DATA!CM:CM))</f>
        <v/>
      </c>
      <c r="AM40" s="139" t="str">
        <f t="shared" si="16"/>
        <v/>
      </c>
      <c r="AN40" s="1275" t="str">
        <f t="shared" si="14"/>
        <v/>
      </c>
    </row>
    <row r="41" spans="2:40">
      <c r="B41" s="137">
        <f>INPUT_DATA!BP32</f>
        <v>0</v>
      </c>
      <c r="C41" s="1291" t="str">
        <f>IF($B41=0,"",_xlfn.XLOOKUP($B41,INPUT_DATA!$BP:$BP,INPUT_DATA!BQ:BQ))</f>
        <v/>
      </c>
      <c r="D41" s="140" t="str">
        <f>IF($B41=0,"",_xlfn.XLOOKUP($B41,INPUT_DATA!$BP:$BP,INPUT_DATA!BR:BR))</f>
        <v/>
      </c>
      <c r="E41" s="140" t="str">
        <f>IF($B41=0,"",_xlfn.XLOOKUP($B41,INPUT_DATA!$BP:$BP,INPUT_DATA!BS:BS))</f>
        <v/>
      </c>
      <c r="F41" s="140" t="str">
        <f t="shared" si="1"/>
        <v/>
      </c>
      <c r="G41" s="1291" t="str">
        <f>IF($B41=0,"",_xlfn.XLOOKUP($B41,INPUT_DATA!$BP:$BP,INPUT_DATA!BT:BT))</f>
        <v/>
      </c>
      <c r="H41" s="140" t="str">
        <f>IF($B41=0,"",_xlfn.XLOOKUP($B41,INPUT_DATA!$BP:$BP,INPUT_DATA!BU:BU))</f>
        <v/>
      </c>
      <c r="I41" s="140" t="str">
        <f>IF($B41=0,"",_xlfn.XLOOKUP($B41,INPUT_DATA!$BP:$BP,INPUT_DATA!BV:BV))</f>
        <v/>
      </c>
      <c r="J41" s="140" t="str">
        <f t="shared" si="2"/>
        <v/>
      </c>
      <c r="K41" s="1291" t="str">
        <f>IF($B41=0,"",_xlfn.XLOOKUP($B41,INPUT_DATA!$BP:$BP,INPUT_DATA!BW:BW))</f>
        <v/>
      </c>
      <c r="L41" s="140" t="str">
        <f>IF($B41=0,"",_xlfn.XLOOKUP($B41,INPUT_DATA!$BP:$BP,INPUT_DATA!BX:BX))</f>
        <v/>
      </c>
      <c r="M41" s="140" t="str">
        <f>IF($B41=0,"",_xlfn.XLOOKUP($B41,INPUT_DATA!$BP:$BP,INPUT_DATA!BY:BY))</f>
        <v/>
      </c>
      <c r="N41" s="140" t="str">
        <f t="shared" si="3"/>
        <v/>
      </c>
      <c r="O41" s="1275" t="str">
        <f t="shared" si="4"/>
        <v/>
      </c>
      <c r="P41" s="139" t="str">
        <f t="shared" si="5"/>
        <v/>
      </c>
      <c r="Q41" s="139" t="str">
        <f t="shared" si="6"/>
        <v/>
      </c>
      <c r="R41" s="139" t="str">
        <f t="shared" si="7"/>
        <v/>
      </c>
      <c r="S41" s="140" t="str">
        <f>IF($B41=0,"",_xlfn.XLOOKUP($B41,INPUT_DATA!$BP:$BP,INPUT_DATA!BZ:BZ))</f>
        <v/>
      </c>
      <c r="T41" s="140" t="str">
        <f>IF($B41=0,"",_xlfn.XLOOKUP($B41,INPUT_DATA!$BP:$BP,INPUT_DATA!CA:CA))</f>
        <v/>
      </c>
      <c r="U41" s="140" t="str">
        <f>IF($B41=0,"",_xlfn.XLOOKUP($B41,INPUT_DATA!$BP:$BP,INPUT_DATA!CB:CB))</f>
        <v/>
      </c>
      <c r="V41" s="1300" t="str">
        <f t="shared" si="8"/>
        <v/>
      </c>
      <c r="W41" s="139" t="str">
        <f t="shared" si="9"/>
        <v/>
      </c>
      <c r="X41" s="139" t="str">
        <f>IF($B41=0,"",_xlfn.XLOOKUP($B41,INPUT_DATA!$BP:$BP,INPUT_DATA!CC:CC))</f>
        <v/>
      </c>
      <c r="Y41" s="140" t="str">
        <f>IF($B41=0,"",_xlfn.XLOOKUP($B41,INPUT_DATA!$BP:$BP,INPUT_DATA!CD:CD))</f>
        <v/>
      </c>
      <c r="Z41" s="140" t="str">
        <f>IF($B41=0,"",_xlfn.XLOOKUP($B41,INPUT_DATA!$BP:$BP,INPUT_DATA!CE:CE))</f>
        <v/>
      </c>
      <c r="AA41" s="140" t="str">
        <f>IF($B41=0,"",_xlfn.XLOOKUP($B41,INPUT_DATA!$BP:$BP,INPUT_DATA!CF:CF))</f>
        <v/>
      </c>
      <c r="AB41" s="1300" t="str">
        <f t="shared" si="10"/>
        <v/>
      </c>
      <c r="AC41" s="139"/>
      <c r="AD41" s="139" t="str">
        <f t="shared" si="17"/>
        <v/>
      </c>
      <c r="AE41" s="1275" t="str">
        <f>IF($B41=0,"",_xlfn.XLOOKUP($B41,INPUT_DATA!$BP:$BP,INPUT_DATA!CH:CH))</f>
        <v/>
      </c>
      <c r="AF41" s="140" t="str">
        <f>IF($B41=0,"",_xlfn.XLOOKUP($B41,INPUT_DATA!$BP:$BP,INPUT_DATA!CI:CI))</f>
        <v/>
      </c>
      <c r="AG41" s="140" t="str">
        <f>IF($B41=0,"",_xlfn.XLOOKUP($B41,INPUT_DATA!$BP:$BP,INPUT_DATA!CJ:CJ))</f>
        <v/>
      </c>
      <c r="AH41" s="140" t="str">
        <f>IF($B41=0,"",_xlfn.XLOOKUP($B41,INPUT_DATA!$BP:$BP,INPUT_DATA!CK:CK))</f>
        <v/>
      </c>
      <c r="AI41" s="1300" t="str">
        <f t="shared" si="12"/>
        <v/>
      </c>
      <c r="AJ41" s="139" t="str">
        <f>IF($B41=0,"",_xlfn.XLOOKUP($B41,INPUT_DATA!$BP:$BP,INPUT_DATA!CL:CL))</f>
        <v/>
      </c>
      <c r="AK41" s="139" t="str">
        <f t="shared" si="13"/>
        <v/>
      </c>
      <c r="AL41" s="1275" t="str">
        <f>IF($B41=0,"",_xlfn.XLOOKUP($B41,INPUT_DATA!$BP:$BP,INPUT_DATA!CM:CM))</f>
        <v/>
      </c>
      <c r="AM41" s="139" t="str">
        <f t="shared" si="16"/>
        <v/>
      </c>
      <c r="AN41" s="1275" t="str">
        <f t="shared" si="14"/>
        <v/>
      </c>
    </row>
    <row r="42" spans="2:40">
      <c r="B42" s="137">
        <f>INPUT_DATA!BP33</f>
        <v>0</v>
      </c>
      <c r="C42" s="1291" t="str">
        <f>IF($B42=0,"",_xlfn.XLOOKUP($B42,INPUT_DATA!$BP:$BP,INPUT_DATA!BQ:BQ))</f>
        <v/>
      </c>
      <c r="D42" s="140" t="str">
        <f>IF($B42=0,"",_xlfn.XLOOKUP($B42,INPUT_DATA!$BP:$BP,INPUT_DATA!BR:BR))</f>
        <v/>
      </c>
      <c r="E42" s="140" t="str">
        <f>IF($B42=0,"",_xlfn.XLOOKUP($B42,INPUT_DATA!$BP:$BP,INPUT_DATA!BS:BS))</f>
        <v/>
      </c>
      <c r="F42" s="140" t="str">
        <f t="shared" si="1"/>
        <v/>
      </c>
      <c r="G42" s="1291" t="str">
        <f>IF($B42=0,"",_xlfn.XLOOKUP($B42,INPUT_DATA!$BP:$BP,INPUT_DATA!BT:BT))</f>
        <v/>
      </c>
      <c r="H42" s="140" t="str">
        <f>IF($B42=0,"",_xlfn.XLOOKUP($B42,INPUT_DATA!$BP:$BP,INPUT_DATA!BU:BU))</f>
        <v/>
      </c>
      <c r="I42" s="140" t="str">
        <f>IF($B42=0,"",_xlfn.XLOOKUP($B42,INPUT_DATA!$BP:$BP,INPUT_DATA!BV:BV))</f>
        <v/>
      </c>
      <c r="J42" s="140" t="str">
        <f t="shared" si="2"/>
        <v/>
      </c>
      <c r="K42" s="1291" t="str">
        <f>IF($B42=0,"",_xlfn.XLOOKUP($B42,INPUT_DATA!$BP:$BP,INPUT_DATA!BW:BW))</f>
        <v/>
      </c>
      <c r="L42" s="140" t="str">
        <f>IF($B42=0,"",_xlfn.XLOOKUP($B42,INPUT_DATA!$BP:$BP,INPUT_DATA!BX:BX))</f>
        <v/>
      </c>
      <c r="M42" s="140" t="str">
        <f>IF($B42=0,"",_xlfn.XLOOKUP($B42,INPUT_DATA!$BP:$BP,INPUT_DATA!BY:BY))</f>
        <v/>
      </c>
      <c r="N42" s="140" t="str">
        <f t="shared" si="3"/>
        <v/>
      </c>
      <c r="O42" s="1275" t="str">
        <f t="shared" si="4"/>
        <v/>
      </c>
      <c r="P42" s="139" t="str">
        <f t="shared" si="5"/>
        <v/>
      </c>
      <c r="Q42" s="139" t="str">
        <f t="shared" si="6"/>
        <v/>
      </c>
      <c r="R42" s="139" t="str">
        <f t="shared" si="7"/>
        <v/>
      </c>
      <c r="S42" s="140" t="str">
        <f>IF($B42=0,"",_xlfn.XLOOKUP($B42,INPUT_DATA!$BP:$BP,INPUT_DATA!BZ:BZ))</f>
        <v/>
      </c>
      <c r="T42" s="140" t="str">
        <f>IF($B42=0,"",_xlfn.XLOOKUP($B42,INPUT_DATA!$BP:$BP,INPUT_DATA!CA:CA))</f>
        <v/>
      </c>
      <c r="U42" s="140" t="str">
        <f>IF($B42=0,"",_xlfn.XLOOKUP($B42,INPUT_DATA!$BP:$BP,INPUT_DATA!CB:CB))</f>
        <v/>
      </c>
      <c r="V42" s="1300" t="str">
        <f t="shared" si="8"/>
        <v/>
      </c>
      <c r="W42" s="139" t="str">
        <f t="shared" si="9"/>
        <v/>
      </c>
      <c r="X42" s="139" t="str">
        <f>IF($B42=0,"",_xlfn.XLOOKUP($B42,INPUT_DATA!$BP:$BP,INPUT_DATA!CC:CC))</f>
        <v/>
      </c>
      <c r="Y42" s="140" t="str">
        <f>IF($B42=0,"",_xlfn.XLOOKUP($B42,INPUT_DATA!$BP:$BP,INPUT_DATA!CD:CD))</f>
        <v/>
      </c>
      <c r="Z42" s="140" t="str">
        <f>IF($B42=0,"",_xlfn.XLOOKUP($B42,INPUT_DATA!$BP:$BP,INPUT_DATA!CE:CE))</f>
        <v/>
      </c>
      <c r="AA42" s="140" t="str">
        <f>IF($B42=0,"",_xlfn.XLOOKUP($B42,INPUT_DATA!$BP:$BP,INPUT_DATA!CF:CF))</f>
        <v/>
      </c>
      <c r="AB42" s="1300" t="str">
        <f t="shared" si="10"/>
        <v/>
      </c>
      <c r="AC42" s="139"/>
      <c r="AD42" s="139" t="str">
        <f t="shared" si="17"/>
        <v/>
      </c>
      <c r="AE42" s="1275" t="str">
        <f>IF($B42=0,"",_xlfn.XLOOKUP($B42,INPUT_DATA!$BP:$BP,INPUT_DATA!CH:CH))</f>
        <v/>
      </c>
      <c r="AF42" s="140" t="str">
        <f>IF($B42=0,"",_xlfn.XLOOKUP($B42,INPUT_DATA!$BP:$BP,INPUT_DATA!CI:CI))</f>
        <v/>
      </c>
      <c r="AG42" s="140" t="str">
        <f>IF($B42=0,"",_xlfn.XLOOKUP($B42,INPUT_DATA!$BP:$BP,INPUT_DATA!CJ:CJ))</f>
        <v/>
      </c>
      <c r="AH42" s="140" t="str">
        <f>IF($B42=0,"",_xlfn.XLOOKUP($B42,INPUT_DATA!$BP:$BP,INPUT_DATA!CK:CK))</f>
        <v/>
      </c>
      <c r="AI42" s="1300" t="str">
        <f t="shared" si="12"/>
        <v/>
      </c>
      <c r="AJ42" s="139" t="str">
        <f>IF($B42=0,"",_xlfn.XLOOKUP($B42,INPUT_DATA!$BP:$BP,INPUT_DATA!CL:CL))</f>
        <v/>
      </c>
      <c r="AK42" s="139" t="str">
        <f t="shared" si="13"/>
        <v/>
      </c>
      <c r="AL42" s="1275" t="str">
        <f>IF($B42=0,"",_xlfn.XLOOKUP($B42,INPUT_DATA!$BP:$BP,INPUT_DATA!CM:CM))</f>
        <v/>
      </c>
      <c r="AM42" s="139" t="str">
        <f t="shared" si="16"/>
        <v/>
      </c>
      <c r="AN42" s="1275" t="str">
        <f t="shared" si="14"/>
        <v/>
      </c>
    </row>
    <row r="43" spans="2:40">
      <c r="B43" s="137">
        <f>INPUT_DATA!BP34</f>
        <v>0</v>
      </c>
      <c r="C43" s="1291" t="str">
        <f>IF($B43=0,"",_xlfn.XLOOKUP($B43,INPUT_DATA!$BP:$BP,INPUT_DATA!BQ:BQ))</f>
        <v/>
      </c>
      <c r="D43" s="140" t="str">
        <f>IF($B43=0,"",_xlfn.XLOOKUP($B43,INPUT_DATA!$BP:$BP,INPUT_DATA!BR:BR))</f>
        <v/>
      </c>
      <c r="E43" s="140" t="str">
        <f>IF($B43=0,"",_xlfn.XLOOKUP($B43,INPUT_DATA!$BP:$BP,INPUT_DATA!BS:BS))</f>
        <v/>
      </c>
      <c r="F43" s="140" t="str">
        <f t="shared" si="1"/>
        <v/>
      </c>
      <c r="G43" s="1291" t="str">
        <f>IF($B43=0,"",_xlfn.XLOOKUP($B43,INPUT_DATA!$BP:$BP,INPUT_DATA!BT:BT))</f>
        <v/>
      </c>
      <c r="H43" s="140" t="str">
        <f>IF($B43=0,"",_xlfn.XLOOKUP($B43,INPUT_DATA!$BP:$BP,INPUT_DATA!BU:BU))</f>
        <v/>
      </c>
      <c r="I43" s="140" t="str">
        <f>IF($B43=0,"",_xlfn.XLOOKUP($B43,INPUT_DATA!$BP:$BP,INPUT_DATA!BV:BV))</f>
        <v/>
      </c>
      <c r="J43" s="140" t="str">
        <f t="shared" si="2"/>
        <v/>
      </c>
      <c r="K43" s="1291" t="str">
        <f>IF($B43=0,"",_xlfn.XLOOKUP($B43,INPUT_DATA!$BP:$BP,INPUT_DATA!BW:BW))</f>
        <v/>
      </c>
      <c r="L43" s="140" t="str">
        <f>IF($B43=0,"",_xlfn.XLOOKUP($B43,INPUT_DATA!$BP:$BP,INPUT_DATA!BX:BX))</f>
        <v/>
      </c>
      <c r="M43" s="140" t="str">
        <f>IF($B43=0,"",_xlfn.XLOOKUP($B43,INPUT_DATA!$BP:$BP,INPUT_DATA!BY:BY))</f>
        <v/>
      </c>
      <c r="N43" s="140" t="str">
        <f t="shared" si="3"/>
        <v/>
      </c>
      <c r="O43" s="1275" t="str">
        <f t="shared" si="4"/>
        <v/>
      </c>
      <c r="P43" s="139" t="str">
        <f t="shared" si="5"/>
        <v/>
      </c>
      <c r="Q43" s="139" t="str">
        <f t="shared" si="6"/>
        <v/>
      </c>
      <c r="R43" s="139" t="str">
        <f t="shared" si="7"/>
        <v/>
      </c>
      <c r="S43" s="140" t="str">
        <f>IF($B43=0,"",_xlfn.XLOOKUP($B43,INPUT_DATA!$BP:$BP,INPUT_DATA!BZ:BZ))</f>
        <v/>
      </c>
      <c r="T43" s="140" t="str">
        <f>IF($B43=0,"",_xlfn.XLOOKUP($B43,INPUT_DATA!$BP:$BP,INPUT_DATA!CA:CA))</f>
        <v/>
      </c>
      <c r="U43" s="140" t="str">
        <f>IF($B43=0,"",_xlfn.XLOOKUP($B43,INPUT_DATA!$BP:$BP,INPUT_DATA!CB:CB))</f>
        <v/>
      </c>
      <c r="V43" s="1300" t="str">
        <f t="shared" si="8"/>
        <v/>
      </c>
      <c r="W43" s="139" t="str">
        <f t="shared" si="9"/>
        <v/>
      </c>
      <c r="X43" s="139" t="str">
        <f>IF($B43=0,"",_xlfn.XLOOKUP($B43,INPUT_DATA!$BP:$BP,INPUT_DATA!CC:CC))</f>
        <v/>
      </c>
      <c r="Y43" s="140" t="str">
        <f>IF($B43=0,"",_xlfn.XLOOKUP($B43,INPUT_DATA!$BP:$BP,INPUT_DATA!CD:CD))</f>
        <v/>
      </c>
      <c r="Z43" s="140" t="str">
        <f>IF($B43=0,"",_xlfn.XLOOKUP($B43,INPUT_DATA!$BP:$BP,INPUT_DATA!CE:CE))</f>
        <v/>
      </c>
      <c r="AA43" s="140" t="str">
        <f>IF($B43=0,"",_xlfn.XLOOKUP($B43,INPUT_DATA!$BP:$BP,INPUT_DATA!CF:CF))</f>
        <v/>
      </c>
      <c r="AB43" s="1300" t="str">
        <f t="shared" si="10"/>
        <v/>
      </c>
      <c r="AC43" s="139"/>
      <c r="AD43" s="139" t="str">
        <f t="shared" si="17"/>
        <v/>
      </c>
      <c r="AE43" s="1275" t="str">
        <f>IF($B43=0,"",_xlfn.XLOOKUP($B43,INPUT_DATA!$BP:$BP,INPUT_DATA!CH:CH))</f>
        <v/>
      </c>
      <c r="AF43" s="140" t="str">
        <f>IF($B43=0,"",_xlfn.XLOOKUP($B43,INPUT_DATA!$BP:$BP,INPUT_DATA!CI:CI))</f>
        <v/>
      </c>
      <c r="AG43" s="140" t="str">
        <f>IF($B43=0,"",_xlfn.XLOOKUP($B43,INPUT_DATA!$BP:$BP,INPUT_DATA!CJ:CJ))</f>
        <v/>
      </c>
      <c r="AH43" s="140" t="str">
        <f>IF($B43=0,"",_xlfn.XLOOKUP($B43,INPUT_DATA!$BP:$BP,INPUT_DATA!CK:CK))</f>
        <v/>
      </c>
      <c r="AI43" s="1300" t="str">
        <f t="shared" si="12"/>
        <v/>
      </c>
      <c r="AJ43" s="139" t="str">
        <f>IF($B43=0,"",_xlfn.XLOOKUP($B43,INPUT_DATA!$BP:$BP,INPUT_DATA!CL:CL))</f>
        <v/>
      </c>
      <c r="AK43" s="139" t="str">
        <f t="shared" si="13"/>
        <v/>
      </c>
      <c r="AL43" s="1275" t="str">
        <f>IF($B43=0,"",_xlfn.XLOOKUP($B43,INPUT_DATA!$BP:$BP,INPUT_DATA!CM:CM))</f>
        <v/>
      </c>
      <c r="AM43" s="139" t="str">
        <f t="shared" si="16"/>
        <v/>
      </c>
      <c r="AN43" s="1275" t="str">
        <f t="shared" si="14"/>
        <v/>
      </c>
    </row>
    <row r="44" spans="2:40">
      <c r="B44" s="137">
        <f>INPUT_DATA!BP35</f>
        <v>0</v>
      </c>
      <c r="C44" s="1291" t="str">
        <f>IF($B44=0,"",_xlfn.XLOOKUP($B44,INPUT_DATA!$BP:$BP,INPUT_DATA!BQ:BQ))</f>
        <v/>
      </c>
      <c r="D44" s="140" t="str">
        <f>IF($B44=0,"",_xlfn.XLOOKUP($B44,INPUT_DATA!$BP:$BP,INPUT_DATA!BR:BR))</f>
        <v/>
      </c>
      <c r="E44" s="140" t="str">
        <f>IF($B44=0,"",_xlfn.XLOOKUP($B44,INPUT_DATA!$BP:$BP,INPUT_DATA!BS:BS))</f>
        <v/>
      </c>
      <c r="F44" s="140" t="str">
        <f t="shared" si="1"/>
        <v/>
      </c>
      <c r="G44" s="1291" t="str">
        <f>IF($B44=0,"",_xlfn.XLOOKUP($B44,INPUT_DATA!$BP:$BP,INPUT_DATA!BT:BT))</f>
        <v/>
      </c>
      <c r="H44" s="140" t="str">
        <f>IF($B44=0,"",_xlfn.XLOOKUP($B44,INPUT_DATA!$BP:$BP,INPUT_DATA!BU:BU))</f>
        <v/>
      </c>
      <c r="I44" s="140" t="str">
        <f>IF($B44=0,"",_xlfn.XLOOKUP($B44,INPUT_DATA!$BP:$BP,INPUT_DATA!BV:BV))</f>
        <v/>
      </c>
      <c r="J44" s="140" t="str">
        <f t="shared" si="2"/>
        <v/>
      </c>
      <c r="K44" s="1291" t="str">
        <f>IF($B44=0,"",_xlfn.XLOOKUP($B44,INPUT_DATA!$BP:$BP,INPUT_DATA!BW:BW))</f>
        <v/>
      </c>
      <c r="L44" s="140" t="str">
        <f>IF($B44=0,"",_xlfn.XLOOKUP($B44,INPUT_DATA!$BP:$BP,INPUT_DATA!BX:BX))</f>
        <v/>
      </c>
      <c r="M44" s="140" t="str">
        <f>IF($B44=0,"",_xlfn.XLOOKUP($B44,INPUT_DATA!$BP:$BP,INPUT_DATA!BY:BY))</f>
        <v/>
      </c>
      <c r="N44" s="140" t="str">
        <f t="shared" si="3"/>
        <v/>
      </c>
      <c r="O44" s="1275" t="str">
        <f t="shared" si="4"/>
        <v/>
      </c>
      <c r="P44" s="139" t="str">
        <f t="shared" si="5"/>
        <v/>
      </c>
      <c r="Q44" s="139" t="str">
        <f t="shared" si="6"/>
        <v/>
      </c>
      <c r="R44" s="139" t="str">
        <f t="shared" si="7"/>
        <v/>
      </c>
      <c r="S44" s="140" t="str">
        <f>IF($B44=0,"",_xlfn.XLOOKUP($B44,INPUT_DATA!$BP:$BP,INPUT_DATA!BZ:BZ))</f>
        <v/>
      </c>
      <c r="T44" s="140" t="str">
        <f>IF($B44=0,"",_xlfn.XLOOKUP($B44,INPUT_DATA!$BP:$BP,INPUT_DATA!CA:CA))</f>
        <v/>
      </c>
      <c r="U44" s="140" t="str">
        <f>IF($B44=0,"",_xlfn.XLOOKUP($B44,INPUT_DATA!$BP:$BP,INPUT_DATA!CB:CB))</f>
        <v/>
      </c>
      <c r="V44" s="1300" t="str">
        <f t="shared" si="8"/>
        <v/>
      </c>
      <c r="W44" s="139" t="str">
        <f t="shared" si="9"/>
        <v/>
      </c>
      <c r="X44" s="139" t="str">
        <f>IF($B44=0,"",_xlfn.XLOOKUP($B44,INPUT_DATA!$BP:$BP,INPUT_DATA!CC:CC))</f>
        <v/>
      </c>
      <c r="Y44" s="140" t="str">
        <f>IF($B44=0,"",_xlfn.XLOOKUP($B44,INPUT_DATA!$BP:$BP,INPUT_DATA!CD:CD))</f>
        <v/>
      </c>
      <c r="Z44" s="140" t="str">
        <f>IF($B44=0,"",_xlfn.XLOOKUP($B44,INPUT_DATA!$BP:$BP,INPUT_DATA!CE:CE))</f>
        <v/>
      </c>
      <c r="AA44" s="140" t="str">
        <f>IF($B44=0,"",_xlfn.XLOOKUP($B44,INPUT_DATA!$BP:$BP,INPUT_DATA!CF:CF))</f>
        <v/>
      </c>
      <c r="AB44" s="1300" t="str">
        <f t="shared" si="10"/>
        <v/>
      </c>
      <c r="AC44" s="139"/>
      <c r="AD44" s="139" t="str">
        <f t="shared" si="17"/>
        <v/>
      </c>
      <c r="AE44" s="1275" t="str">
        <f>IF($B44=0,"",_xlfn.XLOOKUP($B44,INPUT_DATA!$BP:$BP,INPUT_DATA!CH:CH))</f>
        <v/>
      </c>
      <c r="AF44" s="140" t="str">
        <f>IF($B44=0,"",_xlfn.XLOOKUP($B44,INPUT_DATA!$BP:$BP,INPUT_DATA!CI:CI))</f>
        <v/>
      </c>
      <c r="AG44" s="140" t="str">
        <f>IF($B44=0,"",_xlfn.XLOOKUP($B44,INPUT_DATA!$BP:$BP,INPUT_DATA!CJ:CJ))</f>
        <v/>
      </c>
      <c r="AH44" s="140" t="str">
        <f>IF($B44=0,"",_xlfn.XLOOKUP($B44,INPUT_DATA!$BP:$BP,INPUT_DATA!CK:CK))</f>
        <v/>
      </c>
      <c r="AI44" s="1300" t="str">
        <f t="shared" si="12"/>
        <v/>
      </c>
      <c r="AJ44" s="139" t="str">
        <f>IF($B44=0,"",_xlfn.XLOOKUP($B44,INPUT_DATA!$BP:$BP,INPUT_DATA!CL:CL))</f>
        <v/>
      </c>
      <c r="AK44" s="139" t="str">
        <f t="shared" si="13"/>
        <v/>
      </c>
      <c r="AL44" s="1275" t="str">
        <f>IF($B44=0,"",_xlfn.XLOOKUP($B44,INPUT_DATA!$BP:$BP,INPUT_DATA!CM:CM))</f>
        <v/>
      </c>
      <c r="AM44" s="139" t="str">
        <f t="shared" si="16"/>
        <v/>
      </c>
      <c r="AN44" s="1275" t="str">
        <f t="shared" si="14"/>
        <v/>
      </c>
    </row>
    <row r="45" spans="2:40">
      <c r="B45" s="137">
        <f>INPUT_DATA!BP36</f>
        <v>0</v>
      </c>
      <c r="C45" s="1291" t="str">
        <f>IF($B45=0,"",_xlfn.XLOOKUP($B45,INPUT_DATA!$BP:$BP,INPUT_DATA!BQ:BQ))</f>
        <v/>
      </c>
      <c r="D45" s="140" t="str">
        <f>IF($B45=0,"",_xlfn.XLOOKUP($B45,INPUT_DATA!$BP:$BP,INPUT_DATA!BR:BR))</f>
        <v/>
      </c>
      <c r="E45" s="140" t="str">
        <f>IF($B45=0,"",_xlfn.XLOOKUP($B45,INPUT_DATA!$BP:$BP,INPUT_DATA!BS:BS))</f>
        <v/>
      </c>
      <c r="F45" s="140" t="str">
        <f t="shared" si="1"/>
        <v/>
      </c>
      <c r="G45" s="1291" t="str">
        <f>IF($B45=0,"",_xlfn.XLOOKUP($B45,INPUT_DATA!$BP:$BP,INPUT_DATA!BT:BT))</f>
        <v/>
      </c>
      <c r="H45" s="140" t="str">
        <f>IF($B45=0,"",_xlfn.XLOOKUP($B45,INPUT_DATA!$BP:$BP,INPUT_DATA!BU:BU))</f>
        <v/>
      </c>
      <c r="I45" s="140" t="str">
        <f>IF($B45=0,"",_xlfn.XLOOKUP($B45,INPUT_DATA!$BP:$BP,INPUT_DATA!BV:BV))</f>
        <v/>
      </c>
      <c r="J45" s="140" t="str">
        <f t="shared" si="2"/>
        <v/>
      </c>
      <c r="K45" s="1291" t="str">
        <f>IF($B45=0,"",_xlfn.XLOOKUP($B45,INPUT_DATA!$BP:$BP,INPUT_DATA!BW:BW))</f>
        <v/>
      </c>
      <c r="L45" s="140" t="str">
        <f>IF($B45=0,"",_xlfn.XLOOKUP($B45,INPUT_DATA!$BP:$BP,INPUT_DATA!BX:BX))</f>
        <v/>
      </c>
      <c r="M45" s="140" t="str">
        <f>IF($B45=0,"",_xlfn.XLOOKUP($B45,INPUT_DATA!$BP:$BP,INPUT_DATA!BY:BY))</f>
        <v/>
      </c>
      <c r="N45" s="140" t="str">
        <f t="shared" si="3"/>
        <v/>
      </c>
      <c r="O45" s="1275" t="str">
        <f t="shared" si="4"/>
        <v/>
      </c>
      <c r="P45" s="139" t="str">
        <f t="shared" si="5"/>
        <v/>
      </c>
      <c r="Q45" s="139" t="str">
        <f t="shared" si="6"/>
        <v/>
      </c>
      <c r="R45" s="139" t="str">
        <f t="shared" si="7"/>
        <v/>
      </c>
      <c r="S45" s="140" t="str">
        <f>IF($B45=0,"",_xlfn.XLOOKUP($B45,INPUT_DATA!$BP:$BP,INPUT_DATA!BZ:BZ))</f>
        <v/>
      </c>
      <c r="T45" s="140" t="str">
        <f>IF($B45=0,"",_xlfn.XLOOKUP($B45,INPUT_DATA!$BP:$BP,INPUT_DATA!CA:CA))</f>
        <v/>
      </c>
      <c r="U45" s="140" t="str">
        <f>IF($B45=0,"",_xlfn.XLOOKUP($B45,INPUT_DATA!$BP:$BP,INPUT_DATA!CB:CB))</f>
        <v/>
      </c>
      <c r="V45" s="1300" t="str">
        <f t="shared" si="8"/>
        <v/>
      </c>
      <c r="W45" s="139" t="str">
        <f t="shared" si="9"/>
        <v/>
      </c>
      <c r="X45" s="139" t="str">
        <f>IF($B45=0,"",_xlfn.XLOOKUP($B45,INPUT_DATA!$BP:$BP,INPUT_DATA!CC:CC))</f>
        <v/>
      </c>
      <c r="Y45" s="140" t="str">
        <f>IF($B45=0,"",_xlfn.XLOOKUP($B45,INPUT_DATA!$BP:$BP,INPUT_DATA!CD:CD))</f>
        <v/>
      </c>
      <c r="Z45" s="140" t="str">
        <f>IF($B45=0,"",_xlfn.XLOOKUP($B45,INPUT_DATA!$BP:$BP,INPUT_DATA!CE:CE))</f>
        <v/>
      </c>
      <c r="AA45" s="140" t="str">
        <f>IF($B45=0,"",_xlfn.XLOOKUP($B45,INPUT_DATA!$BP:$BP,INPUT_DATA!CF:CF))</f>
        <v/>
      </c>
      <c r="AB45" s="1300" t="str">
        <f t="shared" si="10"/>
        <v/>
      </c>
      <c r="AC45" s="139"/>
      <c r="AD45" s="139" t="str">
        <f t="shared" si="17"/>
        <v/>
      </c>
      <c r="AE45" s="1275" t="str">
        <f>IF($B45=0,"",_xlfn.XLOOKUP($B45,INPUT_DATA!$BP:$BP,INPUT_DATA!CH:CH))</f>
        <v/>
      </c>
      <c r="AF45" s="140" t="str">
        <f>IF($B45=0,"",_xlfn.XLOOKUP($B45,INPUT_DATA!$BP:$BP,INPUT_DATA!CI:CI))</f>
        <v/>
      </c>
      <c r="AG45" s="140" t="str">
        <f>IF($B45=0,"",_xlfn.XLOOKUP($B45,INPUT_DATA!$BP:$BP,INPUT_DATA!CJ:CJ))</f>
        <v/>
      </c>
      <c r="AH45" s="140" t="str">
        <f>IF($B45=0,"",_xlfn.XLOOKUP($B45,INPUT_DATA!$BP:$BP,INPUT_DATA!CK:CK))</f>
        <v/>
      </c>
      <c r="AI45" s="1300" t="str">
        <f t="shared" si="12"/>
        <v/>
      </c>
      <c r="AJ45" s="139" t="str">
        <f>IF($B45=0,"",_xlfn.XLOOKUP($B45,INPUT_DATA!$BP:$BP,INPUT_DATA!CL:CL))</f>
        <v/>
      </c>
      <c r="AK45" s="139" t="str">
        <f t="shared" si="13"/>
        <v/>
      </c>
      <c r="AL45" s="1275" t="str">
        <f>IF($B45=0,"",_xlfn.XLOOKUP($B45,INPUT_DATA!$BP:$BP,INPUT_DATA!CM:CM))</f>
        <v/>
      </c>
      <c r="AM45" s="139" t="str">
        <f t="shared" si="16"/>
        <v/>
      </c>
      <c r="AN45" s="1275" t="str">
        <f t="shared" si="14"/>
        <v/>
      </c>
    </row>
    <row r="46" spans="2:40">
      <c r="B46" s="137">
        <f>INPUT_DATA!BP37</f>
        <v>0</v>
      </c>
      <c r="C46" s="1291" t="str">
        <f>IF($B46=0,"",_xlfn.XLOOKUP($B46,INPUT_DATA!$BP:$BP,INPUT_DATA!BQ:BQ))</f>
        <v/>
      </c>
      <c r="D46" s="140" t="str">
        <f>IF($B46=0,"",_xlfn.XLOOKUP($B46,INPUT_DATA!$BP:$BP,INPUT_DATA!BR:BR))</f>
        <v/>
      </c>
      <c r="E46" s="140" t="str">
        <f>IF($B46=0,"",_xlfn.XLOOKUP($B46,INPUT_DATA!$BP:$BP,INPUT_DATA!BS:BS))</f>
        <v/>
      </c>
      <c r="F46" s="140" t="str">
        <f t="shared" si="1"/>
        <v/>
      </c>
      <c r="G46" s="1291" t="str">
        <f>IF($B46=0,"",_xlfn.XLOOKUP($B46,INPUT_DATA!$BP:$BP,INPUT_DATA!BT:BT))</f>
        <v/>
      </c>
      <c r="H46" s="140" t="str">
        <f>IF($B46=0,"",_xlfn.XLOOKUP($B46,INPUT_DATA!$BP:$BP,INPUT_DATA!BU:BU))</f>
        <v/>
      </c>
      <c r="I46" s="140" t="str">
        <f>IF($B46=0,"",_xlfn.XLOOKUP($B46,INPUT_DATA!$BP:$BP,INPUT_DATA!BV:BV))</f>
        <v/>
      </c>
      <c r="J46" s="140" t="str">
        <f t="shared" si="2"/>
        <v/>
      </c>
      <c r="K46" s="1291" t="str">
        <f>IF($B46=0,"",_xlfn.XLOOKUP($B46,INPUT_DATA!$BP:$BP,INPUT_DATA!BW:BW))</f>
        <v/>
      </c>
      <c r="L46" s="140" t="str">
        <f>IF($B46=0,"",_xlfn.XLOOKUP($B46,INPUT_DATA!$BP:$BP,INPUT_DATA!BX:BX))</f>
        <v/>
      </c>
      <c r="M46" s="140" t="str">
        <f>IF($B46=0,"",_xlfn.XLOOKUP($B46,INPUT_DATA!$BP:$BP,INPUT_DATA!BY:BY))</f>
        <v/>
      </c>
      <c r="N46" s="140" t="str">
        <f t="shared" si="3"/>
        <v/>
      </c>
      <c r="O46" s="1275" t="str">
        <f t="shared" si="4"/>
        <v/>
      </c>
      <c r="P46" s="139" t="str">
        <f t="shared" si="5"/>
        <v/>
      </c>
      <c r="Q46" s="139" t="str">
        <f t="shared" si="6"/>
        <v/>
      </c>
      <c r="R46" s="139" t="str">
        <f t="shared" si="7"/>
        <v/>
      </c>
      <c r="S46" s="140" t="str">
        <f>IF($B46=0,"",_xlfn.XLOOKUP($B46,INPUT_DATA!$BP:$BP,INPUT_DATA!BZ:BZ))</f>
        <v/>
      </c>
      <c r="T46" s="140" t="str">
        <f>IF($B46=0,"",_xlfn.XLOOKUP($B46,INPUT_DATA!$BP:$BP,INPUT_DATA!CA:CA))</f>
        <v/>
      </c>
      <c r="U46" s="140" t="str">
        <f>IF($B46=0,"",_xlfn.XLOOKUP($B46,INPUT_DATA!$BP:$BP,INPUT_DATA!CB:CB))</f>
        <v/>
      </c>
      <c r="V46" s="1300" t="str">
        <f t="shared" si="8"/>
        <v/>
      </c>
      <c r="W46" s="139" t="str">
        <f t="shared" si="9"/>
        <v/>
      </c>
      <c r="X46" s="139" t="str">
        <f>IF($B46=0,"",_xlfn.XLOOKUP($B46,INPUT_DATA!$BP:$BP,INPUT_DATA!CC:CC))</f>
        <v/>
      </c>
      <c r="Y46" s="140" t="str">
        <f>IF($B46=0,"",_xlfn.XLOOKUP($B46,INPUT_DATA!$BP:$BP,INPUT_DATA!CD:CD))</f>
        <v/>
      </c>
      <c r="Z46" s="140" t="str">
        <f>IF($B46=0,"",_xlfn.XLOOKUP($B46,INPUT_DATA!$BP:$BP,INPUT_DATA!CE:CE))</f>
        <v/>
      </c>
      <c r="AA46" s="140" t="str">
        <f>IF($B46=0,"",_xlfn.XLOOKUP($B46,INPUT_DATA!$BP:$BP,INPUT_DATA!CF:CF))</f>
        <v/>
      </c>
      <c r="AB46" s="1300" t="str">
        <f t="shared" si="10"/>
        <v/>
      </c>
      <c r="AC46" s="139"/>
      <c r="AD46" s="139" t="str">
        <f t="shared" si="17"/>
        <v/>
      </c>
      <c r="AE46" s="1275" t="str">
        <f>IF($B46=0,"",_xlfn.XLOOKUP($B46,INPUT_DATA!$BP:$BP,INPUT_DATA!CH:CH))</f>
        <v/>
      </c>
      <c r="AF46" s="140" t="str">
        <f>IF($B46=0,"",_xlfn.XLOOKUP($B46,INPUT_DATA!$BP:$BP,INPUT_DATA!CI:CI))</f>
        <v/>
      </c>
      <c r="AG46" s="140" t="str">
        <f>IF($B46=0,"",_xlfn.XLOOKUP($B46,INPUT_DATA!$BP:$BP,INPUT_DATA!CJ:CJ))</f>
        <v/>
      </c>
      <c r="AH46" s="140" t="str">
        <f>IF($B46=0,"",_xlfn.XLOOKUP($B46,INPUT_DATA!$BP:$BP,INPUT_DATA!CK:CK))</f>
        <v/>
      </c>
      <c r="AI46" s="1300" t="str">
        <f t="shared" si="12"/>
        <v/>
      </c>
      <c r="AJ46" s="139" t="str">
        <f>IF($B46=0,"",_xlfn.XLOOKUP($B46,INPUT_DATA!$BP:$BP,INPUT_DATA!CL:CL))</f>
        <v/>
      </c>
      <c r="AK46" s="139" t="str">
        <f t="shared" si="13"/>
        <v/>
      </c>
      <c r="AL46" s="1275" t="str">
        <f>IF($B46=0,"",_xlfn.XLOOKUP($B46,INPUT_DATA!$BP:$BP,INPUT_DATA!CM:CM))</f>
        <v/>
      </c>
      <c r="AM46" s="139" t="str">
        <f t="shared" si="16"/>
        <v/>
      </c>
      <c r="AN46" s="1275" t="str">
        <f t="shared" si="14"/>
        <v/>
      </c>
    </row>
    <row r="47" spans="2:40">
      <c r="B47" s="137">
        <f>INPUT_DATA!BP38</f>
        <v>0</v>
      </c>
      <c r="C47" s="1291" t="str">
        <f>IF($B47=0,"",_xlfn.XLOOKUP($B47,INPUT_DATA!$BP:$BP,INPUT_DATA!BQ:BQ))</f>
        <v/>
      </c>
      <c r="D47" s="140" t="str">
        <f>IF($B47=0,"",_xlfn.XLOOKUP($B47,INPUT_DATA!$BP:$BP,INPUT_DATA!BR:BR))</f>
        <v/>
      </c>
      <c r="E47" s="140" t="str">
        <f>IF($B47=0,"",_xlfn.XLOOKUP($B47,INPUT_DATA!$BP:$BP,INPUT_DATA!BS:BS))</f>
        <v/>
      </c>
      <c r="F47" s="140" t="str">
        <f t="shared" si="1"/>
        <v/>
      </c>
      <c r="G47" s="1291" t="str">
        <f>IF($B47=0,"",_xlfn.XLOOKUP($B47,INPUT_DATA!$BP:$BP,INPUT_DATA!BT:BT))</f>
        <v/>
      </c>
      <c r="H47" s="140" t="str">
        <f>IF($B47=0,"",_xlfn.XLOOKUP($B47,INPUT_DATA!$BP:$BP,INPUT_DATA!BU:BU))</f>
        <v/>
      </c>
      <c r="I47" s="140" t="str">
        <f>IF($B47=0,"",_xlfn.XLOOKUP($B47,INPUT_DATA!$BP:$BP,INPUT_DATA!BV:BV))</f>
        <v/>
      </c>
      <c r="J47" s="140" t="str">
        <f t="shared" si="2"/>
        <v/>
      </c>
      <c r="K47" s="1291" t="str">
        <f>IF($B47=0,"",_xlfn.XLOOKUP($B47,INPUT_DATA!$BP:$BP,INPUT_DATA!BW:BW))</f>
        <v/>
      </c>
      <c r="L47" s="140" t="str">
        <f>IF($B47=0,"",_xlfn.XLOOKUP($B47,INPUT_DATA!$BP:$BP,INPUT_DATA!BX:BX))</f>
        <v/>
      </c>
      <c r="M47" s="140" t="str">
        <f>IF($B47=0,"",_xlfn.XLOOKUP($B47,INPUT_DATA!$BP:$BP,INPUT_DATA!BY:BY))</f>
        <v/>
      </c>
      <c r="N47" s="140" t="str">
        <f t="shared" si="3"/>
        <v/>
      </c>
      <c r="O47" s="1275" t="str">
        <f t="shared" si="4"/>
        <v/>
      </c>
      <c r="P47" s="139" t="str">
        <f t="shared" si="5"/>
        <v/>
      </c>
      <c r="Q47" s="139" t="str">
        <f t="shared" si="6"/>
        <v/>
      </c>
      <c r="R47" s="139" t="str">
        <f t="shared" si="7"/>
        <v/>
      </c>
      <c r="S47" s="140" t="str">
        <f>IF($B47=0,"",_xlfn.XLOOKUP($B47,INPUT_DATA!$BP:$BP,INPUT_DATA!BZ:BZ))</f>
        <v/>
      </c>
      <c r="T47" s="140" t="str">
        <f>IF($B47=0,"",_xlfn.XLOOKUP($B47,INPUT_DATA!$BP:$BP,INPUT_DATA!CA:CA))</f>
        <v/>
      </c>
      <c r="U47" s="140" t="str">
        <f>IF($B47=0,"",_xlfn.XLOOKUP($B47,INPUT_DATA!$BP:$BP,INPUT_DATA!CB:CB))</f>
        <v/>
      </c>
      <c r="V47" s="1300" t="str">
        <f t="shared" si="8"/>
        <v/>
      </c>
      <c r="W47" s="139" t="str">
        <f t="shared" si="9"/>
        <v/>
      </c>
      <c r="X47" s="139" t="str">
        <f>IF($B47=0,"",_xlfn.XLOOKUP($B47,INPUT_DATA!$BP:$BP,INPUT_DATA!CC:CC))</f>
        <v/>
      </c>
      <c r="Y47" s="140" t="str">
        <f>IF($B47=0,"",_xlfn.XLOOKUP($B47,INPUT_DATA!$BP:$BP,INPUT_DATA!CD:CD))</f>
        <v/>
      </c>
      <c r="Z47" s="140" t="str">
        <f>IF($B47=0,"",_xlfn.XLOOKUP($B47,INPUT_DATA!$BP:$BP,INPUT_DATA!CE:CE))</f>
        <v/>
      </c>
      <c r="AA47" s="140" t="str">
        <f>IF($B47=0,"",_xlfn.XLOOKUP($B47,INPUT_DATA!$BP:$BP,INPUT_DATA!CF:CF))</f>
        <v/>
      </c>
      <c r="AB47" s="1300" t="str">
        <f t="shared" si="10"/>
        <v/>
      </c>
      <c r="AC47" s="139"/>
      <c r="AD47" s="139" t="str">
        <f t="shared" si="17"/>
        <v/>
      </c>
      <c r="AE47" s="1275" t="str">
        <f>IF($B47=0,"",_xlfn.XLOOKUP($B47,INPUT_DATA!$BP:$BP,INPUT_DATA!CH:CH))</f>
        <v/>
      </c>
      <c r="AF47" s="140" t="str">
        <f>IF($B47=0,"",_xlfn.XLOOKUP($B47,INPUT_DATA!$BP:$BP,INPUT_DATA!CI:CI))</f>
        <v/>
      </c>
      <c r="AG47" s="140" t="str">
        <f>IF($B47=0,"",_xlfn.XLOOKUP($B47,INPUT_DATA!$BP:$BP,INPUT_DATA!CJ:CJ))</f>
        <v/>
      </c>
      <c r="AH47" s="140" t="str">
        <f>IF($B47=0,"",_xlfn.XLOOKUP($B47,INPUT_DATA!$BP:$BP,INPUT_DATA!CK:CK))</f>
        <v/>
      </c>
      <c r="AI47" s="1300" t="str">
        <f t="shared" si="12"/>
        <v/>
      </c>
      <c r="AJ47" s="139" t="str">
        <f>IF($B47=0,"",_xlfn.XLOOKUP($B47,INPUT_DATA!$BP:$BP,INPUT_DATA!CL:CL))</f>
        <v/>
      </c>
      <c r="AK47" s="139" t="str">
        <f t="shared" si="13"/>
        <v/>
      </c>
      <c r="AL47" s="1275" t="str">
        <f>IF($B47=0,"",_xlfn.XLOOKUP($B47,INPUT_DATA!$BP:$BP,INPUT_DATA!CM:CM))</f>
        <v/>
      </c>
      <c r="AM47" s="139" t="str">
        <f t="shared" si="16"/>
        <v/>
      </c>
      <c r="AN47" s="1275" t="str">
        <f t="shared" si="14"/>
        <v/>
      </c>
    </row>
    <row r="48" spans="2:40">
      <c r="B48" s="137">
        <f>INPUT_DATA!BP39</f>
        <v>0</v>
      </c>
      <c r="C48" s="1291" t="str">
        <f>IF($B48=0,"",_xlfn.XLOOKUP($B48,INPUT_DATA!$BP:$BP,INPUT_DATA!BQ:BQ))</f>
        <v/>
      </c>
      <c r="D48" s="140" t="str">
        <f>IF($B48=0,"",_xlfn.XLOOKUP($B48,INPUT_DATA!$BP:$BP,INPUT_DATA!BR:BR))</f>
        <v/>
      </c>
      <c r="E48" s="140" t="str">
        <f>IF($B48=0,"",_xlfn.XLOOKUP($B48,INPUT_DATA!$BP:$BP,INPUT_DATA!BS:BS))</f>
        <v/>
      </c>
      <c r="F48" s="140" t="str">
        <f t="shared" si="1"/>
        <v/>
      </c>
      <c r="G48" s="1291" t="str">
        <f>IF($B48=0,"",_xlfn.XLOOKUP($B48,INPUT_DATA!$BP:$BP,INPUT_DATA!BT:BT))</f>
        <v/>
      </c>
      <c r="H48" s="140" t="str">
        <f>IF($B48=0,"",_xlfn.XLOOKUP($B48,INPUT_DATA!$BP:$BP,INPUT_DATA!BU:BU))</f>
        <v/>
      </c>
      <c r="I48" s="140" t="str">
        <f>IF($B48=0,"",_xlfn.XLOOKUP($B48,INPUT_DATA!$BP:$BP,INPUT_DATA!BV:BV))</f>
        <v/>
      </c>
      <c r="J48" s="140" t="str">
        <f t="shared" si="2"/>
        <v/>
      </c>
      <c r="K48" s="1291" t="str">
        <f>IF($B48=0,"",_xlfn.XLOOKUP($B48,INPUT_DATA!$BP:$BP,INPUT_DATA!BW:BW))</f>
        <v/>
      </c>
      <c r="L48" s="140" t="str">
        <f>IF($B48=0,"",_xlfn.XLOOKUP($B48,INPUT_DATA!$BP:$BP,INPUT_DATA!BX:BX))</f>
        <v/>
      </c>
      <c r="M48" s="140" t="str">
        <f>IF($B48=0,"",_xlfn.XLOOKUP($B48,INPUT_DATA!$BP:$BP,INPUT_DATA!BY:BY))</f>
        <v/>
      </c>
      <c r="N48" s="140" t="str">
        <f t="shared" si="3"/>
        <v/>
      </c>
      <c r="O48" s="1275" t="str">
        <f t="shared" si="4"/>
        <v/>
      </c>
      <c r="P48" s="139" t="str">
        <f t="shared" si="5"/>
        <v/>
      </c>
      <c r="Q48" s="139" t="str">
        <f t="shared" si="6"/>
        <v/>
      </c>
      <c r="R48" s="139" t="str">
        <f t="shared" si="7"/>
        <v/>
      </c>
      <c r="S48" s="140" t="str">
        <f>IF($B48=0,"",_xlfn.XLOOKUP($B48,INPUT_DATA!$BP:$BP,INPUT_DATA!BZ:BZ))</f>
        <v/>
      </c>
      <c r="T48" s="140" t="str">
        <f>IF($B48=0,"",_xlfn.XLOOKUP($B48,INPUT_DATA!$BP:$BP,INPUT_DATA!CA:CA))</f>
        <v/>
      </c>
      <c r="U48" s="140" t="str">
        <f>IF($B48=0,"",_xlfn.XLOOKUP($B48,INPUT_DATA!$BP:$BP,INPUT_DATA!CB:CB))</f>
        <v/>
      </c>
      <c r="V48" s="1300" t="str">
        <f t="shared" si="8"/>
        <v/>
      </c>
      <c r="W48" s="139" t="str">
        <f t="shared" si="9"/>
        <v/>
      </c>
      <c r="X48" s="139" t="str">
        <f>IF($B48=0,"",_xlfn.XLOOKUP($B48,INPUT_DATA!$BP:$BP,INPUT_DATA!CC:CC))</f>
        <v/>
      </c>
      <c r="Y48" s="140" t="str">
        <f>IF($B48=0,"",_xlfn.XLOOKUP($B48,INPUT_DATA!$BP:$BP,INPUT_DATA!CD:CD))</f>
        <v/>
      </c>
      <c r="Z48" s="140" t="str">
        <f>IF($B48=0,"",_xlfn.XLOOKUP($B48,INPUT_DATA!$BP:$BP,INPUT_DATA!CE:CE))</f>
        <v/>
      </c>
      <c r="AA48" s="140" t="str">
        <f>IF($B48=0,"",_xlfn.XLOOKUP($B48,INPUT_DATA!$BP:$BP,INPUT_DATA!CF:CF))</f>
        <v/>
      </c>
      <c r="AB48" s="1300" t="str">
        <f t="shared" si="10"/>
        <v/>
      </c>
      <c r="AC48" s="139"/>
      <c r="AD48" s="139" t="str">
        <f t="shared" si="17"/>
        <v/>
      </c>
      <c r="AE48" s="1275" t="str">
        <f>IF($B48=0,"",_xlfn.XLOOKUP($B48,INPUT_DATA!$BP:$BP,INPUT_DATA!CH:CH))</f>
        <v/>
      </c>
      <c r="AF48" s="140" t="str">
        <f>IF($B48=0,"",_xlfn.XLOOKUP($B48,INPUT_DATA!$BP:$BP,INPUT_DATA!CI:CI))</f>
        <v/>
      </c>
      <c r="AG48" s="140" t="str">
        <f>IF($B48=0,"",_xlfn.XLOOKUP($B48,INPUT_DATA!$BP:$BP,INPUT_DATA!CJ:CJ))</f>
        <v/>
      </c>
      <c r="AH48" s="140" t="str">
        <f>IF($B48=0,"",_xlfn.XLOOKUP($B48,INPUT_DATA!$BP:$BP,INPUT_DATA!CK:CK))</f>
        <v/>
      </c>
      <c r="AI48" s="1300" t="str">
        <f t="shared" si="12"/>
        <v/>
      </c>
      <c r="AJ48" s="139" t="str">
        <f>IF($B48=0,"",_xlfn.XLOOKUP($B48,INPUT_DATA!$BP:$BP,INPUT_DATA!CL:CL))</f>
        <v/>
      </c>
      <c r="AK48" s="139" t="str">
        <f t="shared" si="13"/>
        <v/>
      </c>
      <c r="AL48" s="1275" t="str">
        <f>IF($B48=0,"",_xlfn.XLOOKUP($B48,INPUT_DATA!$BP:$BP,INPUT_DATA!CM:CM))</f>
        <v/>
      </c>
      <c r="AM48" s="139" t="str">
        <f t="shared" si="16"/>
        <v/>
      </c>
      <c r="AN48" s="1275" t="str">
        <f t="shared" si="14"/>
        <v/>
      </c>
    </row>
    <row r="49" spans="2:40">
      <c r="B49" s="137">
        <f>INPUT_DATA!BP40</f>
        <v>0</v>
      </c>
      <c r="C49" s="1291" t="str">
        <f>IF($B49=0,"",_xlfn.XLOOKUP($B49,INPUT_DATA!$BP:$BP,INPUT_DATA!BQ:BQ))</f>
        <v/>
      </c>
      <c r="D49" s="140" t="str">
        <f>IF($B49=0,"",_xlfn.XLOOKUP($B49,INPUT_DATA!$BP:$BP,INPUT_DATA!BR:BR))</f>
        <v/>
      </c>
      <c r="E49" s="140" t="str">
        <f>IF($B49=0,"",_xlfn.XLOOKUP($B49,INPUT_DATA!$BP:$BP,INPUT_DATA!BS:BS))</f>
        <v/>
      </c>
      <c r="F49" s="140" t="str">
        <f t="shared" si="1"/>
        <v/>
      </c>
      <c r="G49" s="1291" t="str">
        <f>IF($B49=0,"",_xlfn.XLOOKUP($B49,INPUT_DATA!$BP:$BP,INPUT_DATA!BT:BT))</f>
        <v/>
      </c>
      <c r="H49" s="140" t="str">
        <f>IF($B49=0,"",_xlfn.XLOOKUP($B49,INPUT_DATA!$BP:$BP,INPUT_DATA!BU:BU))</f>
        <v/>
      </c>
      <c r="I49" s="140" t="str">
        <f>IF($B49=0,"",_xlfn.XLOOKUP($B49,INPUT_DATA!$BP:$BP,INPUT_DATA!BV:BV))</f>
        <v/>
      </c>
      <c r="J49" s="140" t="str">
        <f t="shared" si="2"/>
        <v/>
      </c>
      <c r="K49" s="1291" t="str">
        <f>IF($B49=0,"",_xlfn.XLOOKUP($B49,INPUT_DATA!$BP:$BP,INPUT_DATA!BW:BW))</f>
        <v/>
      </c>
      <c r="L49" s="140" t="str">
        <f>IF($B49=0,"",_xlfn.XLOOKUP($B49,INPUT_DATA!$BP:$BP,INPUT_DATA!BX:BX))</f>
        <v/>
      </c>
      <c r="M49" s="140" t="str">
        <f>IF($B49=0,"",_xlfn.XLOOKUP($B49,INPUT_DATA!$BP:$BP,INPUT_DATA!BY:BY))</f>
        <v/>
      </c>
      <c r="N49" s="140" t="str">
        <f t="shared" si="3"/>
        <v/>
      </c>
      <c r="O49" s="1275" t="str">
        <f t="shared" si="4"/>
        <v/>
      </c>
      <c r="P49" s="139" t="str">
        <f t="shared" si="5"/>
        <v/>
      </c>
      <c r="Q49" s="139" t="str">
        <f t="shared" si="6"/>
        <v/>
      </c>
      <c r="R49" s="139" t="str">
        <f t="shared" si="7"/>
        <v/>
      </c>
      <c r="S49" s="140" t="str">
        <f>IF($B49=0,"",_xlfn.XLOOKUP($B49,INPUT_DATA!$BP:$BP,INPUT_DATA!BZ:BZ))</f>
        <v/>
      </c>
      <c r="T49" s="140" t="str">
        <f>IF($B49=0,"",_xlfn.XLOOKUP($B49,INPUT_DATA!$BP:$BP,INPUT_DATA!CA:CA))</f>
        <v/>
      </c>
      <c r="U49" s="140" t="str">
        <f>IF($B49=0,"",_xlfn.XLOOKUP($B49,INPUT_DATA!$BP:$BP,INPUT_DATA!CB:CB))</f>
        <v/>
      </c>
      <c r="V49" s="1300" t="str">
        <f t="shared" si="8"/>
        <v/>
      </c>
      <c r="W49" s="139" t="str">
        <f t="shared" si="9"/>
        <v/>
      </c>
      <c r="X49" s="139" t="str">
        <f>IF($B49=0,"",_xlfn.XLOOKUP($B49,INPUT_DATA!$BP:$BP,INPUT_DATA!CC:CC))</f>
        <v/>
      </c>
      <c r="Y49" s="140" t="str">
        <f>IF($B49=0,"",_xlfn.XLOOKUP($B49,INPUT_DATA!$BP:$BP,INPUT_DATA!CD:CD))</f>
        <v/>
      </c>
      <c r="Z49" s="140" t="str">
        <f>IF($B49=0,"",_xlfn.XLOOKUP($B49,INPUT_DATA!$BP:$BP,INPUT_DATA!CE:CE))</f>
        <v/>
      </c>
      <c r="AA49" s="140" t="str">
        <f>IF($B49=0,"",_xlfn.XLOOKUP($B49,INPUT_DATA!$BP:$BP,INPUT_DATA!CF:CF))</f>
        <v/>
      </c>
      <c r="AB49" s="1300" t="str">
        <f t="shared" si="10"/>
        <v/>
      </c>
      <c r="AC49" s="139"/>
      <c r="AD49" s="139" t="str">
        <f t="shared" si="17"/>
        <v/>
      </c>
      <c r="AE49" s="1275" t="str">
        <f>IF($B49=0,"",_xlfn.XLOOKUP($B49,INPUT_DATA!$BP:$BP,INPUT_DATA!CH:CH))</f>
        <v/>
      </c>
      <c r="AF49" s="140" t="str">
        <f>IF($B49=0,"",_xlfn.XLOOKUP($B49,INPUT_DATA!$BP:$BP,INPUT_DATA!CI:CI))</f>
        <v/>
      </c>
      <c r="AG49" s="140" t="str">
        <f>IF($B49=0,"",_xlfn.XLOOKUP($B49,INPUT_DATA!$BP:$BP,INPUT_DATA!CJ:CJ))</f>
        <v/>
      </c>
      <c r="AH49" s="140" t="str">
        <f>IF($B49=0,"",_xlfn.XLOOKUP($B49,INPUT_DATA!$BP:$BP,INPUT_DATA!CK:CK))</f>
        <v/>
      </c>
      <c r="AI49" s="1300" t="str">
        <f t="shared" si="12"/>
        <v/>
      </c>
      <c r="AJ49" s="139" t="str">
        <f>IF($B49=0,"",_xlfn.XLOOKUP($B49,INPUT_DATA!$BP:$BP,INPUT_DATA!CL:CL))</f>
        <v/>
      </c>
      <c r="AK49" s="139" t="str">
        <f t="shared" si="13"/>
        <v/>
      </c>
      <c r="AL49" s="1275" t="str">
        <f>IF($B49=0,"",_xlfn.XLOOKUP($B49,INPUT_DATA!$BP:$BP,INPUT_DATA!CM:CM))</f>
        <v/>
      </c>
      <c r="AM49" s="139" t="str">
        <f t="shared" si="16"/>
        <v/>
      </c>
      <c r="AN49" s="1275" t="str">
        <f t="shared" si="14"/>
        <v/>
      </c>
    </row>
    <row r="50" spans="2:40">
      <c r="B50" s="137">
        <f>INPUT_DATA!BP41</f>
        <v>0</v>
      </c>
      <c r="C50" s="1291" t="str">
        <f>IF($B50=0,"",_xlfn.XLOOKUP($B50,INPUT_DATA!$BP:$BP,INPUT_DATA!BQ:BQ))</f>
        <v/>
      </c>
      <c r="D50" s="140" t="str">
        <f>IF($B50=0,"",_xlfn.XLOOKUP($B50,INPUT_DATA!$BP:$BP,INPUT_DATA!BR:BR))</f>
        <v/>
      </c>
      <c r="E50" s="140" t="str">
        <f>IF($B50=0,"",_xlfn.XLOOKUP($B50,INPUT_DATA!$BP:$BP,INPUT_DATA!BS:BS))</f>
        <v/>
      </c>
      <c r="F50" s="140" t="str">
        <f t="shared" si="1"/>
        <v/>
      </c>
      <c r="G50" s="1291" t="str">
        <f>IF($B50=0,"",_xlfn.XLOOKUP($B50,INPUT_DATA!$BP:$BP,INPUT_DATA!BT:BT))</f>
        <v/>
      </c>
      <c r="H50" s="140" t="str">
        <f>IF($B50=0,"",_xlfn.XLOOKUP($B50,INPUT_DATA!$BP:$BP,INPUT_DATA!BU:BU))</f>
        <v/>
      </c>
      <c r="I50" s="140" t="str">
        <f>IF($B50=0,"",_xlfn.XLOOKUP($B50,INPUT_DATA!$BP:$BP,INPUT_DATA!BV:BV))</f>
        <v/>
      </c>
      <c r="J50" s="140" t="str">
        <f t="shared" si="2"/>
        <v/>
      </c>
      <c r="K50" s="1291" t="str">
        <f>IF($B50=0,"",_xlfn.XLOOKUP($B50,INPUT_DATA!$BP:$BP,INPUT_DATA!BW:BW))</f>
        <v/>
      </c>
      <c r="L50" s="140" t="str">
        <f>IF($B50=0,"",_xlfn.XLOOKUP($B50,INPUT_DATA!$BP:$BP,INPUT_DATA!BX:BX))</f>
        <v/>
      </c>
      <c r="M50" s="140" t="str">
        <f>IF($B50=0,"",_xlfn.XLOOKUP($B50,INPUT_DATA!$BP:$BP,INPUT_DATA!BY:BY))</f>
        <v/>
      </c>
      <c r="N50" s="140" t="str">
        <f t="shared" si="3"/>
        <v/>
      </c>
      <c r="O50" s="1275" t="str">
        <f t="shared" si="4"/>
        <v/>
      </c>
      <c r="P50" s="139" t="str">
        <f t="shared" si="5"/>
        <v/>
      </c>
      <c r="Q50" s="139" t="str">
        <f t="shared" si="6"/>
        <v/>
      </c>
      <c r="R50" s="139" t="str">
        <f t="shared" si="7"/>
        <v/>
      </c>
      <c r="S50" s="140" t="str">
        <f>IF($B50=0,"",_xlfn.XLOOKUP($B50,INPUT_DATA!$BP:$BP,INPUT_DATA!BZ:BZ))</f>
        <v/>
      </c>
      <c r="T50" s="140" t="str">
        <f>IF($B50=0,"",_xlfn.XLOOKUP($B50,INPUT_DATA!$BP:$BP,INPUT_DATA!CA:CA))</f>
        <v/>
      </c>
      <c r="U50" s="140" t="str">
        <f>IF($B50=0,"",_xlfn.XLOOKUP($B50,INPUT_DATA!$BP:$BP,INPUT_DATA!CB:CB))</f>
        <v/>
      </c>
      <c r="V50" s="1300" t="str">
        <f t="shared" si="8"/>
        <v/>
      </c>
      <c r="W50" s="139" t="str">
        <f t="shared" si="9"/>
        <v/>
      </c>
      <c r="X50" s="139" t="str">
        <f>IF($B50=0,"",_xlfn.XLOOKUP($B50,INPUT_DATA!$BP:$BP,INPUT_DATA!CC:CC))</f>
        <v/>
      </c>
      <c r="Y50" s="140" t="str">
        <f>IF($B50=0,"",_xlfn.XLOOKUP($B50,INPUT_DATA!$BP:$BP,INPUT_DATA!CD:CD))</f>
        <v/>
      </c>
      <c r="Z50" s="140" t="str">
        <f>IF($B50=0,"",_xlfn.XLOOKUP($B50,INPUT_DATA!$BP:$BP,INPUT_DATA!CE:CE))</f>
        <v/>
      </c>
      <c r="AA50" s="140" t="str">
        <f>IF($B50=0,"",_xlfn.XLOOKUP($B50,INPUT_DATA!$BP:$BP,INPUT_DATA!CF:CF))</f>
        <v/>
      </c>
      <c r="AB50" s="1300" t="str">
        <f t="shared" si="10"/>
        <v/>
      </c>
      <c r="AC50" s="139"/>
      <c r="AD50" s="139" t="str">
        <f t="shared" si="17"/>
        <v/>
      </c>
      <c r="AE50" s="1275" t="str">
        <f>IF($B50=0,"",_xlfn.XLOOKUP($B50,INPUT_DATA!$BP:$BP,INPUT_DATA!CH:CH))</f>
        <v/>
      </c>
      <c r="AF50" s="140" t="str">
        <f>IF($B50=0,"",_xlfn.XLOOKUP($B50,INPUT_DATA!$BP:$BP,INPUT_DATA!CI:CI))</f>
        <v/>
      </c>
      <c r="AG50" s="140" t="str">
        <f>IF($B50=0,"",_xlfn.XLOOKUP($B50,INPUT_DATA!$BP:$BP,INPUT_DATA!CJ:CJ))</f>
        <v/>
      </c>
      <c r="AH50" s="140" t="str">
        <f>IF($B50=0,"",_xlfn.XLOOKUP($B50,INPUT_DATA!$BP:$BP,INPUT_DATA!CK:CK))</f>
        <v/>
      </c>
      <c r="AI50" s="1300" t="str">
        <f t="shared" si="12"/>
        <v/>
      </c>
      <c r="AJ50" s="139" t="str">
        <f>IF($B50=0,"",_xlfn.XLOOKUP($B50,INPUT_DATA!$BP:$BP,INPUT_DATA!CL:CL))</f>
        <v/>
      </c>
      <c r="AK50" s="139" t="str">
        <f t="shared" si="13"/>
        <v/>
      </c>
      <c r="AL50" s="1275" t="str">
        <f>IF($B50=0,"",_xlfn.XLOOKUP($B50,INPUT_DATA!$BP:$BP,INPUT_DATA!CM:CM))</f>
        <v/>
      </c>
      <c r="AM50" s="139" t="str">
        <f t="shared" si="16"/>
        <v/>
      </c>
      <c r="AN50" s="1275" t="str">
        <f t="shared" si="14"/>
        <v/>
      </c>
    </row>
    <row r="51" spans="2:40">
      <c r="B51" s="137">
        <f>INPUT_DATA!BP42</f>
        <v>0</v>
      </c>
      <c r="C51" s="1291" t="str">
        <f>IF($B51=0,"",_xlfn.XLOOKUP($B51,INPUT_DATA!$BP:$BP,INPUT_DATA!BQ:BQ))</f>
        <v/>
      </c>
      <c r="D51" s="140" t="str">
        <f>IF($B51=0,"",_xlfn.XLOOKUP($B51,INPUT_DATA!$BP:$BP,INPUT_DATA!BR:BR))</f>
        <v/>
      </c>
      <c r="E51" s="140" t="str">
        <f>IF($B51=0,"",_xlfn.XLOOKUP($B51,INPUT_DATA!$BP:$BP,INPUT_DATA!BS:BS))</f>
        <v/>
      </c>
      <c r="F51" s="140" t="str">
        <f t="shared" si="1"/>
        <v/>
      </c>
      <c r="G51" s="1291" t="str">
        <f>IF($B51=0,"",_xlfn.XLOOKUP($B51,INPUT_DATA!$BP:$BP,INPUT_DATA!BT:BT))</f>
        <v/>
      </c>
      <c r="H51" s="140" t="str">
        <f>IF($B51=0,"",_xlfn.XLOOKUP($B51,INPUT_DATA!$BP:$BP,INPUT_DATA!BU:BU))</f>
        <v/>
      </c>
      <c r="I51" s="140" t="str">
        <f>IF($B51=0,"",_xlfn.XLOOKUP($B51,INPUT_DATA!$BP:$BP,INPUT_DATA!BV:BV))</f>
        <v/>
      </c>
      <c r="J51" s="140" t="str">
        <f t="shared" si="2"/>
        <v/>
      </c>
      <c r="K51" s="1291" t="str">
        <f>IF($B51=0,"",_xlfn.XLOOKUP($B51,INPUT_DATA!$BP:$BP,INPUT_DATA!BW:BW))</f>
        <v/>
      </c>
      <c r="L51" s="140" t="str">
        <f>IF($B51=0,"",_xlfn.XLOOKUP($B51,INPUT_DATA!$BP:$BP,INPUT_DATA!BX:BX))</f>
        <v/>
      </c>
      <c r="M51" s="140" t="str">
        <f>IF($B51=0,"",_xlfn.XLOOKUP($B51,INPUT_DATA!$BP:$BP,INPUT_DATA!BY:BY))</f>
        <v/>
      </c>
      <c r="N51" s="140" t="str">
        <f t="shared" si="3"/>
        <v/>
      </c>
      <c r="O51" s="1275" t="str">
        <f t="shared" si="4"/>
        <v/>
      </c>
      <c r="P51" s="139" t="str">
        <f t="shared" si="5"/>
        <v/>
      </c>
      <c r="Q51" s="139" t="str">
        <f t="shared" si="6"/>
        <v/>
      </c>
      <c r="R51" s="139" t="str">
        <f t="shared" si="7"/>
        <v/>
      </c>
      <c r="S51" s="140" t="str">
        <f>IF($B51=0,"",_xlfn.XLOOKUP($B51,INPUT_DATA!$BP:$BP,INPUT_DATA!BZ:BZ))</f>
        <v/>
      </c>
      <c r="T51" s="140" t="str">
        <f>IF($B51=0,"",_xlfn.XLOOKUP($B51,INPUT_DATA!$BP:$BP,INPUT_DATA!CA:CA))</f>
        <v/>
      </c>
      <c r="U51" s="140" t="str">
        <f>IF($B51=0,"",_xlfn.XLOOKUP($B51,INPUT_DATA!$BP:$BP,INPUT_DATA!CB:CB))</f>
        <v/>
      </c>
      <c r="V51" s="1300" t="str">
        <f t="shared" si="8"/>
        <v/>
      </c>
      <c r="W51" s="139" t="str">
        <f t="shared" si="9"/>
        <v/>
      </c>
      <c r="X51" s="139" t="str">
        <f>IF($B51=0,"",_xlfn.XLOOKUP($B51,INPUT_DATA!$BP:$BP,INPUT_DATA!CC:CC))</f>
        <v/>
      </c>
      <c r="Y51" s="140" t="str">
        <f>IF($B51=0,"",_xlfn.XLOOKUP($B51,INPUT_DATA!$BP:$BP,INPUT_DATA!CD:CD))</f>
        <v/>
      </c>
      <c r="Z51" s="140" t="str">
        <f>IF($B51=0,"",_xlfn.XLOOKUP($B51,INPUT_DATA!$BP:$BP,INPUT_DATA!CE:CE))</f>
        <v/>
      </c>
      <c r="AA51" s="140" t="str">
        <f>IF($B51=0,"",_xlfn.XLOOKUP($B51,INPUT_DATA!$BP:$BP,INPUT_DATA!CF:CF))</f>
        <v/>
      </c>
      <c r="AB51" s="1300" t="str">
        <f t="shared" si="10"/>
        <v/>
      </c>
      <c r="AC51" s="139"/>
      <c r="AD51" s="139" t="str">
        <f t="shared" si="17"/>
        <v/>
      </c>
      <c r="AE51" s="1275" t="str">
        <f>IF($B51=0,"",_xlfn.XLOOKUP($B51,INPUT_DATA!$BP:$BP,INPUT_DATA!CH:CH))</f>
        <v/>
      </c>
      <c r="AF51" s="140" t="str">
        <f>IF($B51=0,"",_xlfn.XLOOKUP($B51,INPUT_DATA!$BP:$BP,INPUT_DATA!CI:CI))</f>
        <v/>
      </c>
      <c r="AG51" s="140" t="str">
        <f>IF($B51=0,"",_xlfn.XLOOKUP($B51,INPUT_DATA!$BP:$BP,INPUT_DATA!CJ:CJ))</f>
        <v/>
      </c>
      <c r="AH51" s="140" t="str">
        <f>IF($B51=0,"",_xlfn.XLOOKUP($B51,INPUT_DATA!$BP:$BP,INPUT_DATA!CK:CK))</f>
        <v/>
      </c>
      <c r="AI51" s="1300" t="str">
        <f t="shared" si="12"/>
        <v/>
      </c>
      <c r="AJ51" s="139" t="str">
        <f>IF($B51=0,"",_xlfn.XLOOKUP($B51,INPUT_DATA!$BP:$BP,INPUT_DATA!CL:CL))</f>
        <v/>
      </c>
      <c r="AK51" s="139" t="str">
        <f t="shared" si="13"/>
        <v/>
      </c>
      <c r="AL51" s="1275" t="str">
        <f>IF($B51=0,"",_xlfn.XLOOKUP($B51,INPUT_DATA!$BP:$BP,INPUT_DATA!CM:CM))</f>
        <v/>
      </c>
      <c r="AM51" s="139" t="str">
        <f t="shared" si="16"/>
        <v/>
      </c>
      <c r="AN51" s="1275" t="str">
        <f t="shared" si="14"/>
        <v/>
      </c>
    </row>
    <row r="52" spans="2:40">
      <c r="B52" s="137">
        <f>INPUT_DATA!BP43</f>
        <v>0</v>
      </c>
      <c r="C52" s="1291" t="str">
        <f>IF($B52=0,"",_xlfn.XLOOKUP($B52,INPUT_DATA!$BP:$BP,INPUT_DATA!BQ:BQ))</f>
        <v/>
      </c>
      <c r="D52" s="140" t="str">
        <f>IF($B52=0,"",_xlfn.XLOOKUP($B52,INPUT_DATA!$BP:$BP,INPUT_DATA!BR:BR))</f>
        <v/>
      </c>
      <c r="E52" s="140" t="str">
        <f>IF($B52=0,"",_xlfn.XLOOKUP($B52,INPUT_DATA!$BP:$BP,INPUT_DATA!BS:BS))</f>
        <v/>
      </c>
      <c r="F52" s="140" t="str">
        <f t="shared" si="1"/>
        <v/>
      </c>
      <c r="G52" s="1291" t="str">
        <f>IF($B52=0,"",_xlfn.XLOOKUP($B52,INPUT_DATA!$BP:$BP,INPUT_DATA!BT:BT))</f>
        <v/>
      </c>
      <c r="H52" s="140" t="str">
        <f>IF($B52=0,"",_xlfn.XLOOKUP($B52,INPUT_DATA!$BP:$BP,INPUT_DATA!BU:BU))</f>
        <v/>
      </c>
      <c r="I52" s="140" t="str">
        <f>IF($B52=0,"",_xlfn.XLOOKUP($B52,INPUT_DATA!$BP:$BP,INPUT_DATA!BV:BV))</f>
        <v/>
      </c>
      <c r="J52" s="140" t="str">
        <f t="shared" si="2"/>
        <v/>
      </c>
      <c r="K52" s="1291" t="str">
        <f>IF($B52=0,"",_xlfn.XLOOKUP($B52,INPUT_DATA!$BP:$BP,INPUT_DATA!BW:BW))</f>
        <v/>
      </c>
      <c r="L52" s="140" t="str">
        <f>IF($B52=0,"",_xlfn.XLOOKUP($B52,INPUT_DATA!$BP:$BP,INPUT_DATA!BX:BX))</f>
        <v/>
      </c>
      <c r="M52" s="140" t="str">
        <f>IF($B52=0,"",_xlfn.XLOOKUP($B52,INPUT_DATA!$BP:$BP,INPUT_DATA!BY:BY))</f>
        <v/>
      </c>
      <c r="N52" s="140" t="str">
        <f t="shared" si="3"/>
        <v/>
      </c>
      <c r="O52" s="1275" t="str">
        <f t="shared" si="4"/>
        <v/>
      </c>
      <c r="P52" s="139" t="str">
        <f t="shared" si="5"/>
        <v/>
      </c>
      <c r="Q52" s="139" t="str">
        <f t="shared" si="6"/>
        <v/>
      </c>
      <c r="R52" s="139" t="str">
        <f t="shared" si="7"/>
        <v/>
      </c>
      <c r="S52" s="140" t="str">
        <f>IF($B52=0,"",_xlfn.XLOOKUP($B52,INPUT_DATA!$BP:$BP,INPUT_DATA!BZ:BZ))</f>
        <v/>
      </c>
      <c r="T52" s="140" t="str">
        <f>IF($B52=0,"",_xlfn.XLOOKUP($B52,INPUT_DATA!$BP:$BP,INPUT_DATA!CA:CA))</f>
        <v/>
      </c>
      <c r="U52" s="140" t="str">
        <f>IF($B52=0,"",_xlfn.XLOOKUP($B52,INPUT_DATA!$BP:$BP,INPUT_DATA!CB:CB))</f>
        <v/>
      </c>
      <c r="V52" s="1300" t="str">
        <f t="shared" si="8"/>
        <v/>
      </c>
      <c r="W52" s="139" t="str">
        <f t="shared" si="9"/>
        <v/>
      </c>
      <c r="X52" s="139" t="str">
        <f>IF($B52=0,"",_xlfn.XLOOKUP($B52,INPUT_DATA!$BP:$BP,INPUT_DATA!CC:CC))</f>
        <v/>
      </c>
      <c r="Y52" s="140" t="str">
        <f>IF($B52=0,"",_xlfn.XLOOKUP($B52,INPUT_DATA!$BP:$BP,INPUT_DATA!CD:CD))</f>
        <v/>
      </c>
      <c r="Z52" s="140" t="str">
        <f>IF($B52=0,"",_xlfn.XLOOKUP($B52,INPUT_DATA!$BP:$BP,INPUT_DATA!CE:CE))</f>
        <v/>
      </c>
      <c r="AA52" s="140" t="str">
        <f>IF($B52=0,"",_xlfn.XLOOKUP($B52,INPUT_DATA!$BP:$BP,INPUT_DATA!CF:CF))</f>
        <v/>
      </c>
      <c r="AB52" s="1300" t="str">
        <f t="shared" si="10"/>
        <v/>
      </c>
      <c r="AC52" s="139"/>
      <c r="AD52" s="139" t="str">
        <f t="shared" si="17"/>
        <v/>
      </c>
      <c r="AE52" s="1275" t="str">
        <f>IF($B52=0,"",_xlfn.XLOOKUP($B52,INPUT_DATA!$BP:$BP,INPUT_DATA!CH:CH))</f>
        <v/>
      </c>
      <c r="AF52" s="140" t="str">
        <f>IF($B52=0,"",_xlfn.XLOOKUP($B52,INPUT_DATA!$BP:$BP,INPUT_DATA!CI:CI))</f>
        <v/>
      </c>
      <c r="AG52" s="140" t="str">
        <f>IF($B52=0,"",_xlfn.XLOOKUP($B52,INPUT_DATA!$BP:$BP,INPUT_DATA!CJ:CJ))</f>
        <v/>
      </c>
      <c r="AH52" s="140" t="str">
        <f>IF($B52=0,"",_xlfn.XLOOKUP($B52,INPUT_DATA!$BP:$BP,INPUT_DATA!CK:CK))</f>
        <v/>
      </c>
      <c r="AI52" s="1300" t="str">
        <f t="shared" si="12"/>
        <v/>
      </c>
      <c r="AJ52" s="139" t="str">
        <f>IF($B52=0,"",_xlfn.XLOOKUP($B52,INPUT_DATA!$BP:$BP,INPUT_DATA!CL:CL))</f>
        <v/>
      </c>
      <c r="AK52" s="139" t="str">
        <f t="shared" si="13"/>
        <v/>
      </c>
      <c r="AL52" s="1275" t="str">
        <f>IF($B52=0,"",_xlfn.XLOOKUP($B52,INPUT_DATA!$BP:$BP,INPUT_DATA!CM:CM))</f>
        <v/>
      </c>
      <c r="AM52" s="139" t="str">
        <f t="shared" si="16"/>
        <v/>
      </c>
      <c r="AN52" s="1275" t="str">
        <f t="shared" si="14"/>
        <v/>
      </c>
    </row>
    <row r="53" spans="2:40">
      <c r="B53" s="137">
        <f>INPUT_DATA!BP44</f>
        <v>0</v>
      </c>
      <c r="C53" s="1291" t="str">
        <f>IF($B53=0,"",_xlfn.XLOOKUP($B53,INPUT_DATA!$BP:$BP,INPUT_DATA!BQ:BQ))</f>
        <v/>
      </c>
      <c r="D53" s="140" t="str">
        <f>IF($B53=0,"",_xlfn.XLOOKUP($B53,INPUT_DATA!$BP:$BP,INPUT_DATA!BR:BR))</f>
        <v/>
      </c>
      <c r="E53" s="140" t="str">
        <f>IF($B53=0,"",_xlfn.XLOOKUP($B53,INPUT_DATA!$BP:$BP,INPUT_DATA!BS:BS))</f>
        <v/>
      </c>
      <c r="F53" s="140" t="str">
        <f t="shared" si="1"/>
        <v/>
      </c>
      <c r="G53" s="1291" t="str">
        <f>IF($B53=0,"",_xlfn.XLOOKUP($B53,INPUT_DATA!$BP:$BP,INPUT_DATA!BT:BT))</f>
        <v/>
      </c>
      <c r="H53" s="140" t="str">
        <f>IF($B53=0,"",_xlfn.XLOOKUP($B53,INPUT_DATA!$BP:$BP,INPUT_DATA!BU:BU))</f>
        <v/>
      </c>
      <c r="I53" s="140" t="str">
        <f>IF($B53=0,"",_xlfn.XLOOKUP($B53,INPUT_DATA!$BP:$BP,INPUT_DATA!BV:BV))</f>
        <v/>
      </c>
      <c r="J53" s="140" t="str">
        <f t="shared" si="2"/>
        <v/>
      </c>
      <c r="K53" s="1291" t="str">
        <f>IF($B53=0,"",_xlfn.XLOOKUP($B53,INPUT_DATA!$BP:$BP,INPUT_DATA!BW:BW))</f>
        <v/>
      </c>
      <c r="L53" s="140" t="str">
        <f>IF($B53=0,"",_xlfn.XLOOKUP($B53,INPUT_DATA!$BP:$BP,INPUT_DATA!BX:BX))</f>
        <v/>
      </c>
      <c r="M53" s="140" t="str">
        <f>IF($B53=0,"",_xlfn.XLOOKUP($B53,INPUT_DATA!$BP:$BP,INPUT_DATA!BY:BY))</f>
        <v/>
      </c>
      <c r="N53" s="140" t="str">
        <f t="shared" si="3"/>
        <v/>
      </c>
      <c r="O53" s="1275" t="str">
        <f t="shared" si="4"/>
        <v/>
      </c>
      <c r="P53" s="139" t="str">
        <f t="shared" si="5"/>
        <v/>
      </c>
      <c r="Q53" s="139" t="str">
        <f t="shared" si="6"/>
        <v/>
      </c>
      <c r="R53" s="139" t="str">
        <f t="shared" si="7"/>
        <v/>
      </c>
      <c r="S53" s="140" t="str">
        <f>IF($B53=0,"",_xlfn.XLOOKUP($B53,INPUT_DATA!$BP:$BP,INPUT_DATA!BZ:BZ))</f>
        <v/>
      </c>
      <c r="T53" s="140" t="str">
        <f>IF($B53=0,"",_xlfn.XLOOKUP($B53,INPUT_DATA!$BP:$BP,INPUT_DATA!CA:CA))</f>
        <v/>
      </c>
      <c r="U53" s="140" t="str">
        <f>IF($B53=0,"",_xlfn.XLOOKUP($B53,INPUT_DATA!$BP:$BP,INPUT_DATA!CB:CB))</f>
        <v/>
      </c>
      <c r="V53" s="1300" t="str">
        <f t="shared" si="8"/>
        <v/>
      </c>
      <c r="W53" s="139" t="str">
        <f t="shared" si="9"/>
        <v/>
      </c>
      <c r="X53" s="139" t="str">
        <f>IF($B53=0,"",_xlfn.XLOOKUP($B53,INPUT_DATA!$BP:$BP,INPUT_DATA!CC:CC))</f>
        <v/>
      </c>
      <c r="Y53" s="140" t="str">
        <f>IF($B53=0,"",_xlfn.XLOOKUP($B53,INPUT_DATA!$BP:$BP,INPUT_DATA!CD:CD))</f>
        <v/>
      </c>
      <c r="Z53" s="140" t="str">
        <f>IF($B53=0,"",_xlfn.XLOOKUP($B53,INPUT_DATA!$BP:$BP,INPUT_DATA!CE:CE))</f>
        <v/>
      </c>
      <c r="AA53" s="140" t="str">
        <f>IF($B53=0,"",_xlfn.XLOOKUP($B53,INPUT_DATA!$BP:$BP,INPUT_DATA!CF:CF))</f>
        <v/>
      </c>
      <c r="AB53" s="1300" t="str">
        <f t="shared" si="10"/>
        <v/>
      </c>
      <c r="AC53" s="139"/>
      <c r="AD53" s="139" t="str">
        <f t="shared" si="17"/>
        <v/>
      </c>
      <c r="AE53" s="1275" t="str">
        <f>IF($B53=0,"",_xlfn.XLOOKUP($B53,INPUT_DATA!$BP:$BP,INPUT_DATA!CH:CH))</f>
        <v/>
      </c>
      <c r="AF53" s="140" t="str">
        <f>IF($B53=0,"",_xlfn.XLOOKUP($B53,INPUT_DATA!$BP:$BP,INPUT_DATA!CI:CI))</f>
        <v/>
      </c>
      <c r="AG53" s="140" t="str">
        <f>IF($B53=0,"",_xlfn.XLOOKUP($B53,INPUT_DATA!$BP:$BP,INPUT_DATA!CJ:CJ))</f>
        <v/>
      </c>
      <c r="AH53" s="140" t="str">
        <f>IF($B53=0,"",_xlfn.XLOOKUP($B53,INPUT_DATA!$BP:$BP,INPUT_DATA!CK:CK))</f>
        <v/>
      </c>
      <c r="AI53" s="1300" t="str">
        <f t="shared" si="12"/>
        <v/>
      </c>
      <c r="AJ53" s="139" t="str">
        <f>IF($B53=0,"",_xlfn.XLOOKUP($B53,INPUT_DATA!$BP:$BP,INPUT_DATA!CL:CL))</f>
        <v/>
      </c>
      <c r="AK53" s="139" t="str">
        <f t="shared" si="13"/>
        <v/>
      </c>
      <c r="AL53" s="1275" t="str">
        <f>IF($B53=0,"",_xlfn.XLOOKUP($B53,INPUT_DATA!$BP:$BP,INPUT_DATA!CM:CM))</f>
        <v/>
      </c>
      <c r="AM53" s="139" t="str">
        <f t="shared" si="16"/>
        <v/>
      </c>
      <c r="AN53" s="1275" t="str">
        <f t="shared" si="14"/>
        <v/>
      </c>
    </row>
    <row r="54" spans="2:40">
      <c r="B54" s="137">
        <f>INPUT_DATA!BP45</f>
        <v>0</v>
      </c>
      <c r="C54" s="1291" t="str">
        <f>IF($B54=0,"",_xlfn.XLOOKUP($B54,INPUT_DATA!$BP:$BP,INPUT_DATA!BQ:BQ))</f>
        <v/>
      </c>
      <c r="D54" s="140" t="str">
        <f>IF($B54=0,"",_xlfn.XLOOKUP($B54,INPUT_DATA!$BP:$BP,INPUT_DATA!BR:BR))</f>
        <v/>
      </c>
      <c r="E54" s="140" t="str">
        <f>IF($B54=0,"",_xlfn.XLOOKUP($B54,INPUT_DATA!$BP:$BP,INPUT_DATA!BS:BS))</f>
        <v/>
      </c>
      <c r="F54" s="140" t="str">
        <f t="shared" si="1"/>
        <v/>
      </c>
      <c r="G54" s="1291" t="str">
        <f>IF($B54=0,"",_xlfn.XLOOKUP($B54,INPUT_DATA!$BP:$BP,INPUT_DATA!BT:BT))</f>
        <v/>
      </c>
      <c r="H54" s="140" t="str">
        <f>IF($B54=0,"",_xlfn.XLOOKUP($B54,INPUT_DATA!$BP:$BP,INPUT_DATA!BU:BU))</f>
        <v/>
      </c>
      <c r="I54" s="140" t="str">
        <f>IF($B54=0,"",_xlfn.XLOOKUP($B54,INPUT_DATA!$BP:$BP,INPUT_DATA!BV:BV))</f>
        <v/>
      </c>
      <c r="J54" s="140" t="str">
        <f t="shared" si="2"/>
        <v/>
      </c>
      <c r="K54" s="1291" t="str">
        <f>IF($B54=0,"",_xlfn.XLOOKUP($B54,INPUT_DATA!$BP:$BP,INPUT_DATA!BW:BW))</f>
        <v/>
      </c>
      <c r="L54" s="140" t="str">
        <f>IF($B54=0,"",_xlfn.XLOOKUP($B54,INPUT_DATA!$BP:$BP,INPUT_DATA!BX:BX))</f>
        <v/>
      </c>
      <c r="M54" s="140" t="str">
        <f>IF($B54=0,"",_xlfn.XLOOKUP($B54,INPUT_DATA!$BP:$BP,INPUT_DATA!BY:BY))</f>
        <v/>
      </c>
      <c r="N54" s="140" t="str">
        <f t="shared" si="3"/>
        <v/>
      </c>
      <c r="O54" s="1275" t="str">
        <f t="shared" si="4"/>
        <v/>
      </c>
      <c r="P54" s="139" t="str">
        <f t="shared" si="5"/>
        <v/>
      </c>
      <c r="Q54" s="139" t="str">
        <f t="shared" si="6"/>
        <v/>
      </c>
      <c r="R54" s="139" t="str">
        <f t="shared" si="7"/>
        <v/>
      </c>
      <c r="S54" s="140" t="str">
        <f>IF($B54=0,"",_xlfn.XLOOKUP($B54,INPUT_DATA!$BP:$BP,INPUT_DATA!BZ:BZ))</f>
        <v/>
      </c>
      <c r="T54" s="140" t="str">
        <f>IF($B54=0,"",_xlfn.XLOOKUP($B54,INPUT_DATA!$BP:$BP,INPUT_DATA!CA:CA))</f>
        <v/>
      </c>
      <c r="U54" s="140" t="str">
        <f>IF($B54=0,"",_xlfn.XLOOKUP($B54,INPUT_DATA!$BP:$BP,INPUT_DATA!CB:CB))</f>
        <v/>
      </c>
      <c r="V54" s="1300" t="str">
        <f t="shared" si="8"/>
        <v/>
      </c>
      <c r="W54" s="139" t="str">
        <f t="shared" si="9"/>
        <v/>
      </c>
      <c r="X54" s="139" t="str">
        <f>IF($B54=0,"",_xlfn.XLOOKUP($B54,INPUT_DATA!$BP:$BP,INPUT_DATA!CC:CC))</f>
        <v/>
      </c>
      <c r="Y54" s="140" t="str">
        <f>IF($B54=0,"",_xlfn.XLOOKUP($B54,INPUT_DATA!$BP:$BP,INPUT_DATA!CD:CD))</f>
        <v/>
      </c>
      <c r="Z54" s="140" t="str">
        <f>IF($B54=0,"",_xlfn.XLOOKUP($B54,INPUT_DATA!$BP:$BP,INPUT_DATA!CE:CE))</f>
        <v/>
      </c>
      <c r="AA54" s="140" t="str">
        <f>IF($B54=0,"",_xlfn.XLOOKUP($B54,INPUT_DATA!$BP:$BP,INPUT_DATA!CF:CF))</f>
        <v/>
      </c>
      <c r="AB54" s="1300" t="str">
        <f t="shared" si="10"/>
        <v/>
      </c>
      <c r="AC54" s="139"/>
      <c r="AD54" s="139" t="str">
        <f t="shared" si="17"/>
        <v/>
      </c>
      <c r="AE54" s="1275" t="str">
        <f>IF($B54=0,"",_xlfn.XLOOKUP($B54,INPUT_DATA!$BP:$BP,INPUT_DATA!CH:CH))</f>
        <v/>
      </c>
      <c r="AF54" s="140" t="str">
        <f>IF($B54=0,"",_xlfn.XLOOKUP($B54,INPUT_DATA!$BP:$BP,INPUT_DATA!CI:CI))</f>
        <v/>
      </c>
      <c r="AG54" s="140" t="str">
        <f>IF($B54=0,"",_xlfn.XLOOKUP($B54,INPUT_DATA!$BP:$BP,INPUT_DATA!CJ:CJ))</f>
        <v/>
      </c>
      <c r="AH54" s="140" t="str">
        <f>IF($B54=0,"",_xlfn.XLOOKUP($B54,INPUT_DATA!$BP:$BP,INPUT_DATA!CK:CK))</f>
        <v/>
      </c>
      <c r="AI54" s="1300" t="str">
        <f t="shared" si="12"/>
        <v/>
      </c>
      <c r="AJ54" s="139" t="str">
        <f>IF($B54=0,"",_xlfn.XLOOKUP($B54,INPUT_DATA!$BP:$BP,INPUT_DATA!CL:CL))</f>
        <v/>
      </c>
      <c r="AK54" s="139" t="str">
        <f t="shared" si="13"/>
        <v/>
      </c>
      <c r="AL54" s="1275" t="str">
        <f>IF($B54=0,"",_xlfn.XLOOKUP($B54,INPUT_DATA!$BP:$BP,INPUT_DATA!CM:CM))</f>
        <v/>
      </c>
      <c r="AM54" s="139" t="str">
        <f t="shared" si="16"/>
        <v/>
      </c>
      <c r="AN54" s="1275" t="str">
        <f t="shared" si="14"/>
        <v/>
      </c>
    </row>
    <row r="55" spans="2:40">
      <c r="B55" s="137">
        <f>INPUT_DATA!BP46</f>
        <v>0</v>
      </c>
      <c r="C55" s="1291" t="str">
        <f>IF($B55=0,"",_xlfn.XLOOKUP($B55,INPUT_DATA!$BP:$BP,INPUT_DATA!BQ:BQ))</f>
        <v/>
      </c>
      <c r="D55" s="140" t="str">
        <f>IF($B55=0,"",_xlfn.XLOOKUP($B55,INPUT_DATA!$BP:$BP,INPUT_DATA!BR:BR))</f>
        <v/>
      </c>
      <c r="E55" s="140" t="str">
        <f>IF($B55=0,"",_xlfn.XLOOKUP($B55,INPUT_DATA!$BP:$BP,INPUT_DATA!BS:BS))</f>
        <v/>
      </c>
      <c r="F55" s="140" t="str">
        <f t="shared" si="1"/>
        <v/>
      </c>
      <c r="G55" s="1291" t="str">
        <f>IF($B55=0,"",_xlfn.XLOOKUP($B55,INPUT_DATA!$BP:$BP,INPUT_DATA!BT:BT))</f>
        <v/>
      </c>
      <c r="H55" s="140" t="str">
        <f>IF($B55=0,"",_xlfn.XLOOKUP($B55,INPUT_DATA!$BP:$BP,INPUT_DATA!BU:BU))</f>
        <v/>
      </c>
      <c r="I55" s="140" t="str">
        <f>IF($B55=0,"",_xlfn.XLOOKUP($B55,INPUT_DATA!$BP:$BP,INPUT_DATA!BV:BV))</f>
        <v/>
      </c>
      <c r="J55" s="140" t="str">
        <f t="shared" si="2"/>
        <v/>
      </c>
      <c r="K55" s="1291" t="str">
        <f>IF($B55=0,"",_xlfn.XLOOKUP($B55,INPUT_DATA!$BP:$BP,INPUT_DATA!BW:BW))</f>
        <v/>
      </c>
      <c r="L55" s="140" t="str">
        <f>IF($B55=0,"",_xlfn.XLOOKUP($B55,INPUT_DATA!$BP:$BP,INPUT_DATA!BX:BX))</f>
        <v/>
      </c>
      <c r="M55" s="140" t="str">
        <f>IF($B55=0,"",_xlfn.XLOOKUP($B55,INPUT_DATA!$BP:$BP,INPUT_DATA!BY:BY))</f>
        <v/>
      </c>
      <c r="N55" s="140" t="str">
        <f t="shared" si="3"/>
        <v/>
      </c>
      <c r="O55" s="1275" t="str">
        <f t="shared" si="4"/>
        <v/>
      </c>
      <c r="P55" s="139" t="str">
        <f t="shared" si="5"/>
        <v/>
      </c>
      <c r="Q55" s="139" t="str">
        <f t="shared" si="6"/>
        <v/>
      </c>
      <c r="R55" s="139" t="str">
        <f t="shared" si="7"/>
        <v/>
      </c>
      <c r="S55" s="140" t="str">
        <f>IF($B55=0,"",_xlfn.XLOOKUP($B55,INPUT_DATA!$BP:$BP,INPUT_DATA!BZ:BZ))</f>
        <v/>
      </c>
      <c r="T55" s="140" t="str">
        <f>IF($B55=0,"",_xlfn.XLOOKUP($B55,INPUT_DATA!$BP:$BP,INPUT_DATA!CA:CA))</f>
        <v/>
      </c>
      <c r="U55" s="140" t="str">
        <f>IF($B55=0,"",_xlfn.XLOOKUP($B55,INPUT_DATA!$BP:$BP,INPUT_DATA!CB:CB))</f>
        <v/>
      </c>
      <c r="V55" s="1300" t="str">
        <f t="shared" si="8"/>
        <v/>
      </c>
      <c r="W55" s="139" t="str">
        <f t="shared" si="9"/>
        <v/>
      </c>
      <c r="X55" s="139" t="str">
        <f>IF($B55=0,"",_xlfn.XLOOKUP($B55,INPUT_DATA!$BP:$BP,INPUT_DATA!CC:CC))</f>
        <v/>
      </c>
      <c r="Y55" s="140" t="str">
        <f>IF($B55=0,"",_xlfn.XLOOKUP($B55,INPUT_DATA!$BP:$BP,INPUT_DATA!CD:CD))</f>
        <v/>
      </c>
      <c r="Z55" s="140" t="str">
        <f>IF($B55=0,"",_xlfn.XLOOKUP($B55,INPUT_DATA!$BP:$BP,INPUT_DATA!CE:CE))</f>
        <v/>
      </c>
      <c r="AA55" s="140" t="str">
        <f>IF($B55=0,"",_xlfn.XLOOKUP($B55,INPUT_DATA!$BP:$BP,INPUT_DATA!CF:CF))</f>
        <v/>
      </c>
      <c r="AB55" s="1300" t="str">
        <f t="shared" si="10"/>
        <v/>
      </c>
      <c r="AC55" s="139"/>
      <c r="AD55" s="139" t="str">
        <f t="shared" si="17"/>
        <v/>
      </c>
      <c r="AE55" s="1275" t="str">
        <f>IF($B55=0,"",_xlfn.XLOOKUP($B55,INPUT_DATA!$BP:$BP,INPUT_DATA!CH:CH))</f>
        <v/>
      </c>
      <c r="AF55" s="140" t="str">
        <f>IF($B55=0,"",_xlfn.XLOOKUP($B55,INPUT_DATA!$BP:$BP,INPUT_DATA!CI:CI))</f>
        <v/>
      </c>
      <c r="AG55" s="140" t="str">
        <f>IF($B55=0,"",_xlfn.XLOOKUP($B55,INPUT_DATA!$BP:$BP,INPUT_DATA!CJ:CJ))</f>
        <v/>
      </c>
      <c r="AH55" s="140" t="str">
        <f>IF($B55=0,"",_xlfn.XLOOKUP($B55,INPUT_DATA!$BP:$BP,INPUT_DATA!CK:CK))</f>
        <v/>
      </c>
      <c r="AI55" s="1300" t="str">
        <f t="shared" si="12"/>
        <v/>
      </c>
      <c r="AJ55" s="139" t="str">
        <f>IF($B55=0,"",_xlfn.XLOOKUP($B55,INPUT_DATA!$BP:$BP,INPUT_DATA!CL:CL))</f>
        <v/>
      </c>
      <c r="AK55" s="139" t="str">
        <f t="shared" si="13"/>
        <v/>
      </c>
      <c r="AL55" s="1275" t="str">
        <f>IF($B55=0,"",_xlfn.XLOOKUP($B55,INPUT_DATA!$BP:$BP,INPUT_DATA!CM:CM))</f>
        <v/>
      </c>
      <c r="AM55" s="139" t="str">
        <f t="shared" si="16"/>
        <v/>
      </c>
      <c r="AN55" s="1275" t="str">
        <f t="shared" si="14"/>
        <v/>
      </c>
    </row>
    <row r="56" spans="2:40">
      <c r="B56" s="137">
        <f>INPUT_DATA!BP47</f>
        <v>0</v>
      </c>
      <c r="C56" s="1291" t="str">
        <f>IF($B56=0,"",_xlfn.XLOOKUP($B56,INPUT_DATA!$BP:$BP,INPUT_DATA!BQ:BQ))</f>
        <v/>
      </c>
      <c r="D56" s="140" t="str">
        <f>IF($B56=0,"",_xlfn.XLOOKUP($B56,INPUT_DATA!$BP:$BP,INPUT_DATA!BR:BR))</f>
        <v/>
      </c>
      <c r="E56" s="140" t="str">
        <f>IF($B56=0,"",_xlfn.XLOOKUP($B56,INPUT_DATA!$BP:$BP,INPUT_DATA!BS:BS))</f>
        <v/>
      </c>
      <c r="F56" s="140" t="str">
        <f t="shared" si="1"/>
        <v/>
      </c>
      <c r="G56" s="1291" t="str">
        <f>IF($B56=0,"",_xlfn.XLOOKUP($B56,INPUT_DATA!$BP:$BP,INPUT_DATA!BT:BT))</f>
        <v/>
      </c>
      <c r="H56" s="140" t="str">
        <f>IF($B56=0,"",_xlfn.XLOOKUP($B56,INPUT_DATA!$BP:$BP,INPUT_DATA!BU:BU))</f>
        <v/>
      </c>
      <c r="I56" s="140" t="str">
        <f>IF($B56=0,"",_xlfn.XLOOKUP($B56,INPUT_DATA!$BP:$BP,INPUT_DATA!BV:BV))</f>
        <v/>
      </c>
      <c r="J56" s="140" t="str">
        <f t="shared" si="2"/>
        <v/>
      </c>
      <c r="K56" s="1291" t="str">
        <f>IF($B56=0,"",_xlfn.XLOOKUP($B56,INPUT_DATA!$BP:$BP,INPUT_DATA!BW:BW))</f>
        <v/>
      </c>
      <c r="L56" s="140" t="str">
        <f>IF($B56=0,"",_xlfn.XLOOKUP($B56,INPUT_DATA!$BP:$BP,INPUT_DATA!BX:BX))</f>
        <v/>
      </c>
      <c r="M56" s="140" t="str">
        <f>IF($B56=0,"",_xlfn.XLOOKUP($B56,INPUT_DATA!$BP:$BP,INPUT_DATA!BY:BY))</f>
        <v/>
      </c>
      <c r="N56" s="140" t="str">
        <f t="shared" si="3"/>
        <v/>
      </c>
      <c r="O56" s="1275" t="str">
        <f t="shared" si="4"/>
        <v/>
      </c>
      <c r="P56" s="139" t="str">
        <f t="shared" si="5"/>
        <v/>
      </c>
      <c r="Q56" s="139" t="str">
        <f t="shared" si="6"/>
        <v/>
      </c>
      <c r="R56" s="139" t="str">
        <f t="shared" si="7"/>
        <v/>
      </c>
      <c r="S56" s="140" t="str">
        <f>IF($B56=0,"",_xlfn.XLOOKUP($B56,INPUT_DATA!$BP:$BP,INPUT_DATA!BZ:BZ))</f>
        <v/>
      </c>
      <c r="T56" s="140" t="str">
        <f>IF($B56=0,"",_xlfn.XLOOKUP($B56,INPUT_DATA!$BP:$BP,INPUT_DATA!CA:CA))</f>
        <v/>
      </c>
      <c r="U56" s="140" t="str">
        <f>IF($B56=0,"",_xlfn.XLOOKUP($B56,INPUT_DATA!$BP:$BP,INPUT_DATA!CB:CB))</f>
        <v/>
      </c>
      <c r="V56" s="1300" t="str">
        <f t="shared" si="8"/>
        <v/>
      </c>
      <c r="W56" s="139" t="str">
        <f t="shared" si="9"/>
        <v/>
      </c>
      <c r="X56" s="139" t="str">
        <f>IF($B56=0,"",_xlfn.XLOOKUP($B56,INPUT_DATA!$BP:$BP,INPUT_DATA!CC:CC))</f>
        <v/>
      </c>
      <c r="Y56" s="140" t="str">
        <f>IF($B56=0,"",_xlfn.XLOOKUP($B56,INPUT_DATA!$BP:$BP,INPUT_DATA!CD:CD))</f>
        <v/>
      </c>
      <c r="Z56" s="140" t="str">
        <f>IF($B56=0,"",_xlfn.XLOOKUP($B56,INPUT_DATA!$BP:$BP,INPUT_DATA!CE:CE))</f>
        <v/>
      </c>
      <c r="AA56" s="140" t="str">
        <f>IF($B56=0,"",_xlfn.XLOOKUP($B56,INPUT_DATA!$BP:$BP,INPUT_DATA!CF:CF))</f>
        <v/>
      </c>
      <c r="AB56" s="1300" t="str">
        <f t="shared" si="10"/>
        <v/>
      </c>
      <c r="AC56" s="139"/>
      <c r="AD56" s="139" t="str">
        <f t="shared" si="17"/>
        <v/>
      </c>
      <c r="AE56" s="1275" t="str">
        <f>IF($B56=0,"",_xlfn.XLOOKUP($B56,INPUT_DATA!$BP:$BP,INPUT_DATA!CH:CH))</f>
        <v/>
      </c>
      <c r="AF56" s="140" t="str">
        <f>IF($B56=0,"",_xlfn.XLOOKUP($B56,INPUT_DATA!$BP:$BP,INPUT_DATA!CI:CI))</f>
        <v/>
      </c>
      <c r="AG56" s="140" t="str">
        <f>IF($B56=0,"",_xlfn.XLOOKUP($B56,INPUT_DATA!$BP:$BP,INPUT_DATA!CJ:CJ))</f>
        <v/>
      </c>
      <c r="AH56" s="140" t="str">
        <f>IF($B56=0,"",_xlfn.XLOOKUP($B56,INPUT_DATA!$BP:$BP,INPUT_DATA!CK:CK))</f>
        <v/>
      </c>
      <c r="AI56" s="1300" t="str">
        <f t="shared" si="12"/>
        <v/>
      </c>
      <c r="AJ56" s="139" t="str">
        <f>IF($B56=0,"",_xlfn.XLOOKUP($B56,INPUT_DATA!$BP:$BP,INPUT_DATA!CL:CL))</f>
        <v/>
      </c>
      <c r="AK56" s="139" t="str">
        <f t="shared" si="13"/>
        <v/>
      </c>
      <c r="AL56" s="1275" t="str">
        <f>IF($B56=0,"",_xlfn.XLOOKUP($B56,INPUT_DATA!$BP:$BP,INPUT_DATA!CM:CM))</f>
        <v/>
      </c>
      <c r="AM56" s="139" t="str">
        <f t="shared" si="16"/>
        <v/>
      </c>
      <c r="AN56" s="1275" t="str">
        <f t="shared" si="14"/>
        <v/>
      </c>
    </row>
    <row r="57" spans="2:40">
      <c r="B57" s="137">
        <f>INPUT_DATA!BP48</f>
        <v>0</v>
      </c>
      <c r="C57" s="1291" t="str">
        <f>IF($B57=0,"",_xlfn.XLOOKUP($B57,INPUT_DATA!$BP:$BP,INPUT_DATA!BQ:BQ))</f>
        <v/>
      </c>
      <c r="D57" s="140" t="str">
        <f>IF($B57=0,"",_xlfn.XLOOKUP($B57,INPUT_DATA!$BP:$BP,INPUT_DATA!BR:BR))</f>
        <v/>
      </c>
      <c r="E57" s="140" t="str">
        <f>IF($B57=0,"",_xlfn.XLOOKUP($B57,INPUT_DATA!$BP:$BP,INPUT_DATA!BS:BS))</f>
        <v/>
      </c>
      <c r="F57" s="140" t="str">
        <f t="shared" si="1"/>
        <v/>
      </c>
      <c r="G57" s="1291" t="str">
        <f>IF($B57=0,"",_xlfn.XLOOKUP($B57,INPUT_DATA!$BP:$BP,INPUT_DATA!BT:BT))</f>
        <v/>
      </c>
      <c r="H57" s="140" t="str">
        <f>IF($B57=0,"",_xlfn.XLOOKUP($B57,INPUT_DATA!$BP:$BP,INPUT_DATA!BU:BU))</f>
        <v/>
      </c>
      <c r="I57" s="140" t="str">
        <f>IF($B57=0,"",_xlfn.XLOOKUP($B57,INPUT_DATA!$BP:$BP,INPUT_DATA!BV:BV))</f>
        <v/>
      </c>
      <c r="J57" s="140" t="str">
        <f t="shared" si="2"/>
        <v/>
      </c>
      <c r="K57" s="1291" t="str">
        <f>IF($B57=0,"",_xlfn.XLOOKUP($B57,INPUT_DATA!$BP:$BP,INPUT_DATA!BW:BW))</f>
        <v/>
      </c>
      <c r="L57" s="140" t="str">
        <f>IF($B57=0,"",_xlfn.XLOOKUP($B57,INPUT_DATA!$BP:$BP,INPUT_DATA!BX:BX))</f>
        <v/>
      </c>
      <c r="M57" s="140" t="str">
        <f>IF($B57=0,"",_xlfn.XLOOKUP($B57,INPUT_DATA!$BP:$BP,INPUT_DATA!BY:BY))</f>
        <v/>
      </c>
      <c r="N57" s="140" t="str">
        <f t="shared" si="3"/>
        <v/>
      </c>
      <c r="O57" s="1275" t="str">
        <f t="shared" si="4"/>
        <v/>
      </c>
      <c r="P57" s="139" t="str">
        <f t="shared" si="5"/>
        <v/>
      </c>
      <c r="Q57" s="139" t="str">
        <f t="shared" si="6"/>
        <v/>
      </c>
      <c r="R57" s="139" t="str">
        <f t="shared" si="7"/>
        <v/>
      </c>
      <c r="S57" s="140" t="str">
        <f>IF($B57=0,"",_xlfn.XLOOKUP($B57,INPUT_DATA!$BP:$BP,INPUT_DATA!BZ:BZ))</f>
        <v/>
      </c>
      <c r="T57" s="140" t="str">
        <f>IF($B57=0,"",_xlfn.XLOOKUP($B57,INPUT_DATA!$BP:$BP,INPUT_DATA!CA:CA))</f>
        <v/>
      </c>
      <c r="U57" s="140" t="str">
        <f>IF($B57=0,"",_xlfn.XLOOKUP($B57,INPUT_DATA!$BP:$BP,INPUT_DATA!CB:CB))</f>
        <v/>
      </c>
      <c r="V57" s="1300" t="str">
        <f t="shared" si="8"/>
        <v/>
      </c>
      <c r="W57" s="139" t="str">
        <f t="shared" si="9"/>
        <v/>
      </c>
      <c r="X57" s="139" t="str">
        <f>IF($B57=0,"",_xlfn.XLOOKUP($B57,INPUT_DATA!$BP:$BP,INPUT_DATA!CC:CC))</f>
        <v/>
      </c>
      <c r="Y57" s="140" t="str">
        <f>IF($B57=0,"",_xlfn.XLOOKUP($B57,INPUT_DATA!$BP:$BP,INPUT_DATA!CD:CD))</f>
        <v/>
      </c>
      <c r="Z57" s="140" t="str">
        <f>IF($B57=0,"",_xlfn.XLOOKUP($B57,INPUT_DATA!$BP:$BP,INPUT_DATA!CE:CE))</f>
        <v/>
      </c>
      <c r="AA57" s="140" t="str">
        <f>IF($B57=0,"",_xlfn.XLOOKUP($B57,INPUT_DATA!$BP:$BP,INPUT_DATA!CF:CF))</f>
        <v/>
      </c>
      <c r="AB57" s="1300" t="str">
        <f t="shared" si="10"/>
        <v/>
      </c>
      <c r="AC57" s="139"/>
      <c r="AD57" s="139" t="str">
        <f t="shared" si="17"/>
        <v/>
      </c>
      <c r="AE57" s="1275" t="str">
        <f>IF($B57=0,"",_xlfn.XLOOKUP($B57,INPUT_DATA!$BP:$BP,INPUT_DATA!CH:CH))</f>
        <v/>
      </c>
      <c r="AF57" s="140" t="str">
        <f>IF($B57=0,"",_xlfn.XLOOKUP($B57,INPUT_DATA!$BP:$BP,INPUT_DATA!CI:CI))</f>
        <v/>
      </c>
      <c r="AG57" s="140" t="str">
        <f>IF($B57=0,"",_xlfn.XLOOKUP($B57,INPUT_DATA!$BP:$BP,INPUT_DATA!CJ:CJ))</f>
        <v/>
      </c>
      <c r="AH57" s="140" t="str">
        <f>IF($B57=0,"",_xlfn.XLOOKUP($B57,INPUT_DATA!$BP:$BP,INPUT_DATA!CK:CK))</f>
        <v/>
      </c>
      <c r="AI57" s="1300" t="str">
        <f t="shared" si="12"/>
        <v/>
      </c>
      <c r="AJ57" s="139" t="str">
        <f>IF($B57=0,"",_xlfn.XLOOKUP($B57,INPUT_DATA!$BP:$BP,INPUT_DATA!CL:CL))</f>
        <v/>
      </c>
      <c r="AK57" s="139" t="str">
        <f t="shared" si="13"/>
        <v/>
      </c>
      <c r="AL57" s="1275" t="str">
        <f>IF($B57=0,"",_xlfn.XLOOKUP($B57,INPUT_DATA!$BP:$BP,INPUT_DATA!CM:CM))</f>
        <v/>
      </c>
      <c r="AM57" s="139" t="str">
        <f t="shared" si="16"/>
        <v/>
      </c>
      <c r="AN57" s="1275" t="str">
        <f t="shared" si="14"/>
        <v/>
      </c>
    </row>
    <row r="58" spans="2:40">
      <c r="B58" s="137">
        <f>INPUT_DATA!BP49</f>
        <v>0</v>
      </c>
      <c r="C58" s="1291" t="str">
        <f>IF($B58=0,"",_xlfn.XLOOKUP($B58,INPUT_DATA!$BP:$BP,INPUT_DATA!BQ:BQ))</f>
        <v/>
      </c>
      <c r="D58" s="140" t="str">
        <f>IF($B58=0,"",_xlfn.XLOOKUP($B58,INPUT_DATA!$BP:$BP,INPUT_DATA!BR:BR))</f>
        <v/>
      </c>
      <c r="E58" s="140" t="str">
        <f>IF($B58=0,"",_xlfn.XLOOKUP($B58,INPUT_DATA!$BP:$BP,INPUT_DATA!BS:BS))</f>
        <v/>
      </c>
      <c r="F58" s="140" t="str">
        <f t="shared" si="1"/>
        <v/>
      </c>
      <c r="G58" s="1291" t="str">
        <f>IF($B58=0,"",_xlfn.XLOOKUP($B58,INPUT_DATA!$BP:$BP,INPUT_DATA!BT:BT))</f>
        <v/>
      </c>
      <c r="H58" s="140" t="str">
        <f>IF($B58=0,"",_xlfn.XLOOKUP($B58,INPUT_DATA!$BP:$BP,INPUT_DATA!BU:BU))</f>
        <v/>
      </c>
      <c r="I58" s="140" t="str">
        <f>IF($B58=0,"",_xlfn.XLOOKUP($B58,INPUT_DATA!$BP:$BP,INPUT_DATA!BV:BV))</f>
        <v/>
      </c>
      <c r="J58" s="140" t="str">
        <f t="shared" si="2"/>
        <v/>
      </c>
      <c r="K58" s="1291" t="str">
        <f>IF($B58=0,"",_xlfn.XLOOKUP($B58,INPUT_DATA!$BP:$BP,INPUT_DATA!BW:BW))</f>
        <v/>
      </c>
      <c r="L58" s="140" t="str">
        <f>IF($B58=0,"",_xlfn.XLOOKUP($B58,INPUT_DATA!$BP:$BP,INPUT_DATA!BX:BX))</f>
        <v/>
      </c>
      <c r="M58" s="140" t="str">
        <f>IF($B58=0,"",_xlfn.XLOOKUP($B58,INPUT_DATA!$BP:$BP,INPUT_DATA!BY:BY))</f>
        <v/>
      </c>
      <c r="N58" s="140" t="str">
        <f t="shared" si="3"/>
        <v/>
      </c>
      <c r="O58" s="1275" t="str">
        <f t="shared" si="4"/>
        <v/>
      </c>
      <c r="P58" s="139" t="str">
        <f t="shared" si="5"/>
        <v/>
      </c>
      <c r="Q58" s="139" t="str">
        <f t="shared" si="6"/>
        <v/>
      </c>
      <c r="R58" s="139" t="str">
        <f t="shared" si="7"/>
        <v/>
      </c>
      <c r="S58" s="140" t="str">
        <f>IF($B58=0,"",_xlfn.XLOOKUP($B58,INPUT_DATA!$BP:$BP,INPUT_DATA!BZ:BZ))</f>
        <v/>
      </c>
      <c r="T58" s="140" t="str">
        <f>IF($B58=0,"",_xlfn.XLOOKUP($B58,INPUT_DATA!$BP:$BP,INPUT_DATA!CA:CA))</f>
        <v/>
      </c>
      <c r="U58" s="140" t="str">
        <f>IF($B58=0,"",_xlfn.XLOOKUP($B58,INPUT_DATA!$BP:$BP,INPUT_DATA!CB:CB))</f>
        <v/>
      </c>
      <c r="V58" s="1300" t="str">
        <f t="shared" si="8"/>
        <v/>
      </c>
      <c r="W58" s="139" t="str">
        <f t="shared" si="9"/>
        <v/>
      </c>
      <c r="X58" s="139" t="str">
        <f>IF($B58=0,"",_xlfn.XLOOKUP($B58,INPUT_DATA!$BP:$BP,INPUT_DATA!CC:CC))</f>
        <v/>
      </c>
      <c r="Y58" s="140" t="str">
        <f>IF($B58=0,"",_xlfn.XLOOKUP($B58,INPUT_DATA!$BP:$BP,INPUT_DATA!CD:CD))</f>
        <v/>
      </c>
      <c r="Z58" s="140" t="str">
        <f>IF($B58=0,"",_xlfn.XLOOKUP($B58,INPUT_DATA!$BP:$BP,INPUT_DATA!CE:CE))</f>
        <v/>
      </c>
      <c r="AA58" s="140" t="str">
        <f>IF($B58=0,"",_xlfn.XLOOKUP($B58,INPUT_DATA!$BP:$BP,INPUT_DATA!CF:CF))</f>
        <v/>
      </c>
      <c r="AB58" s="1300" t="str">
        <f t="shared" si="10"/>
        <v/>
      </c>
      <c r="AC58" s="139"/>
      <c r="AD58" s="139" t="str">
        <f t="shared" si="17"/>
        <v/>
      </c>
      <c r="AE58" s="1275" t="str">
        <f>IF($B58=0,"",_xlfn.XLOOKUP($B58,INPUT_DATA!$BP:$BP,INPUT_DATA!CH:CH))</f>
        <v/>
      </c>
      <c r="AF58" s="140" t="str">
        <f>IF($B58=0,"",_xlfn.XLOOKUP($B58,INPUT_DATA!$BP:$BP,INPUT_DATA!CI:CI))</f>
        <v/>
      </c>
      <c r="AG58" s="140" t="str">
        <f>IF($B58=0,"",_xlfn.XLOOKUP($B58,INPUT_DATA!$BP:$BP,INPUT_DATA!CJ:CJ))</f>
        <v/>
      </c>
      <c r="AH58" s="140" t="str">
        <f>IF($B58=0,"",_xlfn.XLOOKUP($B58,INPUT_DATA!$BP:$BP,INPUT_DATA!CK:CK))</f>
        <v/>
      </c>
      <c r="AI58" s="1300" t="str">
        <f t="shared" si="12"/>
        <v/>
      </c>
      <c r="AJ58" s="139" t="str">
        <f>IF($B58=0,"",_xlfn.XLOOKUP($B58,INPUT_DATA!$BP:$BP,INPUT_DATA!CL:CL))</f>
        <v/>
      </c>
      <c r="AK58" s="139" t="str">
        <f t="shared" si="13"/>
        <v/>
      </c>
      <c r="AL58" s="1275" t="str">
        <f>IF($B58=0,"",_xlfn.XLOOKUP($B58,INPUT_DATA!$BP:$BP,INPUT_DATA!CM:CM))</f>
        <v/>
      </c>
      <c r="AM58" s="139" t="str">
        <f t="shared" si="16"/>
        <v/>
      </c>
      <c r="AN58" s="1275" t="str">
        <f t="shared" si="14"/>
        <v/>
      </c>
    </row>
    <row r="59" spans="2:40">
      <c r="B59" s="137">
        <f>INPUT_DATA!BP50</f>
        <v>0</v>
      </c>
      <c r="C59" s="1291" t="str">
        <f>IF($B59=0,"",_xlfn.XLOOKUP($B59,INPUT_DATA!$BP:$BP,INPUT_DATA!BQ:BQ))</f>
        <v/>
      </c>
      <c r="D59" s="140" t="str">
        <f>IF($B59=0,"",_xlfn.XLOOKUP($B59,INPUT_DATA!$BP:$BP,INPUT_DATA!BR:BR))</f>
        <v/>
      </c>
      <c r="E59" s="140" t="str">
        <f>IF($B59=0,"",_xlfn.XLOOKUP($B59,INPUT_DATA!$BP:$BP,INPUT_DATA!BS:BS))</f>
        <v/>
      </c>
      <c r="F59" s="140" t="str">
        <f t="shared" si="1"/>
        <v/>
      </c>
      <c r="G59" s="1291" t="str">
        <f>IF($B59=0,"",_xlfn.XLOOKUP($B59,INPUT_DATA!$BP:$BP,INPUT_DATA!BT:BT))</f>
        <v/>
      </c>
      <c r="H59" s="140" t="str">
        <f>IF($B59=0,"",_xlfn.XLOOKUP($B59,INPUT_DATA!$BP:$BP,INPUT_DATA!BU:BU))</f>
        <v/>
      </c>
      <c r="I59" s="140" t="str">
        <f>IF($B59=0,"",_xlfn.XLOOKUP($B59,INPUT_DATA!$BP:$BP,INPUT_DATA!BV:BV))</f>
        <v/>
      </c>
      <c r="J59" s="140" t="str">
        <f t="shared" si="2"/>
        <v/>
      </c>
      <c r="K59" s="1291" t="str">
        <f>IF($B59=0,"",_xlfn.XLOOKUP($B59,INPUT_DATA!$BP:$BP,INPUT_DATA!BW:BW))</f>
        <v/>
      </c>
      <c r="L59" s="140" t="str">
        <f>IF($B59=0,"",_xlfn.XLOOKUP($B59,INPUT_DATA!$BP:$BP,INPUT_DATA!BX:BX))</f>
        <v/>
      </c>
      <c r="M59" s="140" t="str">
        <f>IF($B59=0,"",_xlfn.XLOOKUP($B59,INPUT_DATA!$BP:$BP,INPUT_DATA!BY:BY))</f>
        <v/>
      </c>
      <c r="N59" s="140" t="str">
        <f t="shared" si="3"/>
        <v/>
      </c>
      <c r="O59" s="1275" t="str">
        <f t="shared" si="4"/>
        <v/>
      </c>
      <c r="P59" s="139" t="str">
        <f t="shared" si="5"/>
        <v/>
      </c>
      <c r="Q59" s="139" t="str">
        <f t="shared" si="6"/>
        <v/>
      </c>
      <c r="R59" s="139" t="str">
        <f t="shared" si="7"/>
        <v/>
      </c>
      <c r="S59" s="140" t="str">
        <f>IF($B59=0,"",_xlfn.XLOOKUP($B59,INPUT_DATA!$BP:$BP,INPUT_DATA!BZ:BZ))</f>
        <v/>
      </c>
      <c r="T59" s="140" t="str">
        <f>IF($B59=0,"",_xlfn.XLOOKUP($B59,INPUT_DATA!$BP:$BP,INPUT_DATA!CA:CA))</f>
        <v/>
      </c>
      <c r="U59" s="140" t="str">
        <f>IF($B59=0,"",_xlfn.XLOOKUP($B59,INPUT_DATA!$BP:$BP,INPUT_DATA!CB:CB))</f>
        <v/>
      </c>
      <c r="V59" s="1300" t="str">
        <f t="shared" si="8"/>
        <v/>
      </c>
      <c r="W59" s="139" t="str">
        <f t="shared" si="9"/>
        <v/>
      </c>
      <c r="X59" s="139" t="str">
        <f>IF($B59=0,"",_xlfn.XLOOKUP($B59,INPUT_DATA!$BP:$BP,INPUT_DATA!CC:CC))</f>
        <v/>
      </c>
      <c r="Y59" s="140" t="str">
        <f>IF($B59=0,"",_xlfn.XLOOKUP($B59,INPUT_DATA!$BP:$BP,INPUT_DATA!CD:CD))</f>
        <v/>
      </c>
      <c r="Z59" s="140" t="str">
        <f>IF($B59=0,"",_xlfn.XLOOKUP($B59,INPUT_DATA!$BP:$BP,INPUT_DATA!CE:CE))</f>
        <v/>
      </c>
      <c r="AA59" s="140" t="str">
        <f>IF($B59=0,"",_xlfn.XLOOKUP($B59,INPUT_DATA!$BP:$BP,INPUT_DATA!CF:CF))</f>
        <v/>
      </c>
      <c r="AB59" s="1300" t="str">
        <f t="shared" si="10"/>
        <v/>
      </c>
      <c r="AC59" s="139"/>
      <c r="AD59" s="139" t="str">
        <f t="shared" si="17"/>
        <v/>
      </c>
      <c r="AE59" s="1275" t="str">
        <f>IF($B59=0,"",_xlfn.XLOOKUP($B59,INPUT_DATA!$BP:$BP,INPUT_DATA!CH:CH))</f>
        <v/>
      </c>
      <c r="AF59" s="140" t="str">
        <f>IF($B59=0,"",_xlfn.XLOOKUP($B59,INPUT_DATA!$BP:$BP,INPUT_DATA!CI:CI))</f>
        <v/>
      </c>
      <c r="AG59" s="140" t="str">
        <f>IF($B59=0,"",_xlfn.XLOOKUP($B59,INPUT_DATA!$BP:$BP,INPUT_DATA!CJ:CJ))</f>
        <v/>
      </c>
      <c r="AH59" s="140" t="str">
        <f>IF($B59=0,"",_xlfn.XLOOKUP($B59,INPUT_DATA!$BP:$BP,INPUT_DATA!CK:CK))</f>
        <v/>
      </c>
      <c r="AI59" s="1300" t="str">
        <f t="shared" si="12"/>
        <v/>
      </c>
      <c r="AJ59" s="139" t="str">
        <f>IF($B59=0,"",_xlfn.XLOOKUP($B59,INPUT_DATA!$BP:$BP,INPUT_DATA!CL:CL))</f>
        <v/>
      </c>
      <c r="AK59" s="139" t="str">
        <f t="shared" si="13"/>
        <v/>
      </c>
      <c r="AL59" s="1275" t="str">
        <f>IF($B59=0,"",_xlfn.XLOOKUP($B59,INPUT_DATA!$BP:$BP,INPUT_DATA!CM:CM))</f>
        <v/>
      </c>
      <c r="AM59" s="139" t="str">
        <f t="shared" si="16"/>
        <v/>
      </c>
      <c r="AN59" s="1275" t="str">
        <f t="shared" si="14"/>
        <v/>
      </c>
    </row>
    <row r="60" spans="2:40">
      <c r="B60" s="137">
        <f>INPUT_DATA!BP51</f>
        <v>0</v>
      </c>
      <c r="C60" s="1291" t="str">
        <f>IF($B60=0,"",_xlfn.XLOOKUP($B60,INPUT_DATA!$BP:$BP,INPUT_DATA!BQ:BQ))</f>
        <v/>
      </c>
      <c r="D60" s="140" t="str">
        <f>IF($B60=0,"",_xlfn.XLOOKUP($B60,INPUT_DATA!$BP:$BP,INPUT_DATA!BR:BR))</f>
        <v/>
      </c>
      <c r="E60" s="140" t="str">
        <f>IF($B60=0,"",_xlfn.XLOOKUP($B60,INPUT_DATA!$BP:$BP,INPUT_DATA!BS:BS))</f>
        <v/>
      </c>
      <c r="F60" s="140" t="str">
        <f t="shared" si="1"/>
        <v/>
      </c>
      <c r="G60" s="1291" t="str">
        <f>IF($B60=0,"",_xlfn.XLOOKUP($B60,INPUT_DATA!$BP:$BP,INPUT_DATA!BT:BT))</f>
        <v/>
      </c>
      <c r="H60" s="140" t="str">
        <f>IF($B60=0,"",_xlfn.XLOOKUP($B60,INPUT_DATA!$BP:$BP,INPUT_DATA!BU:BU))</f>
        <v/>
      </c>
      <c r="I60" s="140" t="str">
        <f>IF($B60=0,"",_xlfn.XLOOKUP($B60,INPUT_DATA!$BP:$BP,INPUT_DATA!BV:BV))</f>
        <v/>
      </c>
      <c r="J60" s="140" t="str">
        <f t="shared" si="2"/>
        <v/>
      </c>
      <c r="K60" s="1291" t="str">
        <f>IF($B60=0,"",_xlfn.XLOOKUP($B60,INPUT_DATA!$BP:$BP,INPUT_DATA!BW:BW))</f>
        <v/>
      </c>
      <c r="L60" s="140" t="str">
        <f>IF($B60=0,"",_xlfn.XLOOKUP($B60,INPUT_DATA!$BP:$BP,INPUT_DATA!BX:BX))</f>
        <v/>
      </c>
      <c r="M60" s="140" t="str">
        <f>IF($B60=0,"",_xlfn.XLOOKUP($B60,INPUT_DATA!$BP:$BP,INPUT_DATA!BY:BY))</f>
        <v/>
      </c>
      <c r="N60" s="140" t="str">
        <f t="shared" si="3"/>
        <v/>
      </c>
      <c r="O60" s="1275" t="str">
        <f t="shared" si="4"/>
        <v/>
      </c>
      <c r="P60" s="139" t="str">
        <f t="shared" si="5"/>
        <v/>
      </c>
      <c r="Q60" s="139" t="str">
        <f t="shared" si="6"/>
        <v/>
      </c>
      <c r="R60" s="139" t="str">
        <f t="shared" si="7"/>
        <v/>
      </c>
      <c r="S60" s="140" t="str">
        <f>IF($B60=0,"",_xlfn.XLOOKUP($B60,INPUT_DATA!$BP:$BP,INPUT_DATA!BZ:BZ))</f>
        <v/>
      </c>
      <c r="T60" s="140" t="str">
        <f>IF($B60=0,"",_xlfn.XLOOKUP($B60,INPUT_DATA!$BP:$BP,INPUT_DATA!CA:CA))</f>
        <v/>
      </c>
      <c r="U60" s="140" t="str">
        <f>IF($B60=0,"",_xlfn.XLOOKUP($B60,INPUT_DATA!$BP:$BP,INPUT_DATA!CB:CB))</f>
        <v/>
      </c>
      <c r="V60" s="1300" t="str">
        <f t="shared" si="8"/>
        <v/>
      </c>
      <c r="W60" s="139" t="str">
        <f t="shared" si="9"/>
        <v/>
      </c>
      <c r="X60" s="139" t="str">
        <f>IF($B60=0,"",_xlfn.XLOOKUP($B60,INPUT_DATA!$BP:$BP,INPUT_DATA!CC:CC))</f>
        <v/>
      </c>
      <c r="Y60" s="140" t="str">
        <f>IF($B60=0,"",_xlfn.XLOOKUP($B60,INPUT_DATA!$BP:$BP,INPUT_DATA!CD:CD))</f>
        <v/>
      </c>
      <c r="Z60" s="140" t="str">
        <f>IF($B60=0,"",_xlfn.XLOOKUP($B60,INPUT_DATA!$BP:$BP,INPUT_DATA!CE:CE))</f>
        <v/>
      </c>
      <c r="AA60" s="140" t="str">
        <f>IF($B60=0,"",_xlfn.XLOOKUP($B60,INPUT_DATA!$BP:$BP,INPUT_DATA!CF:CF))</f>
        <v/>
      </c>
      <c r="AB60" s="1300" t="str">
        <f t="shared" si="10"/>
        <v/>
      </c>
      <c r="AC60" s="139"/>
      <c r="AD60" s="139" t="str">
        <f t="shared" si="17"/>
        <v/>
      </c>
      <c r="AE60" s="1275" t="str">
        <f>IF($B60=0,"",_xlfn.XLOOKUP($B60,INPUT_DATA!$BP:$BP,INPUT_DATA!CH:CH))</f>
        <v/>
      </c>
      <c r="AF60" s="140" t="str">
        <f>IF($B60=0,"",_xlfn.XLOOKUP($B60,INPUT_DATA!$BP:$BP,INPUT_DATA!CI:CI))</f>
        <v/>
      </c>
      <c r="AG60" s="140" t="str">
        <f>IF($B60=0,"",_xlfn.XLOOKUP($B60,INPUT_DATA!$BP:$BP,INPUT_DATA!CJ:CJ))</f>
        <v/>
      </c>
      <c r="AH60" s="140" t="str">
        <f>IF($B60=0,"",_xlfn.XLOOKUP($B60,INPUT_DATA!$BP:$BP,INPUT_DATA!CK:CK))</f>
        <v/>
      </c>
      <c r="AI60" s="1300" t="str">
        <f t="shared" si="12"/>
        <v/>
      </c>
      <c r="AJ60" s="139" t="str">
        <f>IF($B60=0,"",_xlfn.XLOOKUP($B60,INPUT_DATA!$BP:$BP,INPUT_DATA!CL:CL))</f>
        <v/>
      </c>
      <c r="AK60" s="139" t="str">
        <f t="shared" si="13"/>
        <v/>
      </c>
      <c r="AL60" s="1275" t="str">
        <f>IF($B60=0,"",_xlfn.XLOOKUP($B60,INPUT_DATA!$BP:$BP,INPUT_DATA!CM:CM))</f>
        <v/>
      </c>
      <c r="AM60" s="139" t="str">
        <f t="shared" si="16"/>
        <v/>
      </c>
      <c r="AN60" s="1275" t="str">
        <f t="shared" si="14"/>
        <v/>
      </c>
    </row>
    <row r="61" spans="2:40">
      <c r="B61" s="137">
        <f>INPUT_DATA!BP52</f>
        <v>0</v>
      </c>
      <c r="C61" s="1291" t="str">
        <f>IF($B61=0,"",_xlfn.XLOOKUP($B61,INPUT_DATA!$BP:$BP,INPUT_DATA!BQ:BQ))</f>
        <v/>
      </c>
      <c r="D61" s="140" t="str">
        <f>IF($B61=0,"",_xlfn.XLOOKUP($B61,INPUT_DATA!$BP:$BP,INPUT_DATA!BR:BR))</f>
        <v/>
      </c>
      <c r="E61" s="140" t="str">
        <f>IF($B61=0,"",_xlfn.XLOOKUP($B61,INPUT_DATA!$BP:$BP,INPUT_DATA!BS:BS))</f>
        <v/>
      </c>
      <c r="F61" s="140" t="str">
        <f t="shared" si="1"/>
        <v/>
      </c>
      <c r="G61" s="1291" t="str">
        <f>IF($B61=0,"",_xlfn.XLOOKUP($B61,INPUT_DATA!$BP:$BP,INPUT_DATA!BT:BT))</f>
        <v/>
      </c>
      <c r="H61" s="140" t="str">
        <f>IF($B61=0,"",_xlfn.XLOOKUP($B61,INPUT_DATA!$BP:$BP,INPUT_DATA!BU:BU))</f>
        <v/>
      </c>
      <c r="I61" s="140" t="str">
        <f>IF($B61=0,"",_xlfn.XLOOKUP($B61,INPUT_DATA!$BP:$BP,INPUT_DATA!BV:BV))</f>
        <v/>
      </c>
      <c r="J61" s="140" t="str">
        <f t="shared" si="2"/>
        <v/>
      </c>
      <c r="K61" s="1291" t="str">
        <f>IF($B61=0,"",_xlfn.XLOOKUP($B61,INPUT_DATA!$BP:$BP,INPUT_DATA!BW:BW))</f>
        <v/>
      </c>
      <c r="L61" s="140" t="str">
        <f>IF($B61=0,"",_xlfn.XLOOKUP($B61,INPUT_DATA!$BP:$BP,INPUT_DATA!BX:BX))</f>
        <v/>
      </c>
      <c r="M61" s="140" t="str">
        <f>IF($B61=0,"",_xlfn.XLOOKUP($B61,INPUT_DATA!$BP:$BP,INPUT_DATA!BY:BY))</f>
        <v/>
      </c>
      <c r="N61" s="140" t="str">
        <f t="shared" si="3"/>
        <v/>
      </c>
      <c r="O61" s="1275" t="str">
        <f t="shared" si="4"/>
        <v/>
      </c>
      <c r="P61" s="139" t="str">
        <f t="shared" si="5"/>
        <v/>
      </c>
      <c r="Q61" s="139" t="str">
        <f t="shared" si="6"/>
        <v/>
      </c>
      <c r="R61" s="139" t="str">
        <f t="shared" si="7"/>
        <v/>
      </c>
      <c r="S61" s="140" t="str">
        <f>IF($B61=0,"",_xlfn.XLOOKUP($B61,INPUT_DATA!$BP:$BP,INPUT_DATA!BZ:BZ))</f>
        <v/>
      </c>
      <c r="T61" s="140" t="str">
        <f>IF($B61=0,"",_xlfn.XLOOKUP($B61,INPUT_DATA!$BP:$BP,INPUT_DATA!CA:CA))</f>
        <v/>
      </c>
      <c r="U61" s="140" t="str">
        <f>IF($B61=0,"",_xlfn.XLOOKUP($B61,INPUT_DATA!$BP:$BP,INPUT_DATA!CB:CB))</f>
        <v/>
      </c>
      <c r="V61" s="1300" t="str">
        <f t="shared" si="8"/>
        <v/>
      </c>
      <c r="W61" s="139" t="str">
        <f t="shared" si="9"/>
        <v/>
      </c>
      <c r="X61" s="139" t="str">
        <f>IF($B61=0,"",_xlfn.XLOOKUP($B61,INPUT_DATA!$BP:$BP,INPUT_DATA!CC:CC))</f>
        <v/>
      </c>
      <c r="Y61" s="140" t="str">
        <f>IF($B61=0,"",_xlfn.XLOOKUP($B61,INPUT_DATA!$BP:$BP,INPUT_DATA!CD:CD))</f>
        <v/>
      </c>
      <c r="Z61" s="140" t="str">
        <f>IF($B61=0,"",_xlfn.XLOOKUP($B61,INPUT_DATA!$BP:$BP,INPUT_DATA!CE:CE))</f>
        <v/>
      </c>
      <c r="AA61" s="140" t="str">
        <f>IF($B61=0,"",_xlfn.XLOOKUP($B61,INPUT_DATA!$BP:$BP,INPUT_DATA!CF:CF))</f>
        <v/>
      </c>
      <c r="AB61" s="1300" t="str">
        <f t="shared" si="10"/>
        <v/>
      </c>
      <c r="AC61" s="139"/>
      <c r="AD61" s="139" t="str">
        <f t="shared" si="17"/>
        <v/>
      </c>
      <c r="AE61" s="1275" t="str">
        <f>IF($B61=0,"",_xlfn.XLOOKUP($B61,INPUT_DATA!$BP:$BP,INPUT_DATA!CH:CH))</f>
        <v/>
      </c>
      <c r="AF61" s="140" t="str">
        <f>IF($B61=0,"",_xlfn.XLOOKUP($B61,INPUT_DATA!$BP:$BP,INPUT_DATA!CI:CI))</f>
        <v/>
      </c>
      <c r="AG61" s="140" t="str">
        <f>IF($B61=0,"",_xlfn.XLOOKUP($B61,INPUT_DATA!$BP:$BP,INPUT_DATA!CJ:CJ))</f>
        <v/>
      </c>
      <c r="AH61" s="140" t="str">
        <f>IF($B61=0,"",_xlfn.XLOOKUP($B61,INPUT_DATA!$BP:$BP,INPUT_DATA!CK:CK))</f>
        <v/>
      </c>
      <c r="AI61" s="1300" t="str">
        <f t="shared" si="12"/>
        <v/>
      </c>
      <c r="AJ61" s="139" t="str">
        <f>IF($B61=0,"",_xlfn.XLOOKUP($B61,INPUT_DATA!$BP:$BP,INPUT_DATA!CL:CL))</f>
        <v/>
      </c>
      <c r="AK61" s="139" t="str">
        <f t="shared" si="13"/>
        <v/>
      </c>
      <c r="AL61" s="1275" t="str">
        <f>IF($B61=0,"",_xlfn.XLOOKUP($B61,INPUT_DATA!$BP:$BP,INPUT_DATA!CM:CM))</f>
        <v/>
      </c>
      <c r="AM61" s="139" t="str">
        <f t="shared" si="16"/>
        <v/>
      </c>
      <c r="AN61" s="1275" t="str">
        <f t="shared" si="14"/>
        <v/>
      </c>
    </row>
    <row r="62" spans="2:40">
      <c r="B62" s="137">
        <f>INPUT_DATA!BP53</f>
        <v>0</v>
      </c>
      <c r="C62" s="1291" t="str">
        <f>IF($B62=0,"",_xlfn.XLOOKUP($B62,INPUT_DATA!$BP:$BP,INPUT_DATA!BQ:BQ))</f>
        <v/>
      </c>
      <c r="D62" s="140" t="str">
        <f>IF($B62=0,"",_xlfn.XLOOKUP($B62,INPUT_DATA!$BP:$BP,INPUT_DATA!BR:BR))</f>
        <v/>
      </c>
      <c r="E62" s="140" t="str">
        <f>IF($B62=0,"",_xlfn.XLOOKUP($B62,INPUT_DATA!$BP:$BP,INPUT_DATA!BS:BS))</f>
        <v/>
      </c>
      <c r="F62" s="140" t="str">
        <f t="shared" si="1"/>
        <v/>
      </c>
      <c r="G62" s="1291" t="str">
        <f>IF($B62=0,"",_xlfn.XLOOKUP($B62,INPUT_DATA!$BP:$BP,INPUT_DATA!BT:BT))</f>
        <v/>
      </c>
      <c r="H62" s="140" t="str">
        <f>IF($B62=0,"",_xlfn.XLOOKUP($B62,INPUT_DATA!$BP:$BP,INPUT_DATA!BU:BU))</f>
        <v/>
      </c>
      <c r="I62" s="140" t="str">
        <f>IF($B62=0,"",_xlfn.XLOOKUP($B62,INPUT_DATA!$BP:$BP,INPUT_DATA!BV:BV))</f>
        <v/>
      </c>
      <c r="J62" s="140" t="str">
        <f t="shared" si="2"/>
        <v/>
      </c>
      <c r="K62" s="1291" t="str">
        <f>IF($B62=0,"",_xlfn.XLOOKUP($B62,INPUT_DATA!$BP:$BP,INPUT_DATA!BW:BW))</f>
        <v/>
      </c>
      <c r="L62" s="140" t="str">
        <f>IF($B62=0,"",_xlfn.XLOOKUP($B62,INPUT_DATA!$BP:$BP,INPUT_DATA!BX:BX))</f>
        <v/>
      </c>
      <c r="M62" s="140" t="str">
        <f>IF($B62=0,"",_xlfn.XLOOKUP($B62,INPUT_DATA!$BP:$BP,INPUT_DATA!BY:BY))</f>
        <v/>
      </c>
      <c r="N62" s="140" t="str">
        <f t="shared" si="3"/>
        <v/>
      </c>
      <c r="O62" s="1275" t="str">
        <f t="shared" si="4"/>
        <v/>
      </c>
      <c r="P62" s="139" t="str">
        <f t="shared" si="5"/>
        <v/>
      </c>
      <c r="Q62" s="139" t="str">
        <f t="shared" si="6"/>
        <v/>
      </c>
      <c r="R62" s="139" t="str">
        <f t="shared" si="7"/>
        <v/>
      </c>
      <c r="S62" s="140" t="str">
        <f>IF($B62=0,"",_xlfn.XLOOKUP($B62,INPUT_DATA!$BP:$BP,INPUT_DATA!BZ:BZ))</f>
        <v/>
      </c>
      <c r="T62" s="140" t="str">
        <f>IF($B62=0,"",_xlfn.XLOOKUP($B62,INPUT_DATA!$BP:$BP,INPUT_DATA!CA:CA))</f>
        <v/>
      </c>
      <c r="U62" s="140" t="str">
        <f>IF($B62=0,"",_xlfn.XLOOKUP($B62,INPUT_DATA!$BP:$BP,INPUT_DATA!CB:CB))</f>
        <v/>
      </c>
      <c r="V62" s="1300" t="str">
        <f t="shared" si="8"/>
        <v/>
      </c>
      <c r="W62" s="139" t="str">
        <f t="shared" si="9"/>
        <v/>
      </c>
      <c r="X62" s="139" t="str">
        <f>IF($B62=0,"",_xlfn.XLOOKUP($B62,INPUT_DATA!$BP:$BP,INPUT_DATA!CC:CC))</f>
        <v/>
      </c>
      <c r="Y62" s="140" t="str">
        <f>IF($B62=0,"",_xlfn.XLOOKUP($B62,INPUT_DATA!$BP:$BP,INPUT_DATA!CD:CD))</f>
        <v/>
      </c>
      <c r="Z62" s="140" t="str">
        <f>IF($B62=0,"",_xlfn.XLOOKUP($B62,INPUT_DATA!$BP:$BP,INPUT_DATA!CE:CE))</f>
        <v/>
      </c>
      <c r="AA62" s="140" t="str">
        <f>IF($B62=0,"",_xlfn.XLOOKUP($B62,INPUT_DATA!$BP:$BP,INPUT_DATA!CF:CF))</f>
        <v/>
      </c>
      <c r="AB62" s="1300" t="str">
        <f t="shared" si="10"/>
        <v/>
      </c>
      <c r="AC62" s="139"/>
      <c r="AD62" s="139" t="str">
        <f t="shared" si="17"/>
        <v/>
      </c>
      <c r="AE62" s="1275" t="str">
        <f>IF($B62=0,"",_xlfn.XLOOKUP($B62,INPUT_DATA!$BP:$BP,INPUT_DATA!CH:CH))</f>
        <v/>
      </c>
      <c r="AF62" s="140" t="str">
        <f>IF($B62=0,"",_xlfn.XLOOKUP($B62,INPUT_DATA!$BP:$BP,INPUT_DATA!CI:CI))</f>
        <v/>
      </c>
      <c r="AG62" s="140" t="str">
        <f>IF($B62=0,"",_xlfn.XLOOKUP($B62,INPUT_DATA!$BP:$BP,INPUT_DATA!CJ:CJ))</f>
        <v/>
      </c>
      <c r="AH62" s="140" t="str">
        <f>IF($B62=0,"",_xlfn.XLOOKUP($B62,INPUT_DATA!$BP:$BP,INPUT_DATA!CK:CK))</f>
        <v/>
      </c>
      <c r="AI62" s="1300" t="str">
        <f t="shared" si="12"/>
        <v/>
      </c>
      <c r="AJ62" s="139" t="str">
        <f>IF($B62=0,"",_xlfn.XLOOKUP($B62,INPUT_DATA!$BP:$BP,INPUT_DATA!CL:CL))</f>
        <v/>
      </c>
      <c r="AK62" s="139" t="str">
        <f t="shared" si="13"/>
        <v/>
      </c>
      <c r="AL62" s="1275" t="str">
        <f>IF($B62=0,"",_xlfn.XLOOKUP($B62,INPUT_DATA!$BP:$BP,INPUT_DATA!CM:CM))</f>
        <v/>
      </c>
      <c r="AM62" s="139" t="str">
        <f t="shared" si="16"/>
        <v/>
      </c>
      <c r="AN62" s="1275" t="str">
        <f t="shared" si="14"/>
        <v/>
      </c>
    </row>
    <row r="63" spans="2:40">
      <c r="B63" s="137">
        <f>INPUT_DATA!BP54</f>
        <v>0</v>
      </c>
      <c r="C63" s="1291" t="str">
        <f>IF($B63=0,"",_xlfn.XLOOKUP($B63,INPUT_DATA!$BP:$BP,INPUT_DATA!BQ:BQ))</f>
        <v/>
      </c>
      <c r="D63" s="140" t="str">
        <f>IF($B63=0,"",_xlfn.XLOOKUP($B63,INPUT_DATA!$BP:$BP,INPUT_DATA!BR:BR))</f>
        <v/>
      </c>
      <c r="E63" s="140" t="str">
        <f>IF($B63=0,"",_xlfn.XLOOKUP($B63,INPUT_DATA!$BP:$BP,INPUT_DATA!BS:BS))</f>
        <v/>
      </c>
      <c r="F63" s="140" t="str">
        <f t="shared" si="1"/>
        <v/>
      </c>
      <c r="G63" s="1291" t="str">
        <f>IF($B63=0,"",_xlfn.XLOOKUP($B63,INPUT_DATA!$BP:$BP,INPUT_DATA!BT:BT))</f>
        <v/>
      </c>
      <c r="H63" s="140" t="str">
        <f>IF($B63=0,"",_xlfn.XLOOKUP($B63,INPUT_DATA!$BP:$BP,INPUT_DATA!BU:BU))</f>
        <v/>
      </c>
      <c r="I63" s="140" t="str">
        <f>IF($B63=0,"",_xlfn.XLOOKUP($B63,INPUT_DATA!$BP:$BP,INPUT_DATA!BV:BV))</f>
        <v/>
      </c>
      <c r="J63" s="140" t="str">
        <f t="shared" si="2"/>
        <v/>
      </c>
      <c r="K63" s="1291" t="str">
        <f>IF($B63=0,"",_xlfn.XLOOKUP($B63,INPUT_DATA!$BP:$BP,INPUT_DATA!BW:BW))</f>
        <v/>
      </c>
      <c r="L63" s="140" t="str">
        <f>IF($B63=0,"",_xlfn.XLOOKUP($B63,INPUT_DATA!$BP:$BP,INPUT_DATA!BX:BX))</f>
        <v/>
      </c>
      <c r="M63" s="140" t="str">
        <f>IF($B63=0,"",_xlfn.XLOOKUP($B63,INPUT_DATA!$BP:$BP,INPUT_DATA!BY:BY))</f>
        <v/>
      </c>
      <c r="N63" s="140" t="str">
        <f t="shared" si="3"/>
        <v/>
      </c>
      <c r="O63" s="1275" t="str">
        <f t="shared" si="4"/>
        <v/>
      </c>
      <c r="P63" s="139" t="str">
        <f t="shared" si="5"/>
        <v/>
      </c>
      <c r="Q63" s="139" t="str">
        <f t="shared" si="6"/>
        <v/>
      </c>
      <c r="R63" s="139" t="str">
        <f t="shared" si="7"/>
        <v/>
      </c>
      <c r="S63" s="140" t="str">
        <f>IF($B63=0,"",_xlfn.XLOOKUP($B63,INPUT_DATA!$BP:$BP,INPUT_DATA!BZ:BZ))</f>
        <v/>
      </c>
      <c r="T63" s="140" t="str">
        <f>IF($B63=0,"",_xlfn.XLOOKUP($B63,INPUT_DATA!$BP:$BP,INPUT_DATA!CA:CA))</f>
        <v/>
      </c>
      <c r="U63" s="140" t="str">
        <f>IF($B63=0,"",_xlfn.XLOOKUP($B63,INPUT_DATA!$BP:$BP,INPUT_DATA!CB:CB))</f>
        <v/>
      </c>
      <c r="V63" s="1300" t="str">
        <f t="shared" si="8"/>
        <v/>
      </c>
      <c r="W63" s="139" t="str">
        <f t="shared" si="9"/>
        <v/>
      </c>
      <c r="X63" s="139" t="str">
        <f>IF($B63=0,"",_xlfn.XLOOKUP($B63,INPUT_DATA!$BP:$BP,INPUT_DATA!CC:CC))</f>
        <v/>
      </c>
      <c r="Y63" s="140" t="str">
        <f>IF($B63=0,"",_xlfn.XLOOKUP($B63,INPUT_DATA!$BP:$BP,INPUT_DATA!CD:CD))</f>
        <v/>
      </c>
      <c r="Z63" s="140" t="str">
        <f>IF($B63=0,"",_xlfn.XLOOKUP($B63,INPUT_DATA!$BP:$BP,INPUT_DATA!CE:CE))</f>
        <v/>
      </c>
      <c r="AA63" s="140" t="str">
        <f>IF($B63=0,"",_xlfn.XLOOKUP($B63,INPUT_DATA!$BP:$BP,INPUT_DATA!CF:CF))</f>
        <v/>
      </c>
      <c r="AB63" s="1300" t="str">
        <f t="shared" si="10"/>
        <v/>
      </c>
      <c r="AC63" s="139"/>
      <c r="AD63" s="139" t="str">
        <f t="shared" si="17"/>
        <v/>
      </c>
      <c r="AE63" s="1275" t="str">
        <f>IF($B63=0,"",_xlfn.XLOOKUP($B63,INPUT_DATA!$BP:$BP,INPUT_DATA!CH:CH))</f>
        <v/>
      </c>
      <c r="AF63" s="140" t="str">
        <f>IF($B63=0,"",_xlfn.XLOOKUP($B63,INPUT_DATA!$BP:$BP,INPUT_DATA!CI:CI))</f>
        <v/>
      </c>
      <c r="AG63" s="140" t="str">
        <f>IF($B63=0,"",_xlfn.XLOOKUP($B63,INPUT_DATA!$BP:$BP,INPUT_DATA!CJ:CJ))</f>
        <v/>
      </c>
      <c r="AH63" s="140" t="str">
        <f>IF($B63=0,"",_xlfn.XLOOKUP($B63,INPUT_DATA!$BP:$BP,INPUT_DATA!CK:CK))</f>
        <v/>
      </c>
      <c r="AI63" s="1300" t="str">
        <f t="shared" si="12"/>
        <v/>
      </c>
      <c r="AJ63" s="139" t="str">
        <f>IF($B63=0,"",_xlfn.XLOOKUP($B63,INPUT_DATA!$BP:$BP,INPUT_DATA!CL:CL))</f>
        <v/>
      </c>
      <c r="AK63" s="139" t="str">
        <f t="shared" si="13"/>
        <v/>
      </c>
      <c r="AL63" s="1275" t="str">
        <f>IF($B63=0,"",_xlfn.XLOOKUP($B63,INPUT_DATA!$BP:$BP,INPUT_DATA!CM:CM))</f>
        <v/>
      </c>
      <c r="AM63" s="139" t="str">
        <f t="shared" si="16"/>
        <v/>
      </c>
      <c r="AN63" s="1275" t="str">
        <f t="shared" si="14"/>
        <v/>
      </c>
    </row>
    <row r="64" spans="2:40">
      <c r="B64" s="137">
        <f>INPUT_DATA!BP55</f>
        <v>0</v>
      </c>
      <c r="C64" s="1291" t="str">
        <f>IF($B64=0,"",_xlfn.XLOOKUP($B64,INPUT_DATA!$BP:$BP,INPUT_DATA!BQ:BQ))</f>
        <v/>
      </c>
      <c r="D64" s="140" t="str">
        <f>IF($B64=0,"",_xlfn.XLOOKUP($B64,INPUT_DATA!$BP:$BP,INPUT_DATA!BR:BR))</f>
        <v/>
      </c>
      <c r="E64" s="140" t="str">
        <f>IF($B64=0,"",_xlfn.XLOOKUP($B64,INPUT_DATA!$BP:$BP,INPUT_DATA!BS:BS))</f>
        <v/>
      </c>
      <c r="F64" s="140" t="str">
        <f t="shared" si="1"/>
        <v/>
      </c>
      <c r="G64" s="1291" t="str">
        <f>IF($B64=0,"",_xlfn.XLOOKUP($B64,INPUT_DATA!$BP:$BP,INPUT_DATA!BT:BT))</f>
        <v/>
      </c>
      <c r="H64" s="140" t="str">
        <f>IF($B64=0,"",_xlfn.XLOOKUP($B64,INPUT_DATA!$BP:$BP,INPUT_DATA!BU:BU))</f>
        <v/>
      </c>
      <c r="I64" s="140" t="str">
        <f>IF($B64=0,"",_xlfn.XLOOKUP($B64,INPUT_DATA!$BP:$BP,INPUT_DATA!BV:BV))</f>
        <v/>
      </c>
      <c r="J64" s="140" t="str">
        <f t="shared" si="2"/>
        <v/>
      </c>
      <c r="K64" s="1291" t="str">
        <f>IF($B64=0,"",_xlfn.XLOOKUP($B64,INPUT_DATA!$BP:$BP,INPUT_DATA!BW:BW))</f>
        <v/>
      </c>
      <c r="L64" s="140" t="str">
        <f>IF($B64=0,"",_xlfn.XLOOKUP($B64,INPUT_DATA!$BP:$BP,INPUT_DATA!BX:BX))</f>
        <v/>
      </c>
      <c r="M64" s="140" t="str">
        <f>IF($B64=0,"",_xlfn.XLOOKUP($B64,INPUT_DATA!$BP:$BP,INPUT_DATA!BY:BY))</f>
        <v/>
      </c>
      <c r="N64" s="140" t="str">
        <f t="shared" si="3"/>
        <v/>
      </c>
      <c r="O64" s="1275" t="str">
        <f t="shared" si="4"/>
        <v/>
      </c>
      <c r="P64" s="139" t="str">
        <f t="shared" si="5"/>
        <v/>
      </c>
      <c r="Q64" s="139" t="str">
        <f t="shared" si="6"/>
        <v/>
      </c>
      <c r="R64" s="139" t="str">
        <f t="shared" si="7"/>
        <v/>
      </c>
      <c r="S64" s="140" t="str">
        <f>IF($B64=0,"",_xlfn.XLOOKUP($B64,INPUT_DATA!$BP:$BP,INPUT_DATA!BZ:BZ))</f>
        <v/>
      </c>
      <c r="T64" s="140" t="str">
        <f>IF($B64=0,"",_xlfn.XLOOKUP($B64,INPUT_DATA!$BP:$BP,INPUT_DATA!CA:CA))</f>
        <v/>
      </c>
      <c r="U64" s="140" t="str">
        <f>IF($B64=0,"",_xlfn.XLOOKUP($B64,INPUT_DATA!$BP:$BP,INPUT_DATA!CB:CB))</f>
        <v/>
      </c>
      <c r="V64" s="1300" t="str">
        <f t="shared" si="8"/>
        <v/>
      </c>
      <c r="W64" s="139" t="str">
        <f t="shared" si="9"/>
        <v/>
      </c>
      <c r="X64" s="139" t="str">
        <f>IF($B64=0,"",_xlfn.XLOOKUP($B64,INPUT_DATA!$BP:$BP,INPUT_DATA!CC:CC))</f>
        <v/>
      </c>
      <c r="Y64" s="140" t="str">
        <f>IF($B64=0,"",_xlfn.XLOOKUP($B64,INPUT_DATA!$BP:$BP,INPUT_DATA!CD:CD))</f>
        <v/>
      </c>
      <c r="Z64" s="140" t="str">
        <f>IF($B64=0,"",_xlfn.XLOOKUP($B64,INPUT_DATA!$BP:$BP,INPUT_DATA!CE:CE))</f>
        <v/>
      </c>
      <c r="AA64" s="140" t="str">
        <f>IF($B64=0,"",_xlfn.XLOOKUP($B64,INPUT_DATA!$BP:$BP,INPUT_DATA!CF:CF))</f>
        <v/>
      </c>
      <c r="AB64" s="1300" t="str">
        <f t="shared" si="10"/>
        <v/>
      </c>
      <c r="AC64" s="139"/>
      <c r="AD64" s="139" t="str">
        <f t="shared" si="17"/>
        <v/>
      </c>
      <c r="AE64" s="1275" t="str">
        <f>IF($B64=0,"",_xlfn.XLOOKUP($B64,INPUT_DATA!$BP:$BP,INPUT_DATA!CH:CH))</f>
        <v/>
      </c>
      <c r="AF64" s="140" t="str">
        <f>IF($B64=0,"",_xlfn.XLOOKUP($B64,INPUT_DATA!$BP:$BP,INPUT_DATA!CI:CI))</f>
        <v/>
      </c>
      <c r="AG64" s="140" t="str">
        <f>IF($B64=0,"",_xlfn.XLOOKUP($B64,INPUT_DATA!$BP:$BP,INPUT_DATA!CJ:CJ))</f>
        <v/>
      </c>
      <c r="AH64" s="140" t="str">
        <f>IF($B64=0,"",_xlfn.XLOOKUP($B64,INPUT_DATA!$BP:$BP,INPUT_DATA!CK:CK))</f>
        <v/>
      </c>
      <c r="AI64" s="1300" t="str">
        <f t="shared" si="12"/>
        <v/>
      </c>
      <c r="AJ64" s="139" t="str">
        <f>IF($B64=0,"",_xlfn.XLOOKUP($B64,INPUT_DATA!$BP:$BP,INPUT_DATA!CL:CL))</f>
        <v/>
      </c>
      <c r="AK64" s="139" t="str">
        <f t="shared" si="13"/>
        <v/>
      </c>
      <c r="AL64" s="1275" t="str">
        <f>IF($B64=0,"",_xlfn.XLOOKUP($B64,INPUT_DATA!$BP:$BP,INPUT_DATA!CM:CM))</f>
        <v/>
      </c>
      <c r="AM64" s="139" t="str">
        <f t="shared" si="16"/>
        <v/>
      </c>
      <c r="AN64" s="1275" t="str">
        <f t="shared" si="14"/>
        <v/>
      </c>
    </row>
    <row r="65" spans="2:40">
      <c r="B65" s="137">
        <f>INPUT_DATA!BP56</f>
        <v>0</v>
      </c>
      <c r="C65" s="1291" t="str">
        <f>IF($B65=0,"",_xlfn.XLOOKUP($B65,INPUT_DATA!$BP:$BP,INPUT_DATA!BQ:BQ))</f>
        <v/>
      </c>
      <c r="D65" s="140" t="str">
        <f>IF($B65=0,"",_xlfn.XLOOKUP($B65,INPUT_DATA!$BP:$BP,INPUT_DATA!BR:BR))</f>
        <v/>
      </c>
      <c r="E65" s="140" t="str">
        <f>IF($B65=0,"",_xlfn.XLOOKUP($B65,INPUT_DATA!$BP:$BP,INPUT_DATA!BS:BS))</f>
        <v/>
      </c>
      <c r="F65" s="140" t="str">
        <f t="shared" si="1"/>
        <v/>
      </c>
      <c r="G65" s="1291" t="str">
        <f>IF($B65=0,"",_xlfn.XLOOKUP($B65,INPUT_DATA!$BP:$BP,INPUT_DATA!BT:BT))</f>
        <v/>
      </c>
      <c r="H65" s="140" t="str">
        <f>IF($B65=0,"",_xlfn.XLOOKUP($B65,INPUT_DATA!$BP:$BP,INPUT_DATA!BU:BU))</f>
        <v/>
      </c>
      <c r="I65" s="140" t="str">
        <f>IF($B65=0,"",_xlfn.XLOOKUP($B65,INPUT_DATA!$BP:$BP,INPUT_DATA!BV:BV))</f>
        <v/>
      </c>
      <c r="J65" s="140" t="str">
        <f t="shared" si="2"/>
        <v/>
      </c>
      <c r="K65" s="1291" t="str">
        <f>IF($B65=0,"",_xlfn.XLOOKUP($B65,INPUT_DATA!$BP:$BP,INPUT_DATA!BW:BW))</f>
        <v/>
      </c>
      <c r="L65" s="140" t="str">
        <f>IF($B65=0,"",_xlfn.XLOOKUP($B65,INPUT_DATA!$BP:$BP,INPUT_DATA!BX:BX))</f>
        <v/>
      </c>
      <c r="M65" s="140" t="str">
        <f>IF($B65=0,"",_xlfn.XLOOKUP($B65,INPUT_DATA!$BP:$BP,INPUT_DATA!BY:BY))</f>
        <v/>
      </c>
      <c r="N65" s="140" t="str">
        <f t="shared" si="3"/>
        <v/>
      </c>
      <c r="O65" s="1275" t="str">
        <f t="shared" si="4"/>
        <v/>
      </c>
      <c r="P65" s="139" t="str">
        <f t="shared" si="5"/>
        <v/>
      </c>
      <c r="Q65" s="139" t="str">
        <f t="shared" si="6"/>
        <v/>
      </c>
      <c r="R65" s="139" t="str">
        <f t="shared" si="7"/>
        <v/>
      </c>
      <c r="S65" s="140" t="str">
        <f>IF($B65=0,"",_xlfn.XLOOKUP($B65,INPUT_DATA!$BP:$BP,INPUT_DATA!BZ:BZ))</f>
        <v/>
      </c>
      <c r="T65" s="140" t="str">
        <f>IF($B65=0,"",_xlfn.XLOOKUP($B65,INPUT_DATA!$BP:$BP,INPUT_DATA!CA:CA))</f>
        <v/>
      </c>
      <c r="U65" s="140" t="str">
        <f>IF($B65=0,"",_xlfn.XLOOKUP($B65,INPUT_DATA!$BP:$BP,INPUT_DATA!CB:CB))</f>
        <v/>
      </c>
      <c r="V65" s="1300" t="str">
        <f t="shared" si="8"/>
        <v/>
      </c>
      <c r="W65" s="139" t="str">
        <f t="shared" si="9"/>
        <v/>
      </c>
      <c r="X65" s="139" t="str">
        <f>IF($B65=0,"",_xlfn.XLOOKUP($B65,INPUT_DATA!$BP:$BP,INPUT_DATA!CC:CC))</f>
        <v/>
      </c>
      <c r="Y65" s="140" t="str">
        <f>IF($B65=0,"",_xlfn.XLOOKUP($B65,INPUT_DATA!$BP:$BP,INPUT_DATA!CD:CD))</f>
        <v/>
      </c>
      <c r="Z65" s="140" t="str">
        <f>IF($B65=0,"",_xlfn.XLOOKUP($B65,INPUT_DATA!$BP:$BP,INPUT_DATA!CE:CE))</f>
        <v/>
      </c>
      <c r="AA65" s="140" t="str">
        <f>IF($B65=0,"",_xlfn.XLOOKUP($B65,INPUT_DATA!$BP:$BP,INPUT_DATA!CF:CF))</f>
        <v/>
      </c>
      <c r="AB65" s="1300" t="str">
        <f t="shared" si="10"/>
        <v/>
      </c>
      <c r="AC65" s="139"/>
      <c r="AD65" s="139" t="str">
        <f t="shared" si="17"/>
        <v/>
      </c>
      <c r="AE65" s="1275" t="str">
        <f>IF($B65=0,"",_xlfn.XLOOKUP($B65,INPUT_DATA!$BP:$BP,INPUT_DATA!CH:CH))</f>
        <v/>
      </c>
      <c r="AF65" s="140" t="str">
        <f>IF($B65=0,"",_xlfn.XLOOKUP($B65,INPUT_DATA!$BP:$BP,INPUT_DATA!CI:CI))</f>
        <v/>
      </c>
      <c r="AG65" s="140" t="str">
        <f>IF($B65=0,"",_xlfn.XLOOKUP($B65,INPUT_DATA!$BP:$BP,INPUT_DATA!CJ:CJ))</f>
        <v/>
      </c>
      <c r="AH65" s="140" t="str">
        <f>IF($B65=0,"",_xlfn.XLOOKUP($B65,INPUT_DATA!$BP:$BP,INPUT_DATA!CK:CK))</f>
        <v/>
      </c>
      <c r="AI65" s="1300" t="str">
        <f t="shared" si="12"/>
        <v/>
      </c>
      <c r="AJ65" s="139" t="str">
        <f>IF($B65=0,"",_xlfn.XLOOKUP($B65,INPUT_DATA!$BP:$BP,INPUT_DATA!CL:CL))</f>
        <v/>
      </c>
      <c r="AK65" s="139" t="str">
        <f t="shared" si="13"/>
        <v/>
      </c>
      <c r="AL65" s="1275" t="str">
        <f>IF($B65=0,"",_xlfn.XLOOKUP($B65,INPUT_DATA!$BP:$BP,INPUT_DATA!CM:CM))</f>
        <v/>
      </c>
      <c r="AM65" s="139" t="str">
        <f t="shared" si="16"/>
        <v/>
      </c>
      <c r="AN65" s="1275" t="str">
        <f t="shared" si="14"/>
        <v/>
      </c>
    </row>
    <row r="66" spans="2:40">
      <c r="B66" s="137">
        <f>INPUT_DATA!BP57</f>
        <v>0</v>
      </c>
      <c r="C66" s="1291" t="str">
        <f>IF($B66=0,"",_xlfn.XLOOKUP($B66,INPUT_DATA!$BP:$BP,INPUT_DATA!BQ:BQ))</f>
        <v/>
      </c>
      <c r="D66" s="140" t="str">
        <f>IF($B66=0,"",_xlfn.XLOOKUP($B66,INPUT_DATA!$BP:$BP,INPUT_DATA!BR:BR))</f>
        <v/>
      </c>
      <c r="E66" s="140" t="str">
        <f>IF($B66=0,"",_xlfn.XLOOKUP($B66,INPUT_DATA!$BP:$BP,INPUT_DATA!BS:BS))</f>
        <v/>
      </c>
      <c r="F66" s="140" t="str">
        <f t="shared" si="1"/>
        <v/>
      </c>
      <c r="G66" s="1291" t="str">
        <f>IF($B66=0,"",_xlfn.XLOOKUP($B66,INPUT_DATA!$BP:$BP,INPUT_DATA!BT:BT))</f>
        <v/>
      </c>
      <c r="H66" s="140" t="str">
        <f>IF($B66=0,"",_xlfn.XLOOKUP($B66,INPUT_DATA!$BP:$BP,INPUT_DATA!BU:BU))</f>
        <v/>
      </c>
      <c r="I66" s="140" t="str">
        <f>IF($B66=0,"",_xlfn.XLOOKUP($B66,INPUT_DATA!$BP:$BP,INPUT_DATA!BV:BV))</f>
        <v/>
      </c>
      <c r="J66" s="140" t="str">
        <f t="shared" si="2"/>
        <v/>
      </c>
      <c r="K66" s="1291" t="str">
        <f>IF($B66=0,"",_xlfn.XLOOKUP($B66,INPUT_DATA!$BP:$BP,INPUT_DATA!BW:BW))</f>
        <v/>
      </c>
      <c r="L66" s="140" t="str">
        <f>IF($B66=0,"",_xlfn.XLOOKUP($B66,INPUT_DATA!$BP:$BP,INPUT_DATA!BX:BX))</f>
        <v/>
      </c>
      <c r="M66" s="140" t="str">
        <f>IF($B66=0,"",_xlfn.XLOOKUP($B66,INPUT_DATA!$BP:$BP,INPUT_DATA!BY:BY))</f>
        <v/>
      </c>
      <c r="N66" s="140" t="str">
        <f t="shared" si="3"/>
        <v/>
      </c>
      <c r="O66" s="1275" t="str">
        <f t="shared" si="4"/>
        <v/>
      </c>
      <c r="P66" s="139" t="str">
        <f t="shared" si="5"/>
        <v/>
      </c>
      <c r="Q66" s="139" t="str">
        <f t="shared" si="6"/>
        <v/>
      </c>
      <c r="R66" s="139" t="str">
        <f t="shared" si="7"/>
        <v/>
      </c>
      <c r="S66" s="140" t="str">
        <f>IF($B66=0,"",_xlfn.XLOOKUP($B66,INPUT_DATA!$BP:$BP,INPUT_DATA!BZ:BZ))</f>
        <v/>
      </c>
      <c r="T66" s="140" t="str">
        <f>IF($B66=0,"",_xlfn.XLOOKUP($B66,INPUT_DATA!$BP:$BP,INPUT_DATA!CA:CA))</f>
        <v/>
      </c>
      <c r="U66" s="140" t="str">
        <f>IF($B66=0,"",_xlfn.XLOOKUP($B66,INPUT_DATA!$BP:$BP,INPUT_DATA!CB:CB))</f>
        <v/>
      </c>
      <c r="V66" s="1300" t="str">
        <f t="shared" si="8"/>
        <v/>
      </c>
      <c r="W66" s="139" t="str">
        <f t="shared" si="9"/>
        <v/>
      </c>
      <c r="X66" s="139" t="str">
        <f>IF($B66=0,"",_xlfn.XLOOKUP($B66,INPUT_DATA!$BP:$BP,INPUT_DATA!CC:CC))</f>
        <v/>
      </c>
      <c r="Y66" s="140" t="str">
        <f>IF($B66=0,"",_xlfn.XLOOKUP($B66,INPUT_DATA!$BP:$BP,INPUT_DATA!CD:CD))</f>
        <v/>
      </c>
      <c r="Z66" s="140" t="str">
        <f>IF($B66=0,"",_xlfn.XLOOKUP($B66,INPUT_DATA!$BP:$BP,INPUT_DATA!CE:CE))</f>
        <v/>
      </c>
      <c r="AA66" s="140" t="str">
        <f>IF($B66=0,"",_xlfn.XLOOKUP($B66,INPUT_DATA!$BP:$BP,INPUT_DATA!CF:CF))</f>
        <v/>
      </c>
      <c r="AB66" s="1300" t="str">
        <f t="shared" si="10"/>
        <v/>
      </c>
      <c r="AC66" s="139"/>
      <c r="AD66" s="139" t="str">
        <f t="shared" si="17"/>
        <v/>
      </c>
      <c r="AE66" s="1275" t="str">
        <f>IF($B66=0,"",_xlfn.XLOOKUP($B66,INPUT_DATA!$BP:$BP,INPUT_DATA!CH:CH))</f>
        <v/>
      </c>
      <c r="AF66" s="140" t="str">
        <f>IF($B66=0,"",_xlfn.XLOOKUP($B66,INPUT_DATA!$BP:$BP,INPUT_DATA!CI:CI))</f>
        <v/>
      </c>
      <c r="AG66" s="140" t="str">
        <f>IF($B66=0,"",_xlfn.XLOOKUP($B66,INPUT_DATA!$BP:$BP,INPUT_DATA!CJ:CJ))</f>
        <v/>
      </c>
      <c r="AH66" s="140" t="str">
        <f>IF($B66=0,"",_xlfn.XLOOKUP($B66,INPUT_DATA!$BP:$BP,INPUT_DATA!CK:CK))</f>
        <v/>
      </c>
      <c r="AI66" s="1300" t="str">
        <f t="shared" si="12"/>
        <v/>
      </c>
      <c r="AJ66" s="139" t="str">
        <f>IF($B66=0,"",_xlfn.XLOOKUP($B66,INPUT_DATA!$BP:$BP,INPUT_DATA!CL:CL))</f>
        <v/>
      </c>
      <c r="AK66" s="139" t="str">
        <f t="shared" si="13"/>
        <v/>
      </c>
      <c r="AL66" s="1275" t="str">
        <f>IF($B66=0,"",_xlfn.XLOOKUP($B66,INPUT_DATA!$BP:$BP,INPUT_DATA!CM:CM))</f>
        <v/>
      </c>
      <c r="AM66" s="139" t="str">
        <f t="shared" si="16"/>
        <v/>
      </c>
      <c r="AN66" s="1275" t="str">
        <f t="shared" si="14"/>
        <v/>
      </c>
    </row>
    <row r="67" spans="2:40">
      <c r="B67" s="137">
        <f>INPUT_DATA!BP58</f>
        <v>0</v>
      </c>
      <c r="C67" s="1291" t="str">
        <f>IF($B67=0,"",_xlfn.XLOOKUP($B67,INPUT_DATA!$BP:$BP,INPUT_DATA!BQ:BQ))</f>
        <v/>
      </c>
      <c r="D67" s="140" t="str">
        <f>IF($B67=0,"",_xlfn.XLOOKUP($B67,INPUT_DATA!$BP:$BP,INPUT_DATA!BR:BR))</f>
        <v/>
      </c>
      <c r="E67" s="140" t="str">
        <f>IF($B67=0,"",_xlfn.XLOOKUP($B67,INPUT_DATA!$BP:$BP,INPUT_DATA!BS:BS))</f>
        <v/>
      </c>
      <c r="F67" s="140" t="str">
        <f t="shared" si="1"/>
        <v/>
      </c>
      <c r="G67" s="1291" t="str">
        <f>IF($B67=0,"",_xlfn.XLOOKUP($B67,INPUT_DATA!$BP:$BP,INPUT_DATA!BT:BT))</f>
        <v/>
      </c>
      <c r="H67" s="140" t="str">
        <f>IF($B67=0,"",_xlfn.XLOOKUP($B67,INPUT_DATA!$BP:$BP,INPUT_DATA!BU:BU))</f>
        <v/>
      </c>
      <c r="I67" s="140" t="str">
        <f>IF($B67=0,"",_xlfn.XLOOKUP($B67,INPUT_DATA!$BP:$BP,INPUT_DATA!BV:BV))</f>
        <v/>
      </c>
      <c r="J67" s="140" t="str">
        <f t="shared" si="2"/>
        <v/>
      </c>
      <c r="K67" s="1291" t="str">
        <f>IF($B67=0,"",_xlfn.XLOOKUP($B67,INPUT_DATA!$BP:$BP,INPUT_DATA!BW:BW))</f>
        <v/>
      </c>
      <c r="L67" s="140" t="str">
        <f>IF($B67=0,"",_xlfn.XLOOKUP($B67,INPUT_DATA!$BP:$BP,INPUT_DATA!BX:BX))</f>
        <v/>
      </c>
      <c r="M67" s="140" t="str">
        <f>IF($B67=0,"",_xlfn.XLOOKUP($B67,INPUT_DATA!$BP:$BP,INPUT_DATA!BY:BY))</f>
        <v/>
      </c>
      <c r="N67" s="140" t="str">
        <f t="shared" si="3"/>
        <v/>
      </c>
      <c r="O67" s="1275" t="str">
        <f t="shared" si="4"/>
        <v/>
      </c>
      <c r="P67" s="139" t="str">
        <f t="shared" si="5"/>
        <v/>
      </c>
      <c r="Q67" s="139" t="str">
        <f t="shared" si="6"/>
        <v/>
      </c>
      <c r="R67" s="139" t="str">
        <f t="shared" si="7"/>
        <v/>
      </c>
      <c r="S67" s="140" t="str">
        <f>IF($B67=0,"",_xlfn.XLOOKUP($B67,INPUT_DATA!$BP:$BP,INPUT_DATA!BZ:BZ))</f>
        <v/>
      </c>
      <c r="T67" s="140" t="str">
        <f>IF($B67=0,"",_xlfn.XLOOKUP($B67,INPUT_DATA!$BP:$BP,INPUT_DATA!CA:CA))</f>
        <v/>
      </c>
      <c r="U67" s="140" t="str">
        <f>IF($B67=0,"",_xlfn.XLOOKUP($B67,INPUT_DATA!$BP:$BP,INPUT_DATA!CB:CB))</f>
        <v/>
      </c>
      <c r="V67" s="1300" t="str">
        <f t="shared" si="8"/>
        <v/>
      </c>
      <c r="W67" s="139" t="str">
        <f t="shared" si="9"/>
        <v/>
      </c>
      <c r="X67" s="139" t="str">
        <f>IF($B67=0,"",_xlfn.XLOOKUP($B67,INPUT_DATA!$BP:$BP,INPUT_DATA!CC:CC))</f>
        <v/>
      </c>
      <c r="Y67" s="140" t="str">
        <f>IF($B67=0,"",_xlfn.XLOOKUP($B67,INPUT_DATA!$BP:$BP,INPUT_DATA!CD:CD))</f>
        <v/>
      </c>
      <c r="Z67" s="140" t="str">
        <f>IF($B67=0,"",_xlfn.XLOOKUP($B67,INPUT_DATA!$BP:$BP,INPUT_DATA!CE:CE))</f>
        <v/>
      </c>
      <c r="AA67" s="140" t="str">
        <f>IF($B67=0,"",_xlfn.XLOOKUP($B67,INPUT_DATA!$BP:$BP,INPUT_DATA!CF:CF))</f>
        <v/>
      </c>
      <c r="AB67" s="1300" t="str">
        <f t="shared" si="10"/>
        <v/>
      </c>
      <c r="AC67" s="139"/>
      <c r="AD67" s="139" t="str">
        <f t="shared" si="17"/>
        <v/>
      </c>
      <c r="AE67" s="1275" t="str">
        <f>IF($B67=0,"",_xlfn.XLOOKUP($B67,INPUT_DATA!$BP:$BP,INPUT_DATA!CH:CH))</f>
        <v/>
      </c>
      <c r="AF67" s="140" t="str">
        <f>IF($B67=0,"",_xlfn.XLOOKUP($B67,INPUT_DATA!$BP:$BP,INPUT_DATA!CI:CI))</f>
        <v/>
      </c>
      <c r="AG67" s="140" t="str">
        <f>IF($B67=0,"",_xlfn.XLOOKUP($B67,INPUT_DATA!$BP:$BP,INPUT_DATA!CJ:CJ))</f>
        <v/>
      </c>
      <c r="AH67" s="140" t="str">
        <f>IF($B67=0,"",_xlfn.XLOOKUP($B67,INPUT_DATA!$BP:$BP,INPUT_DATA!CK:CK))</f>
        <v/>
      </c>
      <c r="AI67" s="1300" t="str">
        <f t="shared" si="12"/>
        <v/>
      </c>
      <c r="AJ67" s="139" t="str">
        <f>IF($B67=0,"",_xlfn.XLOOKUP($B67,INPUT_DATA!$BP:$BP,INPUT_DATA!CL:CL))</f>
        <v/>
      </c>
      <c r="AK67" s="139" t="str">
        <f t="shared" si="13"/>
        <v/>
      </c>
      <c r="AL67" s="1275" t="str">
        <f>IF($B67=0,"",_xlfn.XLOOKUP($B67,INPUT_DATA!$BP:$BP,INPUT_DATA!CM:CM))</f>
        <v/>
      </c>
      <c r="AM67" s="139" t="str">
        <f t="shared" si="16"/>
        <v/>
      </c>
      <c r="AN67" s="1275" t="str">
        <f t="shared" si="14"/>
        <v/>
      </c>
    </row>
    <row r="68" spans="2:40">
      <c r="B68" s="137">
        <f>INPUT_DATA!BP59</f>
        <v>0</v>
      </c>
      <c r="C68" s="1291" t="str">
        <f>IF($B68=0,"",_xlfn.XLOOKUP($B68,INPUT_DATA!$BP:$BP,INPUT_DATA!BQ:BQ))</f>
        <v/>
      </c>
      <c r="D68" s="140" t="str">
        <f>IF($B68=0,"",_xlfn.XLOOKUP($B68,INPUT_DATA!$BP:$BP,INPUT_DATA!BR:BR))</f>
        <v/>
      </c>
      <c r="E68" s="140" t="str">
        <f>IF($B68=0,"",_xlfn.XLOOKUP($B68,INPUT_DATA!$BP:$BP,INPUT_DATA!BS:BS))</f>
        <v/>
      </c>
      <c r="F68" s="140" t="str">
        <f t="shared" si="1"/>
        <v/>
      </c>
      <c r="G68" s="1291" t="str">
        <f>IF($B68=0,"",_xlfn.XLOOKUP($B68,INPUT_DATA!$BP:$BP,INPUT_DATA!BT:BT))</f>
        <v/>
      </c>
      <c r="H68" s="140" t="str">
        <f>IF($B68=0,"",_xlfn.XLOOKUP($B68,INPUT_DATA!$BP:$BP,INPUT_DATA!BU:BU))</f>
        <v/>
      </c>
      <c r="I68" s="140" t="str">
        <f>IF($B68=0,"",_xlfn.XLOOKUP($B68,INPUT_DATA!$BP:$BP,INPUT_DATA!BV:BV))</f>
        <v/>
      </c>
      <c r="J68" s="140" t="str">
        <f t="shared" si="2"/>
        <v/>
      </c>
      <c r="K68" s="1291" t="str">
        <f>IF($B68=0,"",_xlfn.XLOOKUP($B68,INPUT_DATA!$BP:$BP,INPUT_DATA!BW:BW))</f>
        <v/>
      </c>
      <c r="L68" s="140" t="str">
        <f>IF($B68=0,"",_xlfn.XLOOKUP($B68,INPUT_DATA!$BP:$BP,INPUT_DATA!BX:BX))</f>
        <v/>
      </c>
      <c r="M68" s="140" t="str">
        <f>IF($B68=0,"",_xlfn.XLOOKUP($B68,INPUT_DATA!$BP:$BP,INPUT_DATA!BY:BY))</f>
        <v/>
      </c>
      <c r="N68" s="140" t="str">
        <f t="shared" si="3"/>
        <v/>
      </c>
      <c r="O68" s="1275" t="str">
        <f t="shared" si="4"/>
        <v/>
      </c>
      <c r="P68" s="139" t="str">
        <f t="shared" si="5"/>
        <v/>
      </c>
      <c r="Q68" s="139" t="str">
        <f t="shared" si="6"/>
        <v/>
      </c>
      <c r="R68" s="139" t="str">
        <f t="shared" si="7"/>
        <v/>
      </c>
      <c r="S68" s="140" t="str">
        <f>IF($B68=0,"",_xlfn.XLOOKUP($B68,INPUT_DATA!$BP:$BP,INPUT_DATA!BZ:BZ))</f>
        <v/>
      </c>
      <c r="T68" s="140" t="str">
        <f>IF($B68=0,"",_xlfn.XLOOKUP($B68,INPUT_DATA!$BP:$BP,INPUT_DATA!CA:CA))</f>
        <v/>
      </c>
      <c r="U68" s="140" t="str">
        <f>IF($B68=0,"",_xlfn.XLOOKUP($B68,INPUT_DATA!$BP:$BP,INPUT_DATA!CB:CB))</f>
        <v/>
      </c>
      <c r="V68" s="1300" t="str">
        <f t="shared" si="8"/>
        <v/>
      </c>
      <c r="W68" s="139" t="str">
        <f t="shared" si="9"/>
        <v/>
      </c>
      <c r="X68" s="139" t="str">
        <f>IF($B68=0,"",_xlfn.XLOOKUP($B68,INPUT_DATA!$BP:$BP,INPUT_DATA!CC:CC))</f>
        <v/>
      </c>
      <c r="Y68" s="140" t="str">
        <f>IF($B68=0,"",_xlfn.XLOOKUP($B68,INPUT_DATA!$BP:$BP,INPUT_DATA!CD:CD))</f>
        <v/>
      </c>
      <c r="Z68" s="140" t="str">
        <f>IF($B68=0,"",_xlfn.XLOOKUP($B68,INPUT_DATA!$BP:$BP,INPUT_DATA!CE:CE))</f>
        <v/>
      </c>
      <c r="AA68" s="140" t="str">
        <f>IF($B68=0,"",_xlfn.XLOOKUP($B68,INPUT_DATA!$BP:$BP,INPUT_DATA!CF:CF))</f>
        <v/>
      </c>
      <c r="AB68" s="1300" t="str">
        <f t="shared" si="10"/>
        <v/>
      </c>
      <c r="AC68" s="139"/>
      <c r="AD68" s="139" t="str">
        <f t="shared" si="17"/>
        <v/>
      </c>
      <c r="AE68" s="1275" t="str">
        <f>IF($B68=0,"",_xlfn.XLOOKUP($B68,INPUT_DATA!$BP:$BP,INPUT_DATA!CH:CH))</f>
        <v/>
      </c>
      <c r="AF68" s="140" t="str">
        <f>IF($B68=0,"",_xlfn.XLOOKUP($B68,INPUT_DATA!$BP:$BP,INPUT_DATA!CI:CI))</f>
        <v/>
      </c>
      <c r="AG68" s="140" t="str">
        <f>IF($B68=0,"",_xlfn.XLOOKUP($B68,INPUT_DATA!$BP:$BP,INPUT_DATA!CJ:CJ))</f>
        <v/>
      </c>
      <c r="AH68" s="140" t="str">
        <f>IF($B68=0,"",_xlfn.XLOOKUP($B68,INPUT_DATA!$BP:$BP,INPUT_DATA!CK:CK))</f>
        <v/>
      </c>
      <c r="AI68" s="1300" t="str">
        <f t="shared" si="12"/>
        <v/>
      </c>
      <c r="AJ68" s="139" t="str">
        <f>IF($B68=0,"",_xlfn.XLOOKUP($B68,INPUT_DATA!$BP:$BP,INPUT_DATA!CL:CL))</f>
        <v/>
      </c>
      <c r="AK68" s="139" t="str">
        <f t="shared" si="13"/>
        <v/>
      </c>
      <c r="AL68" s="1275" t="str">
        <f>IF($B68=0,"",_xlfn.XLOOKUP($B68,INPUT_DATA!$BP:$BP,INPUT_DATA!CM:CM))</f>
        <v/>
      </c>
      <c r="AM68" s="139" t="str">
        <f t="shared" si="16"/>
        <v/>
      </c>
      <c r="AN68" s="1275" t="str">
        <f t="shared" si="14"/>
        <v/>
      </c>
    </row>
    <row r="69" spans="2:40">
      <c r="B69" s="137">
        <f>INPUT_DATA!BP60</f>
        <v>0</v>
      </c>
      <c r="C69" s="1291" t="str">
        <f>IF($B69=0,"",_xlfn.XLOOKUP($B69,INPUT_DATA!$BP:$BP,INPUT_DATA!BQ:BQ))</f>
        <v/>
      </c>
      <c r="D69" s="140" t="str">
        <f>IF($B69=0,"",_xlfn.XLOOKUP($B69,INPUT_DATA!$BP:$BP,INPUT_DATA!BR:BR))</f>
        <v/>
      </c>
      <c r="E69" s="140" t="str">
        <f>IF($B69=0,"",_xlfn.XLOOKUP($B69,INPUT_DATA!$BP:$BP,INPUT_DATA!BS:BS))</f>
        <v/>
      </c>
      <c r="F69" s="140" t="str">
        <f t="shared" si="1"/>
        <v/>
      </c>
      <c r="G69" s="1291" t="str">
        <f>IF($B69=0,"",_xlfn.XLOOKUP($B69,INPUT_DATA!$BP:$BP,INPUT_DATA!BT:BT))</f>
        <v/>
      </c>
      <c r="H69" s="140" t="str">
        <f>IF($B69=0,"",_xlfn.XLOOKUP($B69,INPUT_DATA!$BP:$BP,INPUT_DATA!BU:BU))</f>
        <v/>
      </c>
      <c r="I69" s="140" t="str">
        <f>IF($B69=0,"",_xlfn.XLOOKUP($B69,INPUT_DATA!$BP:$BP,INPUT_DATA!BV:BV))</f>
        <v/>
      </c>
      <c r="J69" s="140" t="str">
        <f t="shared" si="2"/>
        <v/>
      </c>
      <c r="K69" s="1291" t="str">
        <f>IF($B69=0,"",_xlfn.XLOOKUP($B69,INPUT_DATA!$BP:$BP,INPUT_DATA!BW:BW))</f>
        <v/>
      </c>
      <c r="L69" s="140" t="str">
        <f>IF($B69=0,"",_xlfn.XLOOKUP($B69,INPUT_DATA!$BP:$BP,INPUT_DATA!BX:BX))</f>
        <v/>
      </c>
      <c r="M69" s="140" t="str">
        <f>IF($B69=0,"",_xlfn.XLOOKUP($B69,INPUT_DATA!$BP:$BP,INPUT_DATA!BY:BY))</f>
        <v/>
      </c>
      <c r="N69" s="140" t="str">
        <f t="shared" si="3"/>
        <v/>
      </c>
      <c r="O69" s="1275" t="str">
        <f t="shared" si="4"/>
        <v/>
      </c>
      <c r="P69" s="139" t="str">
        <f t="shared" si="5"/>
        <v/>
      </c>
      <c r="Q69" s="139" t="str">
        <f t="shared" si="6"/>
        <v/>
      </c>
      <c r="R69" s="139" t="str">
        <f t="shared" si="7"/>
        <v/>
      </c>
      <c r="S69" s="140" t="str">
        <f>IF($B69=0,"",_xlfn.XLOOKUP($B69,INPUT_DATA!$BP:$BP,INPUT_DATA!BZ:BZ))</f>
        <v/>
      </c>
      <c r="T69" s="140" t="str">
        <f>IF($B69=0,"",_xlfn.XLOOKUP($B69,INPUT_DATA!$BP:$BP,INPUT_DATA!CA:CA))</f>
        <v/>
      </c>
      <c r="U69" s="140" t="str">
        <f>IF($B69=0,"",_xlfn.XLOOKUP($B69,INPUT_DATA!$BP:$BP,INPUT_DATA!CB:CB))</f>
        <v/>
      </c>
      <c r="V69" s="1300" t="str">
        <f t="shared" si="8"/>
        <v/>
      </c>
      <c r="W69" s="139" t="str">
        <f t="shared" si="9"/>
        <v/>
      </c>
      <c r="X69" s="139" t="str">
        <f>IF($B69=0,"",_xlfn.XLOOKUP($B69,INPUT_DATA!$BP:$BP,INPUT_DATA!CC:CC))</f>
        <v/>
      </c>
      <c r="Y69" s="140" t="str">
        <f>IF($B69=0,"",_xlfn.XLOOKUP($B69,INPUT_DATA!$BP:$BP,INPUT_DATA!CD:CD))</f>
        <v/>
      </c>
      <c r="Z69" s="140" t="str">
        <f>IF($B69=0,"",_xlfn.XLOOKUP($B69,INPUT_DATA!$BP:$BP,INPUT_DATA!CE:CE))</f>
        <v/>
      </c>
      <c r="AA69" s="140" t="str">
        <f>IF($B69=0,"",_xlfn.XLOOKUP($B69,INPUT_DATA!$BP:$BP,INPUT_DATA!CF:CF))</f>
        <v/>
      </c>
      <c r="AB69" s="1300" t="str">
        <f t="shared" si="10"/>
        <v/>
      </c>
      <c r="AC69" s="139"/>
      <c r="AD69" s="139" t="str">
        <f t="shared" si="17"/>
        <v/>
      </c>
      <c r="AE69" s="1275" t="str">
        <f>IF($B69=0,"",_xlfn.XLOOKUP($B69,INPUT_DATA!$BP:$BP,INPUT_DATA!CH:CH))</f>
        <v/>
      </c>
      <c r="AF69" s="140" t="str">
        <f>IF($B69=0,"",_xlfn.XLOOKUP($B69,INPUT_DATA!$BP:$BP,INPUT_DATA!CI:CI))</f>
        <v/>
      </c>
      <c r="AG69" s="140" t="str">
        <f>IF($B69=0,"",_xlfn.XLOOKUP($B69,INPUT_DATA!$BP:$BP,INPUT_DATA!CJ:CJ))</f>
        <v/>
      </c>
      <c r="AH69" s="140" t="str">
        <f>IF($B69=0,"",_xlfn.XLOOKUP($B69,INPUT_DATA!$BP:$BP,INPUT_DATA!CK:CK))</f>
        <v/>
      </c>
      <c r="AI69" s="1300" t="str">
        <f t="shared" si="12"/>
        <v/>
      </c>
      <c r="AJ69" s="139" t="str">
        <f>IF($B69=0,"",_xlfn.XLOOKUP($B69,INPUT_DATA!$BP:$BP,INPUT_DATA!CL:CL))</f>
        <v/>
      </c>
      <c r="AK69" s="139" t="str">
        <f t="shared" si="13"/>
        <v/>
      </c>
      <c r="AL69" s="1275" t="str">
        <f>IF($B69=0,"",_xlfn.XLOOKUP($B69,INPUT_DATA!$BP:$BP,INPUT_DATA!CM:CM))</f>
        <v/>
      </c>
      <c r="AM69" s="139" t="str">
        <f t="shared" si="16"/>
        <v/>
      </c>
      <c r="AN69" s="1275" t="str">
        <f t="shared" si="14"/>
        <v/>
      </c>
    </row>
    <row r="70" spans="2:40">
      <c r="B70" s="137">
        <f>INPUT_DATA!BP61</f>
        <v>0</v>
      </c>
      <c r="C70" s="1291" t="str">
        <f>IF($B70=0,"",_xlfn.XLOOKUP($B70,INPUT_DATA!$BP:$BP,INPUT_DATA!BQ:BQ))</f>
        <v/>
      </c>
      <c r="D70" s="140" t="str">
        <f>IF($B70=0,"",_xlfn.XLOOKUP($B70,INPUT_DATA!$BP:$BP,INPUT_DATA!BR:BR))</f>
        <v/>
      </c>
      <c r="E70" s="140" t="str">
        <f>IF($B70=0,"",_xlfn.XLOOKUP($B70,INPUT_DATA!$BP:$BP,INPUT_DATA!BS:BS))</f>
        <v/>
      </c>
      <c r="F70" s="140" t="str">
        <f t="shared" si="1"/>
        <v/>
      </c>
      <c r="G70" s="1291" t="str">
        <f>IF($B70=0,"",_xlfn.XLOOKUP($B70,INPUT_DATA!$BP:$BP,INPUT_DATA!BT:BT))</f>
        <v/>
      </c>
      <c r="H70" s="140" t="str">
        <f>IF($B70=0,"",_xlfn.XLOOKUP($B70,INPUT_DATA!$BP:$BP,INPUT_DATA!BU:BU))</f>
        <v/>
      </c>
      <c r="I70" s="140" t="str">
        <f>IF($B70=0,"",_xlfn.XLOOKUP($B70,INPUT_DATA!$BP:$BP,INPUT_DATA!BV:BV))</f>
        <v/>
      </c>
      <c r="J70" s="140" t="str">
        <f t="shared" si="2"/>
        <v/>
      </c>
      <c r="K70" s="1291" t="str">
        <f>IF($B70=0,"",_xlfn.XLOOKUP($B70,INPUT_DATA!$BP:$BP,INPUT_DATA!BW:BW))</f>
        <v/>
      </c>
      <c r="L70" s="140" t="str">
        <f>IF($B70=0,"",_xlfn.XLOOKUP($B70,INPUT_DATA!$BP:$BP,INPUT_DATA!BX:BX))</f>
        <v/>
      </c>
      <c r="M70" s="140" t="str">
        <f>IF($B70=0,"",_xlfn.XLOOKUP($B70,INPUT_DATA!$BP:$BP,INPUT_DATA!BY:BY))</f>
        <v/>
      </c>
      <c r="N70" s="140" t="str">
        <f t="shared" si="3"/>
        <v/>
      </c>
      <c r="O70" s="1275" t="str">
        <f t="shared" si="4"/>
        <v/>
      </c>
      <c r="P70" s="139" t="str">
        <f t="shared" si="5"/>
        <v/>
      </c>
      <c r="Q70" s="139" t="str">
        <f t="shared" si="6"/>
        <v/>
      </c>
      <c r="R70" s="139" t="str">
        <f t="shared" si="7"/>
        <v/>
      </c>
      <c r="S70" s="140" t="str">
        <f>IF($B70=0,"",_xlfn.XLOOKUP($B70,INPUT_DATA!$BP:$BP,INPUT_DATA!BZ:BZ))</f>
        <v/>
      </c>
      <c r="T70" s="140" t="str">
        <f>IF($B70=0,"",_xlfn.XLOOKUP($B70,INPUT_DATA!$BP:$BP,INPUT_DATA!CA:CA))</f>
        <v/>
      </c>
      <c r="U70" s="140" t="str">
        <f>IF($B70=0,"",_xlfn.XLOOKUP($B70,INPUT_DATA!$BP:$BP,INPUT_DATA!CB:CB))</f>
        <v/>
      </c>
      <c r="V70" s="1300" t="str">
        <f t="shared" si="8"/>
        <v/>
      </c>
      <c r="W70" s="139" t="str">
        <f t="shared" si="9"/>
        <v/>
      </c>
      <c r="X70" s="139" t="str">
        <f>IF($B70=0,"",_xlfn.XLOOKUP($B70,INPUT_DATA!$BP:$BP,INPUT_DATA!CC:CC))</f>
        <v/>
      </c>
      <c r="Y70" s="140" t="str">
        <f>IF($B70=0,"",_xlfn.XLOOKUP($B70,INPUT_DATA!$BP:$BP,INPUT_DATA!CD:CD))</f>
        <v/>
      </c>
      <c r="Z70" s="140" t="str">
        <f>IF($B70=0,"",_xlfn.XLOOKUP($B70,INPUT_DATA!$BP:$BP,INPUT_DATA!CE:CE))</f>
        <v/>
      </c>
      <c r="AA70" s="140" t="str">
        <f>IF($B70=0,"",_xlfn.XLOOKUP($B70,INPUT_DATA!$BP:$BP,INPUT_DATA!CF:CF))</f>
        <v/>
      </c>
      <c r="AB70" s="1300" t="str">
        <f t="shared" si="10"/>
        <v/>
      </c>
      <c r="AC70" s="139"/>
      <c r="AD70" s="139" t="str">
        <f t="shared" si="17"/>
        <v/>
      </c>
      <c r="AE70" s="1275" t="str">
        <f>IF($B70=0,"",_xlfn.XLOOKUP($B70,INPUT_DATA!$BP:$BP,INPUT_DATA!CH:CH))</f>
        <v/>
      </c>
      <c r="AF70" s="140" t="str">
        <f>IF($B70=0,"",_xlfn.XLOOKUP($B70,INPUT_DATA!$BP:$BP,INPUT_DATA!CI:CI))</f>
        <v/>
      </c>
      <c r="AG70" s="140" t="str">
        <f>IF($B70=0,"",_xlfn.XLOOKUP($B70,INPUT_DATA!$BP:$BP,INPUT_DATA!CJ:CJ))</f>
        <v/>
      </c>
      <c r="AH70" s="140" t="str">
        <f>IF($B70=0,"",_xlfn.XLOOKUP($B70,INPUT_DATA!$BP:$BP,INPUT_DATA!CK:CK))</f>
        <v/>
      </c>
      <c r="AI70" s="1300" t="str">
        <f t="shared" si="12"/>
        <v/>
      </c>
      <c r="AJ70" s="139" t="str">
        <f>IF($B70=0,"",_xlfn.XLOOKUP($B70,INPUT_DATA!$BP:$BP,INPUT_DATA!CL:CL))</f>
        <v/>
      </c>
      <c r="AK70" s="139" t="str">
        <f t="shared" si="13"/>
        <v/>
      </c>
      <c r="AL70" s="1275" t="str">
        <f>IF($B70=0,"",_xlfn.XLOOKUP($B70,INPUT_DATA!$BP:$BP,INPUT_DATA!CM:CM))</f>
        <v/>
      </c>
      <c r="AM70" s="139" t="str">
        <f t="shared" si="16"/>
        <v/>
      </c>
      <c r="AN70" s="1275" t="str">
        <f t="shared" si="14"/>
        <v/>
      </c>
    </row>
    <row r="71" spans="2:40">
      <c r="B71" s="137">
        <f>INPUT_DATA!BP62</f>
        <v>0</v>
      </c>
      <c r="C71" s="1291" t="str">
        <f>IF($B71=0,"",_xlfn.XLOOKUP($B71,INPUT_DATA!$BP:$BP,INPUT_DATA!BQ:BQ))</f>
        <v/>
      </c>
      <c r="D71" s="140" t="str">
        <f>IF($B71=0,"",_xlfn.XLOOKUP($B71,INPUT_DATA!$BP:$BP,INPUT_DATA!BR:BR))</f>
        <v/>
      </c>
      <c r="E71" s="140" t="str">
        <f>IF($B71=0,"",_xlfn.XLOOKUP($B71,INPUT_DATA!$BP:$BP,INPUT_DATA!BS:BS))</f>
        <v/>
      </c>
      <c r="F71" s="140" t="str">
        <f t="shared" si="1"/>
        <v/>
      </c>
      <c r="G71" s="1291" t="str">
        <f>IF($B71=0,"",_xlfn.XLOOKUP($B71,INPUT_DATA!$BP:$BP,INPUT_DATA!BT:BT))</f>
        <v/>
      </c>
      <c r="H71" s="140" t="str">
        <f>IF($B71=0,"",_xlfn.XLOOKUP($B71,INPUT_DATA!$BP:$BP,INPUT_DATA!BU:BU))</f>
        <v/>
      </c>
      <c r="I71" s="140" t="str">
        <f>IF($B71=0,"",_xlfn.XLOOKUP($B71,INPUT_DATA!$BP:$BP,INPUT_DATA!BV:BV))</f>
        <v/>
      </c>
      <c r="J71" s="140" t="str">
        <f t="shared" si="2"/>
        <v/>
      </c>
      <c r="K71" s="1291" t="str">
        <f>IF($B71=0,"",_xlfn.XLOOKUP($B71,INPUT_DATA!$BP:$BP,INPUT_DATA!BW:BW))</f>
        <v/>
      </c>
      <c r="L71" s="140" t="str">
        <f>IF($B71=0,"",_xlfn.XLOOKUP($B71,INPUT_DATA!$BP:$BP,INPUT_DATA!BX:BX))</f>
        <v/>
      </c>
      <c r="M71" s="140" t="str">
        <f>IF($B71=0,"",_xlfn.XLOOKUP($B71,INPUT_DATA!$BP:$BP,INPUT_DATA!BY:BY))</f>
        <v/>
      </c>
      <c r="N71" s="140" t="str">
        <f t="shared" si="3"/>
        <v/>
      </c>
      <c r="O71" s="1275" t="str">
        <f t="shared" si="4"/>
        <v/>
      </c>
      <c r="P71" s="139" t="str">
        <f t="shared" si="5"/>
        <v/>
      </c>
      <c r="Q71" s="139" t="str">
        <f t="shared" si="6"/>
        <v/>
      </c>
      <c r="R71" s="139" t="str">
        <f t="shared" si="7"/>
        <v/>
      </c>
      <c r="S71" s="140" t="str">
        <f>IF($B71=0,"",_xlfn.XLOOKUP($B71,INPUT_DATA!$BP:$BP,INPUT_DATA!BZ:BZ))</f>
        <v/>
      </c>
      <c r="T71" s="140" t="str">
        <f>IF($B71=0,"",_xlfn.XLOOKUP($B71,INPUT_DATA!$BP:$BP,INPUT_DATA!CA:CA))</f>
        <v/>
      </c>
      <c r="U71" s="140" t="str">
        <f>IF($B71=0,"",_xlfn.XLOOKUP($B71,INPUT_DATA!$BP:$BP,INPUT_DATA!CB:CB))</f>
        <v/>
      </c>
      <c r="V71" s="1300" t="str">
        <f t="shared" si="8"/>
        <v/>
      </c>
      <c r="W71" s="139" t="str">
        <f t="shared" si="9"/>
        <v/>
      </c>
      <c r="X71" s="139" t="str">
        <f>IF($B71=0,"",_xlfn.XLOOKUP($B71,INPUT_DATA!$BP:$BP,INPUT_DATA!CC:CC))</f>
        <v/>
      </c>
      <c r="Y71" s="140" t="str">
        <f>IF($B71=0,"",_xlfn.XLOOKUP($B71,INPUT_DATA!$BP:$BP,INPUT_DATA!CD:CD))</f>
        <v/>
      </c>
      <c r="Z71" s="140" t="str">
        <f>IF($B71=0,"",_xlfn.XLOOKUP($B71,INPUT_DATA!$BP:$BP,INPUT_DATA!CE:CE))</f>
        <v/>
      </c>
      <c r="AA71" s="140" t="str">
        <f>IF($B71=0,"",_xlfn.XLOOKUP($B71,INPUT_DATA!$BP:$BP,INPUT_DATA!CF:CF))</f>
        <v/>
      </c>
      <c r="AB71" s="1300" t="str">
        <f t="shared" si="10"/>
        <v/>
      </c>
      <c r="AC71" s="139"/>
      <c r="AD71" s="139" t="str">
        <f t="shared" si="17"/>
        <v/>
      </c>
      <c r="AE71" s="1275" t="str">
        <f>IF($B71=0,"",_xlfn.XLOOKUP($B71,INPUT_DATA!$BP:$BP,INPUT_DATA!CH:CH))</f>
        <v/>
      </c>
      <c r="AF71" s="140" t="str">
        <f>IF($B71=0,"",_xlfn.XLOOKUP($B71,INPUT_DATA!$BP:$BP,INPUT_DATA!CI:CI))</f>
        <v/>
      </c>
      <c r="AG71" s="140" t="str">
        <f>IF($B71=0,"",_xlfn.XLOOKUP($B71,INPUT_DATA!$BP:$BP,INPUT_DATA!CJ:CJ))</f>
        <v/>
      </c>
      <c r="AH71" s="140" t="str">
        <f>IF($B71=0,"",_xlfn.XLOOKUP($B71,INPUT_DATA!$BP:$BP,INPUT_DATA!CK:CK))</f>
        <v/>
      </c>
      <c r="AI71" s="1300" t="str">
        <f t="shared" si="12"/>
        <v/>
      </c>
      <c r="AJ71" s="139" t="str">
        <f>IF($B71=0,"",_xlfn.XLOOKUP($B71,INPUT_DATA!$BP:$BP,INPUT_DATA!CL:CL))</f>
        <v/>
      </c>
      <c r="AK71" s="139" t="str">
        <f t="shared" si="13"/>
        <v/>
      </c>
      <c r="AL71" s="1275" t="str">
        <f>IF($B71=0,"",_xlfn.XLOOKUP($B71,INPUT_DATA!$BP:$BP,INPUT_DATA!CM:CM))</f>
        <v/>
      </c>
      <c r="AM71" s="139" t="str">
        <f t="shared" si="16"/>
        <v/>
      </c>
      <c r="AN71" s="1275" t="str">
        <f t="shared" si="14"/>
        <v/>
      </c>
    </row>
    <row r="72" spans="2:40">
      <c r="B72" s="137">
        <f>INPUT_DATA!BP63</f>
        <v>0</v>
      </c>
      <c r="C72" s="1291" t="str">
        <f>IF($B72=0,"",_xlfn.XLOOKUP($B72,INPUT_DATA!$BP:$BP,INPUT_DATA!BQ:BQ))</f>
        <v/>
      </c>
      <c r="D72" s="140" t="str">
        <f>IF($B72=0,"",_xlfn.XLOOKUP($B72,INPUT_DATA!$BP:$BP,INPUT_DATA!BR:BR))</f>
        <v/>
      </c>
      <c r="E72" s="140" t="str">
        <f>IF($B72=0,"",_xlfn.XLOOKUP($B72,INPUT_DATA!$BP:$BP,INPUT_DATA!BS:BS))</f>
        <v/>
      </c>
      <c r="F72" s="140" t="str">
        <f t="shared" si="1"/>
        <v/>
      </c>
      <c r="G72" s="1291" t="str">
        <f>IF($B72=0,"",_xlfn.XLOOKUP($B72,INPUT_DATA!$BP:$BP,INPUT_DATA!BT:BT))</f>
        <v/>
      </c>
      <c r="H72" s="140" t="str">
        <f>IF($B72=0,"",_xlfn.XLOOKUP($B72,INPUT_DATA!$BP:$BP,INPUT_DATA!BU:BU))</f>
        <v/>
      </c>
      <c r="I72" s="140" t="str">
        <f>IF($B72=0,"",_xlfn.XLOOKUP($B72,INPUT_DATA!$BP:$BP,INPUT_DATA!BV:BV))</f>
        <v/>
      </c>
      <c r="J72" s="140" t="str">
        <f t="shared" si="2"/>
        <v/>
      </c>
      <c r="K72" s="1291" t="str">
        <f>IF($B72=0,"",_xlfn.XLOOKUP($B72,INPUT_DATA!$BP:$BP,INPUT_DATA!BW:BW))</f>
        <v/>
      </c>
      <c r="L72" s="140" t="str">
        <f>IF($B72=0,"",_xlfn.XLOOKUP($B72,INPUT_DATA!$BP:$BP,INPUT_DATA!BX:BX))</f>
        <v/>
      </c>
      <c r="M72" s="140" t="str">
        <f>IF($B72=0,"",_xlfn.XLOOKUP($B72,INPUT_DATA!$BP:$BP,INPUT_DATA!BY:BY))</f>
        <v/>
      </c>
      <c r="N72" s="140" t="str">
        <f t="shared" si="3"/>
        <v/>
      </c>
      <c r="O72" s="1275" t="str">
        <f t="shared" si="4"/>
        <v/>
      </c>
      <c r="P72" s="139" t="str">
        <f t="shared" si="5"/>
        <v/>
      </c>
      <c r="Q72" s="139" t="str">
        <f t="shared" si="6"/>
        <v/>
      </c>
      <c r="R72" s="139" t="str">
        <f t="shared" si="7"/>
        <v/>
      </c>
      <c r="S72" s="140" t="str">
        <f>IF($B72=0,"",_xlfn.XLOOKUP($B72,INPUT_DATA!$BP:$BP,INPUT_DATA!BZ:BZ))</f>
        <v/>
      </c>
      <c r="T72" s="140" t="str">
        <f>IF($B72=0,"",_xlfn.XLOOKUP($B72,INPUT_DATA!$BP:$BP,INPUT_DATA!CA:CA))</f>
        <v/>
      </c>
      <c r="U72" s="140" t="str">
        <f>IF($B72=0,"",_xlfn.XLOOKUP($B72,INPUT_DATA!$BP:$BP,INPUT_DATA!CB:CB))</f>
        <v/>
      </c>
      <c r="V72" s="1300" t="str">
        <f t="shared" si="8"/>
        <v/>
      </c>
      <c r="W72" s="139" t="str">
        <f t="shared" si="9"/>
        <v/>
      </c>
      <c r="X72" s="139" t="str">
        <f>IF($B72=0,"",_xlfn.XLOOKUP($B72,INPUT_DATA!$BP:$BP,INPUT_DATA!CC:CC))</f>
        <v/>
      </c>
      <c r="Y72" s="140" t="str">
        <f>IF($B72=0,"",_xlfn.XLOOKUP($B72,INPUT_DATA!$BP:$BP,INPUT_DATA!CD:CD))</f>
        <v/>
      </c>
      <c r="Z72" s="140" t="str">
        <f>IF($B72=0,"",_xlfn.XLOOKUP($B72,INPUT_DATA!$BP:$BP,INPUT_DATA!CE:CE))</f>
        <v/>
      </c>
      <c r="AA72" s="140" t="str">
        <f>IF($B72=0,"",_xlfn.XLOOKUP($B72,INPUT_DATA!$BP:$BP,INPUT_DATA!CF:CF))</f>
        <v/>
      </c>
      <c r="AB72" s="1300" t="str">
        <f t="shared" si="10"/>
        <v/>
      </c>
      <c r="AC72" s="139"/>
      <c r="AD72" s="139" t="str">
        <f t="shared" si="17"/>
        <v/>
      </c>
      <c r="AE72" s="1275" t="str">
        <f>IF($B72=0,"",_xlfn.XLOOKUP($B72,INPUT_DATA!$BP:$BP,INPUT_DATA!CH:CH))</f>
        <v/>
      </c>
      <c r="AF72" s="140" t="str">
        <f>IF($B72=0,"",_xlfn.XLOOKUP($B72,INPUT_DATA!$BP:$BP,INPUT_DATA!CI:CI))</f>
        <v/>
      </c>
      <c r="AG72" s="140" t="str">
        <f>IF($B72=0,"",_xlfn.XLOOKUP($B72,INPUT_DATA!$BP:$BP,INPUT_DATA!CJ:CJ))</f>
        <v/>
      </c>
      <c r="AH72" s="140" t="str">
        <f>IF($B72=0,"",_xlfn.XLOOKUP($B72,INPUT_DATA!$BP:$BP,INPUT_DATA!CK:CK))</f>
        <v/>
      </c>
      <c r="AI72" s="1300" t="str">
        <f t="shared" si="12"/>
        <v/>
      </c>
      <c r="AJ72" s="139" t="str">
        <f>IF($B72=0,"",_xlfn.XLOOKUP($B72,INPUT_DATA!$BP:$BP,INPUT_DATA!CL:CL))</f>
        <v/>
      </c>
      <c r="AK72" s="139" t="str">
        <f t="shared" si="13"/>
        <v/>
      </c>
      <c r="AL72" s="1275" t="str">
        <f>IF($B72=0,"",_xlfn.XLOOKUP($B72,INPUT_DATA!$BP:$BP,INPUT_DATA!CM:CM))</f>
        <v/>
      </c>
      <c r="AM72" s="139" t="str">
        <f t="shared" si="16"/>
        <v/>
      </c>
      <c r="AN72" s="1275" t="str">
        <f t="shared" si="14"/>
        <v/>
      </c>
    </row>
    <row r="73" spans="2:40">
      <c r="B73" s="137">
        <f>INPUT_DATA!BP64</f>
        <v>0</v>
      </c>
      <c r="C73" s="1291" t="str">
        <f>IF($B73=0,"",_xlfn.XLOOKUP($B73,INPUT_DATA!$BP:$BP,INPUT_DATA!BQ:BQ))</f>
        <v/>
      </c>
      <c r="D73" s="140" t="str">
        <f>IF($B73=0,"",_xlfn.XLOOKUP($B73,INPUT_DATA!$BP:$BP,INPUT_DATA!BR:BR))</f>
        <v/>
      </c>
      <c r="E73" s="140" t="str">
        <f>IF($B73=0,"",_xlfn.XLOOKUP($B73,INPUT_DATA!$BP:$BP,INPUT_DATA!BS:BS))</f>
        <v/>
      </c>
      <c r="F73" s="140" t="str">
        <f t="shared" si="1"/>
        <v/>
      </c>
      <c r="G73" s="1291" t="str">
        <f>IF($B73=0,"",_xlfn.XLOOKUP($B73,INPUT_DATA!$BP:$BP,INPUT_DATA!BT:BT))</f>
        <v/>
      </c>
      <c r="H73" s="140" t="str">
        <f>IF($B73=0,"",_xlfn.XLOOKUP($B73,INPUT_DATA!$BP:$BP,INPUT_DATA!BU:BU))</f>
        <v/>
      </c>
      <c r="I73" s="140" t="str">
        <f>IF($B73=0,"",_xlfn.XLOOKUP($B73,INPUT_DATA!$BP:$BP,INPUT_DATA!BV:BV))</f>
        <v/>
      </c>
      <c r="J73" s="140" t="str">
        <f t="shared" si="2"/>
        <v/>
      </c>
      <c r="K73" s="1291" t="str">
        <f>IF($B73=0,"",_xlfn.XLOOKUP($B73,INPUT_DATA!$BP:$BP,INPUT_DATA!BW:BW))</f>
        <v/>
      </c>
      <c r="L73" s="140" t="str">
        <f>IF($B73=0,"",_xlfn.XLOOKUP($B73,INPUT_DATA!$BP:$BP,INPUT_DATA!BX:BX))</f>
        <v/>
      </c>
      <c r="M73" s="140" t="str">
        <f>IF($B73=0,"",_xlfn.XLOOKUP($B73,INPUT_DATA!$BP:$BP,INPUT_DATA!BY:BY))</f>
        <v/>
      </c>
      <c r="N73" s="140" t="str">
        <f t="shared" si="3"/>
        <v/>
      </c>
      <c r="O73" s="1275" t="str">
        <f t="shared" si="4"/>
        <v/>
      </c>
      <c r="P73" s="139" t="str">
        <f t="shared" si="5"/>
        <v/>
      </c>
      <c r="Q73" s="139" t="str">
        <f t="shared" si="6"/>
        <v/>
      </c>
      <c r="R73" s="139" t="str">
        <f t="shared" si="7"/>
        <v/>
      </c>
      <c r="S73" s="140" t="str">
        <f>IF($B73=0,"",_xlfn.XLOOKUP($B73,INPUT_DATA!$BP:$BP,INPUT_DATA!BZ:BZ))</f>
        <v/>
      </c>
      <c r="T73" s="140" t="str">
        <f>IF($B73=0,"",_xlfn.XLOOKUP($B73,INPUT_DATA!$BP:$BP,INPUT_DATA!CA:CA))</f>
        <v/>
      </c>
      <c r="U73" s="140" t="str">
        <f>IF($B73=0,"",_xlfn.XLOOKUP($B73,INPUT_DATA!$BP:$BP,INPUT_DATA!CB:CB))</f>
        <v/>
      </c>
      <c r="V73" s="1300" t="str">
        <f t="shared" si="8"/>
        <v/>
      </c>
      <c r="W73" s="139" t="str">
        <f t="shared" si="9"/>
        <v/>
      </c>
      <c r="X73" s="139" t="str">
        <f>IF($B73=0,"",_xlfn.XLOOKUP($B73,INPUT_DATA!$BP:$BP,INPUT_DATA!CC:CC))</f>
        <v/>
      </c>
      <c r="Y73" s="140" t="str">
        <f>IF($B73=0,"",_xlfn.XLOOKUP($B73,INPUT_DATA!$BP:$BP,INPUT_DATA!CD:CD))</f>
        <v/>
      </c>
      <c r="Z73" s="140" t="str">
        <f>IF($B73=0,"",_xlfn.XLOOKUP($B73,INPUT_DATA!$BP:$BP,INPUT_DATA!CE:CE))</f>
        <v/>
      </c>
      <c r="AA73" s="140" t="str">
        <f>IF($B73=0,"",_xlfn.XLOOKUP($B73,INPUT_DATA!$BP:$BP,INPUT_DATA!CF:CF))</f>
        <v/>
      </c>
      <c r="AB73" s="1300" t="str">
        <f t="shared" si="10"/>
        <v/>
      </c>
      <c r="AC73" s="139"/>
      <c r="AD73" s="139" t="str">
        <f t="shared" si="17"/>
        <v/>
      </c>
      <c r="AE73" s="1275" t="str">
        <f>IF($B73=0,"",_xlfn.XLOOKUP($B73,INPUT_DATA!$BP:$BP,INPUT_DATA!CH:CH))</f>
        <v/>
      </c>
      <c r="AF73" s="140" t="str">
        <f>IF($B73=0,"",_xlfn.XLOOKUP($B73,INPUT_DATA!$BP:$BP,INPUT_DATA!CI:CI))</f>
        <v/>
      </c>
      <c r="AG73" s="140" t="str">
        <f>IF($B73=0,"",_xlfn.XLOOKUP($B73,INPUT_DATA!$BP:$BP,INPUT_DATA!CJ:CJ))</f>
        <v/>
      </c>
      <c r="AH73" s="140" t="str">
        <f>IF($B73=0,"",_xlfn.XLOOKUP($B73,INPUT_DATA!$BP:$BP,INPUT_DATA!CK:CK))</f>
        <v/>
      </c>
      <c r="AI73" s="1300" t="str">
        <f t="shared" si="12"/>
        <v/>
      </c>
      <c r="AJ73" s="139" t="str">
        <f>IF($B73=0,"",_xlfn.XLOOKUP($B73,INPUT_DATA!$BP:$BP,INPUT_DATA!CL:CL))</f>
        <v/>
      </c>
      <c r="AK73" s="139" t="str">
        <f t="shared" si="13"/>
        <v/>
      </c>
      <c r="AL73" s="1275" t="str">
        <f>IF($B73=0,"",_xlfn.XLOOKUP($B73,INPUT_DATA!$BP:$BP,INPUT_DATA!CM:CM))</f>
        <v/>
      </c>
      <c r="AM73" s="139" t="str">
        <f t="shared" si="16"/>
        <v/>
      </c>
      <c r="AN73" s="1275" t="str">
        <f t="shared" si="14"/>
        <v/>
      </c>
    </row>
    <row r="74" spans="2:40">
      <c r="B74" s="137">
        <f>INPUT_DATA!BP65</f>
        <v>0</v>
      </c>
      <c r="C74" s="1291" t="str">
        <f>IF($B74=0,"",_xlfn.XLOOKUP($B74,INPUT_DATA!$BP:$BP,INPUT_DATA!BQ:BQ))</f>
        <v/>
      </c>
      <c r="D74" s="140" t="str">
        <f>IF($B74=0,"",_xlfn.XLOOKUP($B74,INPUT_DATA!$BP:$BP,INPUT_DATA!BR:BR))</f>
        <v/>
      </c>
      <c r="E74" s="140" t="str">
        <f>IF($B74=0,"",_xlfn.XLOOKUP($B74,INPUT_DATA!$BP:$BP,INPUT_DATA!BS:BS))</f>
        <v/>
      </c>
      <c r="F74" s="140" t="str">
        <f t="shared" si="1"/>
        <v/>
      </c>
      <c r="G74" s="1291" t="str">
        <f>IF($B74=0,"",_xlfn.XLOOKUP($B74,INPUT_DATA!$BP:$BP,INPUT_DATA!BT:BT))</f>
        <v/>
      </c>
      <c r="H74" s="140" t="str">
        <f>IF($B74=0,"",_xlfn.XLOOKUP($B74,INPUT_DATA!$BP:$BP,INPUT_DATA!BU:BU))</f>
        <v/>
      </c>
      <c r="I74" s="140" t="str">
        <f>IF($B74=0,"",_xlfn.XLOOKUP($B74,INPUT_DATA!$BP:$BP,INPUT_DATA!BV:BV))</f>
        <v/>
      </c>
      <c r="J74" s="140" t="str">
        <f t="shared" si="2"/>
        <v/>
      </c>
      <c r="K74" s="1291" t="str">
        <f>IF($B74=0,"",_xlfn.XLOOKUP($B74,INPUT_DATA!$BP:$BP,INPUT_DATA!BW:BW))</f>
        <v/>
      </c>
      <c r="L74" s="140" t="str">
        <f>IF($B74=0,"",_xlfn.XLOOKUP($B74,INPUT_DATA!$BP:$BP,INPUT_DATA!BX:BX))</f>
        <v/>
      </c>
      <c r="M74" s="140" t="str">
        <f>IF($B74=0,"",_xlfn.XLOOKUP($B74,INPUT_DATA!$BP:$BP,INPUT_DATA!BY:BY))</f>
        <v/>
      </c>
      <c r="N74" s="140" t="str">
        <f t="shared" si="3"/>
        <v/>
      </c>
      <c r="O74" s="1275" t="str">
        <f t="shared" si="4"/>
        <v/>
      </c>
      <c r="P74" s="139" t="str">
        <f t="shared" si="5"/>
        <v/>
      </c>
      <c r="Q74" s="139" t="str">
        <f t="shared" si="6"/>
        <v/>
      </c>
      <c r="R74" s="139" t="str">
        <f t="shared" si="7"/>
        <v/>
      </c>
      <c r="S74" s="140" t="str">
        <f>IF($B74=0,"",_xlfn.XLOOKUP($B74,INPUT_DATA!$BP:$BP,INPUT_DATA!BZ:BZ))</f>
        <v/>
      </c>
      <c r="T74" s="140" t="str">
        <f>IF($B74=0,"",_xlfn.XLOOKUP($B74,INPUT_DATA!$BP:$BP,INPUT_DATA!CA:CA))</f>
        <v/>
      </c>
      <c r="U74" s="140" t="str">
        <f>IF($B74=0,"",_xlfn.XLOOKUP($B74,INPUT_DATA!$BP:$BP,INPUT_DATA!CB:CB))</f>
        <v/>
      </c>
      <c r="V74" s="1300" t="str">
        <f t="shared" si="8"/>
        <v/>
      </c>
      <c r="W74" s="139" t="str">
        <f t="shared" si="9"/>
        <v/>
      </c>
      <c r="X74" s="139" t="str">
        <f>IF($B74=0,"",_xlfn.XLOOKUP($B74,INPUT_DATA!$BP:$BP,INPUT_DATA!CC:CC))</f>
        <v/>
      </c>
      <c r="Y74" s="140" t="str">
        <f>IF($B74=0,"",_xlfn.XLOOKUP($B74,INPUT_DATA!$BP:$BP,INPUT_DATA!CD:CD))</f>
        <v/>
      </c>
      <c r="Z74" s="140" t="str">
        <f>IF($B74=0,"",_xlfn.XLOOKUP($B74,INPUT_DATA!$BP:$BP,INPUT_DATA!CE:CE))</f>
        <v/>
      </c>
      <c r="AA74" s="140" t="str">
        <f>IF($B74=0,"",_xlfn.XLOOKUP($B74,INPUT_DATA!$BP:$BP,INPUT_DATA!CF:CF))</f>
        <v/>
      </c>
      <c r="AB74" s="1300" t="str">
        <f t="shared" si="10"/>
        <v/>
      </c>
      <c r="AC74" s="139"/>
      <c r="AD74" s="139" t="str">
        <f t="shared" si="17"/>
        <v/>
      </c>
      <c r="AE74" s="1275" t="str">
        <f>IF($B74=0,"",_xlfn.XLOOKUP($B74,INPUT_DATA!$BP:$BP,INPUT_DATA!CH:CH))</f>
        <v/>
      </c>
      <c r="AF74" s="140" t="str">
        <f>IF($B74=0,"",_xlfn.XLOOKUP($B74,INPUT_DATA!$BP:$BP,INPUT_DATA!CI:CI))</f>
        <v/>
      </c>
      <c r="AG74" s="140" t="str">
        <f>IF($B74=0,"",_xlfn.XLOOKUP($B74,INPUT_DATA!$BP:$BP,INPUT_DATA!CJ:CJ))</f>
        <v/>
      </c>
      <c r="AH74" s="140" t="str">
        <f>IF($B74=0,"",_xlfn.XLOOKUP($B74,INPUT_DATA!$BP:$BP,INPUT_DATA!CK:CK))</f>
        <v/>
      </c>
      <c r="AI74" s="1300" t="str">
        <f t="shared" si="12"/>
        <v/>
      </c>
      <c r="AJ74" s="139" t="str">
        <f>IF($B74=0,"",_xlfn.XLOOKUP($B74,INPUT_DATA!$BP:$BP,INPUT_DATA!CL:CL))</f>
        <v/>
      </c>
      <c r="AK74" s="139" t="str">
        <f t="shared" si="13"/>
        <v/>
      </c>
      <c r="AL74" s="1275" t="str">
        <f>IF($B74=0,"",_xlfn.XLOOKUP($B74,INPUT_DATA!$BP:$BP,INPUT_DATA!CM:CM))</f>
        <v/>
      </c>
      <c r="AM74" s="139" t="str">
        <f t="shared" si="16"/>
        <v/>
      </c>
      <c r="AN74" s="1275" t="str">
        <f t="shared" si="14"/>
        <v/>
      </c>
    </row>
    <row r="75" spans="2:40">
      <c r="B75" s="137">
        <f>INPUT_DATA!BP66</f>
        <v>0</v>
      </c>
      <c r="C75" s="1291" t="str">
        <f>IF($B75=0,"",_xlfn.XLOOKUP($B75,INPUT_DATA!$BP:$BP,INPUT_DATA!BQ:BQ))</f>
        <v/>
      </c>
      <c r="D75" s="140" t="str">
        <f>IF($B75=0,"",_xlfn.XLOOKUP($B75,INPUT_DATA!$BP:$BP,INPUT_DATA!BR:BR))</f>
        <v/>
      </c>
      <c r="E75" s="140" t="str">
        <f>IF($B75=0,"",_xlfn.XLOOKUP($B75,INPUT_DATA!$BP:$BP,INPUT_DATA!BS:BS))</f>
        <v/>
      </c>
      <c r="F75" s="140" t="str">
        <f t="shared" si="1"/>
        <v/>
      </c>
      <c r="G75" s="1291" t="str">
        <f>IF($B75=0,"",_xlfn.XLOOKUP($B75,INPUT_DATA!$BP:$BP,INPUT_DATA!BT:BT))</f>
        <v/>
      </c>
      <c r="H75" s="140" t="str">
        <f>IF($B75=0,"",_xlfn.XLOOKUP($B75,INPUT_DATA!$BP:$BP,INPUT_DATA!BU:BU))</f>
        <v/>
      </c>
      <c r="I75" s="140" t="str">
        <f>IF($B75=0,"",_xlfn.XLOOKUP($B75,INPUT_DATA!$BP:$BP,INPUT_DATA!BV:BV))</f>
        <v/>
      </c>
      <c r="J75" s="140" t="str">
        <f t="shared" si="2"/>
        <v/>
      </c>
      <c r="K75" s="1291" t="str">
        <f>IF($B75=0,"",_xlfn.XLOOKUP($B75,INPUT_DATA!$BP:$BP,INPUT_DATA!BW:BW))</f>
        <v/>
      </c>
      <c r="L75" s="140" t="str">
        <f>IF($B75=0,"",_xlfn.XLOOKUP($B75,INPUT_DATA!$BP:$BP,INPUT_DATA!BX:BX))</f>
        <v/>
      </c>
      <c r="M75" s="140" t="str">
        <f>IF($B75=0,"",_xlfn.XLOOKUP($B75,INPUT_DATA!$BP:$BP,INPUT_DATA!BY:BY))</f>
        <v/>
      </c>
      <c r="N75" s="140" t="str">
        <f t="shared" si="3"/>
        <v/>
      </c>
      <c r="O75" s="1275" t="str">
        <f t="shared" si="4"/>
        <v/>
      </c>
      <c r="P75" s="139" t="str">
        <f t="shared" si="5"/>
        <v/>
      </c>
      <c r="Q75" s="139" t="str">
        <f t="shared" si="6"/>
        <v/>
      </c>
      <c r="R75" s="139" t="str">
        <f t="shared" si="7"/>
        <v/>
      </c>
      <c r="S75" s="140" t="str">
        <f>IF($B75=0,"",_xlfn.XLOOKUP($B75,INPUT_DATA!$BP:$BP,INPUT_DATA!BZ:BZ))</f>
        <v/>
      </c>
      <c r="T75" s="140" t="str">
        <f>IF($B75=0,"",_xlfn.XLOOKUP($B75,INPUT_DATA!$BP:$BP,INPUT_DATA!CA:CA))</f>
        <v/>
      </c>
      <c r="U75" s="140" t="str">
        <f>IF($B75=0,"",_xlfn.XLOOKUP($B75,INPUT_DATA!$BP:$BP,INPUT_DATA!CB:CB))</f>
        <v/>
      </c>
      <c r="V75" s="1300" t="str">
        <f t="shared" si="8"/>
        <v/>
      </c>
      <c r="W75" s="139" t="str">
        <f t="shared" si="9"/>
        <v/>
      </c>
      <c r="X75" s="139" t="str">
        <f>IF($B75=0,"",_xlfn.XLOOKUP($B75,INPUT_DATA!$BP:$BP,INPUT_DATA!CC:CC))</f>
        <v/>
      </c>
      <c r="Y75" s="140" t="str">
        <f>IF($B75=0,"",_xlfn.XLOOKUP($B75,INPUT_DATA!$BP:$BP,INPUT_DATA!CD:CD))</f>
        <v/>
      </c>
      <c r="Z75" s="140" t="str">
        <f>IF($B75=0,"",_xlfn.XLOOKUP($B75,INPUT_DATA!$BP:$BP,INPUT_DATA!CE:CE))</f>
        <v/>
      </c>
      <c r="AA75" s="140" t="str">
        <f>IF($B75=0,"",_xlfn.XLOOKUP($B75,INPUT_DATA!$BP:$BP,INPUT_DATA!CF:CF))</f>
        <v/>
      </c>
      <c r="AB75" s="1300" t="str">
        <f t="shared" si="10"/>
        <v/>
      </c>
      <c r="AC75" s="139"/>
      <c r="AD75" s="139" t="str">
        <f t="shared" si="17"/>
        <v/>
      </c>
      <c r="AE75" s="1275" t="str">
        <f>IF($B75=0,"",_xlfn.XLOOKUP($B75,INPUT_DATA!$BP:$BP,INPUT_DATA!CH:CH))</f>
        <v/>
      </c>
      <c r="AF75" s="140" t="str">
        <f>IF($B75=0,"",_xlfn.XLOOKUP($B75,INPUT_DATA!$BP:$BP,INPUT_DATA!CI:CI))</f>
        <v/>
      </c>
      <c r="AG75" s="140" t="str">
        <f>IF($B75=0,"",_xlfn.XLOOKUP($B75,INPUT_DATA!$BP:$BP,INPUT_DATA!CJ:CJ))</f>
        <v/>
      </c>
      <c r="AH75" s="140" t="str">
        <f>IF($B75=0,"",_xlfn.XLOOKUP($B75,INPUT_DATA!$BP:$BP,INPUT_DATA!CK:CK))</f>
        <v/>
      </c>
      <c r="AI75" s="1300" t="str">
        <f t="shared" si="12"/>
        <v/>
      </c>
      <c r="AJ75" s="139" t="str">
        <f>IF($B75=0,"",_xlfn.XLOOKUP($B75,INPUT_DATA!$BP:$BP,INPUT_DATA!CL:CL))</f>
        <v/>
      </c>
      <c r="AK75" s="139" t="str">
        <f t="shared" si="13"/>
        <v/>
      </c>
      <c r="AL75" s="1275" t="str">
        <f>IF($B75=0,"",_xlfn.XLOOKUP($B75,INPUT_DATA!$BP:$BP,INPUT_DATA!CM:CM))</f>
        <v/>
      </c>
      <c r="AM75" s="139" t="str">
        <f t="shared" si="16"/>
        <v/>
      </c>
      <c r="AN75" s="1275" t="str">
        <f t="shared" si="14"/>
        <v/>
      </c>
    </row>
    <row r="76" spans="2:40">
      <c r="B76" s="137">
        <f>INPUT_DATA!BP67</f>
        <v>0</v>
      </c>
      <c r="C76" s="1291" t="str">
        <f>IF($B76=0,"",_xlfn.XLOOKUP($B76,INPUT_DATA!$BP:$BP,INPUT_DATA!BQ:BQ))</f>
        <v/>
      </c>
      <c r="D76" s="140" t="str">
        <f>IF($B76=0,"",_xlfn.XLOOKUP($B76,INPUT_DATA!$BP:$BP,INPUT_DATA!BR:BR))</f>
        <v/>
      </c>
      <c r="E76" s="140" t="str">
        <f>IF($B76=0,"",_xlfn.XLOOKUP($B76,INPUT_DATA!$BP:$BP,INPUT_DATA!BS:BS))</f>
        <v/>
      </c>
      <c r="F76" s="140" t="str">
        <f t="shared" si="1"/>
        <v/>
      </c>
      <c r="G76" s="1291" t="str">
        <f>IF($B76=0,"",_xlfn.XLOOKUP($B76,INPUT_DATA!$BP:$BP,INPUT_DATA!BT:BT))</f>
        <v/>
      </c>
      <c r="H76" s="140" t="str">
        <f>IF($B76=0,"",_xlfn.XLOOKUP($B76,INPUT_DATA!$BP:$BP,INPUT_DATA!BU:BU))</f>
        <v/>
      </c>
      <c r="I76" s="140" t="str">
        <f>IF($B76=0,"",_xlfn.XLOOKUP($B76,INPUT_DATA!$BP:$BP,INPUT_DATA!BV:BV))</f>
        <v/>
      </c>
      <c r="J76" s="140" t="str">
        <f t="shared" si="2"/>
        <v/>
      </c>
      <c r="K76" s="1291" t="str">
        <f>IF($B76=0,"",_xlfn.XLOOKUP($B76,INPUT_DATA!$BP:$BP,INPUT_DATA!BW:BW))</f>
        <v/>
      </c>
      <c r="L76" s="140" t="str">
        <f>IF($B76=0,"",_xlfn.XLOOKUP($B76,INPUT_DATA!$BP:$BP,INPUT_DATA!BX:BX))</f>
        <v/>
      </c>
      <c r="M76" s="140" t="str">
        <f>IF($B76=0,"",_xlfn.XLOOKUP($B76,INPUT_DATA!$BP:$BP,INPUT_DATA!BY:BY))</f>
        <v/>
      </c>
      <c r="N76" s="140" t="str">
        <f t="shared" si="3"/>
        <v/>
      </c>
      <c r="O76" s="1275" t="str">
        <f t="shared" si="4"/>
        <v/>
      </c>
      <c r="P76" s="139" t="str">
        <f t="shared" si="5"/>
        <v/>
      </c>
      <c r="Q76" s="139" t="str">
        <f t="shared" si="6"/>
        <v/>
      </c>
      <c r="R76" s="139" t="str">
        <f t="shared" si="7"/>
        <v/>
      </c>
      <c r="S76" s="140" t="str">
        <f>IF($B76=0,"",_xlfn.XLOOKUP($B76,INPUT_DATA!$BP:$BP,INPUT_DATA!BZ:BZ))</f>
        <v/>
      </c>
      <c r="T76" s="140" t="str">
        <f>IF($B76=0,"",_xlfn.XLOOKUP($B76,INPUT_DATA!$BP:$BP,INPUT_DATA!CA:CA))</f>
        <v/>
      </c>
      <c r="U76" s="140" t="str">
        <f>IF($B76=0,"",_xlfn.XLOOKUP($B76,INPUT_DATA!$BP:$BP,INPUT_DATA!CB:CB))</f>
        <v/>
      </c>
      <c r="V76" s="1300" t="str">
        <f t="shared" si="8"/>
        <v/>
      </c>
      <c r="W76" s="139" t="str">
        <f t="shared" si="9"/>
        <v/>
      </c>
      <c r="X76" s="139" t="str">
        <f>IF($B76=0,"",_xlfn.XLOOKUP($B76,INPUT_DATA!$BP:$BP,INPUT_DATA!CC:CC))</f>
        <v/>
      </c>
      <c r="Y76" s="140" t="str">
        <f>IF($B76=0,"",_xlfn.XLOOKUP($B76,INPUT_DATA!$BP:$BP,INPUT_DATA!CD:CD))</f>
        <v/>
      </c>
      <c r="Z76" s="140" t="str">
        <f>IF($B76=0,"",_xlfn.XLOOKUP($B76,INPUT_DATA!$BP:$BP,INPUT_DATA!CE:CE))</f>
        <v/>
      </c>
      <c r="AA76" s="140" t="str">
        <f>IF($B76=0,"",_xlfn.XLOOKUP($B76,INPUT_DATA!$BP:$BP,INPUT_DATA!CF:CF))</f>
        <v/>
      </c>
      <c r="AB76" s="1300" t="str">
        <f t="shared" si="10"/>
        <v/>
      </c>
      <c r="AC76" s="139"/>
      <c r="AD76" s="139" t="str">
        <f t="shared" si="17"/>
        <v/>
      </c>
      <c r="AE76" s="1275" t="str">
        <f>IF($B76=0,"",_xlfn.XLOOKUP($B76,INPUT_DATA!$BP:$BP,INPUT_DATA!CH:CH))</f>
        <v/>
      </c>
      <c r="AF76" s="140" t="str">
        <f>IF($B76=0,"",_xlfn.XLOOKUP($B76,INPUT_DATA!$BP:$BP,INPUT_DATA!CI:CI))</f>
        <v/>
      </c>
      <c r="AG76" s="140" t="str">
        <f>IF($B76=0,"",_xlfn.XLOOKUP($B76,INPUT_DATA!$BP:$BP,INPUT_DATA!CJ:CJ))</f>
        <v/>
      </c>
      <c r="AH76" s="140" t="str">
        <f>IF($B76=0,"",_xlfn.XLOOKUP($B76,INPUT_DATA!$BP:$BP,INPUT_DATA!CK:CK))</f>
        <v/>
      </c>
      <c r="AI76" s="1300" t="str">
        <f t="shared" si="12"/>
        <v/>
      </c>
      <c r="AJ76" s="139" t="str">
        <f>IF($B76=0,"",_xlfn.XLOOKUP($B76,INPUT_DATA!$BP:$BP,INPUT_DATA!CL:CL))</f>
        <v/>
      </c>
      <c r="AK76" s="139" t="str">
        <f t="shared" si="13"/>
        <v/>
      </c>
      <c r="AL76" s="1275" t="str">
        <f>IF($B76=0,"",_xlfn.XLOOKUP($B76,INPUT_DATA!$BP:$BP,INPUT_DATA!CM:CM))</f>
        <v/>
      </c>
      <c r="AM76" s="139" t="str">
        <f t="shared" si="16"/>
        <v/>
      </c>
      <c r="AN76" s="1275" t="str">
        <f t="shared" si="14"/>
        <v/>
      </c>
    </row>
    <row r="77" spans="2:40">
      <c r="B77" s="137">
        <f>INPUT_DATA!BP68</f>
        <v>0</v>
      </c>
      <c r="C77" s="1291" t="str">
        <f>IF($B77=0,"",_xlfn.XLOOKUP($B77,INPUT_DATA!$BP:$BP,INPUT_DATA!BQ:BQ))</f>
        <v/>
      </c>
      <c r="D77" s="140" t="str">
        <f>IF($B77=0,"",_xlfn.XLOOKUP($B77,INPUT_DATA!$BP:$BP,INPUT_DATA!BR:BR))</f>
        <v/>
      </c>
      <c r="E77" s="140" t="str">
        <f>IF($B77=0,"",_xlfn.XLOOKUP($B77,INPUT_DATA!$BP:$BP,INPUT_DATA!BS:BS))</f>
        <v/>
      </c>
      <c r="F77" s="140" t="str">
        <f t="shared" si="1"/>
        <v/>
      </c>
      <c r="G77" s="1291" t="str">
        <f>IF($B77=0,"",_xlfn.XLOOKUP($B77,INPUT_DATA!$BP:$BP,INPUT_DATA!BT:BT))</f>
        <v/>
      </c>
      <c r="H77" s="140" t="str">
        <f>IF($B77=0,"",_xlfn.XLOOKUP($B77,INPUT_DATA!$BP:$BP,INPUT_DATA!BU:BU))</f>
        <v/>
      </c>
      <c r="I77" s="140" t="str">
        <f>IF($B77=0,"",_xlfn.XLOOKUP($B77,INPUT_DATA!$BP:$BP,INPUT_DATA!BV:BV))</f>
        <v/>
      </c>
      <c r="J77" s="140" t="str">
        <f t="shared" si="2"/>
        <v/>
      </c>
      <c r="K77" s="1291" t="str">
        <f>IF($B77=0,"",_xlfn.XLOOKUP($B77,INPUT_DATA!$BP:$BP,INPUT_DATA!BW:BW))</f>
        <v/>
      </c>
      <c r="L77" s="140" t="str">
        <f>IF($B77=0,"",_xlfn.XLOOKUP($B77,INPUT_DATA!$BP:$BP,INPUT_DATA!BX:BX))</f>
        <v/>
      </c>
      <c r="M77" s="140" t="str">
        <f>IF($B77=0,"",_xlfn.XLOOKUP($B77,INPUT_DATA!$BP:$BP,INPUT_DATA!BY:BY))</f>
        <v/>
      </c>
      <c r="N77" s="140" t="str">
        <f t="shared" si="3"/>
        <v/>
      </c>
      <c r="O77" s="1275" t="str">
        <f t="shared" si="4"/>
        <v/>
      </c>
      <c r="P77" s="139" t="str">
        <f t="shared" si="5"/>
        <v/>
      </c>
      <c r="Q77" s="139" t="str">
        <f t="shared" si="6"/>
        <v/>
      </c>
      <c r="R77" s="139" t="str">
        <f t="shared" si="7"/>
        <v/>
      </c>
      <c r="S77" s="140" t="str">
        <f>IF($B77=0,"",_xlfn.XLOOKUP($B77,INPUT_DATA!$BP:$BP,INPUT_DATA!BZ:BZ))</f>
        <v/>
      </c>
      <c r="T77" s="140" t="str">
        <f>IF($B77=0,"",_xlfn.XLOOKUP($B77,INPUT_DATA!$BP:$BP,INPUT_DATA!CA:CA))</f>
        <v/>
      </c>
      <c r="U77" s="140" t="str">
        <f>IF($B77=0,"",_xlfn.XLOOKUP($B77,INPUT_DATA!$BP:$BP,INPUT_DATA!CB:CB))</f>
        <v/>
      </c>
      <c r="V77" s="1300" t="str">
        <f t="shared" si="8"/>
        <v/>
      </c>
      <c r="W77" s="139" t="str">
        <f t="shared" si="9"/>
        <v/>
      </c>
      <c r="X77" s="139" t="str">
        <f>IF($B77=0,"",_xlfn.XLOOKUP($B77,INPUT_DATA!$BP:$BP,INPUT_DATA!CC:CC))</f>
        <v/>
      </c>
      <c r="Y77" s="140" t="str">
        <f>IF($B77=0,"",_xlfn.XLOOKUP($B77,INPUT_DATA!$BP:$BP,INPUT_DATA!CD:CD))</f>
        <v/>
      </c>
      <c r="Z77" s="140" t="str">
        <f>IF($B77=0,"",_xlfn.XLOOKUP($B77,INPUT_DATA!$BP:$BP,INPUT_DATA!CE:CE))</f>
        <v/>
      </c>
      <c r="AA77" s="140" t="str">
        <f>IF($B77=0,"",_xlfn.XLOOKUP($B77,INPUT_DATA!$BP:$BP,INPUT_DATA!CF:CF))</f>
        <v/>
      </c>
      <c r="AB77" s="1300" t="str">
        <f t="shared" si="10"/>
        <v/>
      </c>
      <c r="AC77" s="139"/>
      <c r="AD77" s="139" t="str">
        <f t="shared" si="17"/>
        <v/>
      </c>
      <c r="AE77" s="1275" t="str">
        <f>IF($B77=0,"",_xlfn.XLOOKUP($B77,INPUT_DATA!$BP:$BP,INPUT_DATA!CH:CH))</f>
        <v/>
      </c>
      <c r="AF77" s="140" t="str">
        <f>IF($B77=0,"",_xlfn.XLOOKUP($B77,INPUT_DATA!$BP:$BP,INPUT_DATA!CI:CI))</f>
        <v/>
      </c>
      <c r="AG77" s="140" t="str">
        <f>IF($B77=0,"",_xlfn.XLOOKUP($B77,INPUT_DATA!$BP:$BP,INPUT_DATA!CJ:CJ))</f>
        <v/>
      </c>
      <c r="AH77" s="140" t="str">
        <f>IF($B77=0,"",_xlfn.XLOOKUP($B77,INPUT_DATA!$BP:$BP,INPUT_DATA!CK:CK))</f>
        <v/>
      </c>
      <c r="AI77" s="1300" t="str">
        <f t="shared" si="12"/>
        <v/>
      </c>
      <c r="AJ77" s="139" t="str">
        <f>IF($B77=0,"",_xlfn.XLOOKUP($B77,INPUT_DATA!$BP:$BP,INPUT_DATA!CL:CL))</f>
        <v/>
      </c>
      <c r="AK77" s="139" t="str">
        <f t="shared" si="13"/>
        <v/>
      </c>
      <c r="AL77" s="1275" t="str">
        <f>IF($B77=0,"",_xlfn.XLOOKUP($B77,INPUT_DATA!$BP:$BP,INPUT_DATA!CM:CM))</f>
        <v/>
      </c>
      <c r="AM77" s="139" t="str">
        <f t="shared" si="16"/>
        <v/>
      </c>
      <c r="AN77" s="1275" t="str">
        <f t="shared" si="14"/>
        <v/>
      </c>
    </row>
    <row r="78" spans="2:40">
      <c r="B78" s="137">
        <f>INPUT_DATA!BP69</f>
        <v>0</v>
      </c>
      <c r="C78" s="1291" t="str">
        <f>IF($B78=0,"",_xlfn.XLOOKUP($B78,INPUT_DATA!$BP:$BP,INPUT_DATA!BQ:BQ))</f>
        <v/>
      </c>
      <c r="D78" s="140" t="str">
        <f>IF($B78=0,"",_xlfn.XLOOKUP($B78,INPUT_DATA!$BP:$BP,INPUT_DATA!BR:BR))</f>
        <v/>
      </c>
      <c r="E78" s="140" t="str">
        <f>IF($B78=0,"",_xlfn.XLOOKUP($B78,INPUT_DATA!$BP:$BP,INPUT_DATA!BS:BS))</f>
        <v/>
      </c>
      <c r="F78" s="140" t="str">
        <f t="shared" ref="F78:F83" si="18">IF($B78=0,"",D78+E78)</f>
        <v/>
      </c>
      <c r="G78" s="1291" t="str">
        <f>IF($B78=0,"",_xlfn.XLOOKUP($B78,INPUT_DATA!$BP:$BP,INPUT_DATA!BT:BT))</f>
        <v/>
      </c>
      <c r="H78" s="140" t="str">
        <f>IF($B78=0,"",_xlfn.XLOOKUP($B78,INPUT_DATA!$BP:$BP,INPUT_DATA!BU:BU))</f>
        <v/>
      </c>
      <c r="I78" s="140" t="str">
        <f>IF($B78=0,"",_xlfn.XLOOKUP($B78,INPUT_DATA!$BP:$BP,INPUT_DATA!BV:BV))</f>
        <v/>
      </c>
      <c r="J78" s="140" t="str">
        <f t="shared" ref="J78:J83" si="19">IF($B78=0,"",H78+I78)</f>
        <v/>
      </c>
      <c r="K78" s="1291" t="str">
        <f>IF($B78=0,"",_xlfn.XLOOKUP($B78,INPUT_DATA!$BP:$BP,INPUT_DATA!BW:BW))</f>
        <v/>
      </c>
      <c r="L78" s="140" t="str">
        <f>IF($B78=0,"",_xlfn.XLOOKUP($B78,INPUT_DATA!$BP:$BP,INPUT_DATA!BX:BX))</f>
        <v/>
      </c>
      <c r="M78" s="140" t="str">
        <f>IF($B78=0,"",_xlfn.XLOOKUP($B78,INPUT_DATA!$BP:$BP,INPUT_DATA!BY:BY))</f>
        <v/>
      </c>
      <c r="N78" s="140" t="str">
        <f t="shared" ref="N78:N83" si="20">IF($B78=0,"",L78+M78)</f>
        <v/>
      </c>
      <c r="O78" s="1275" t="str">
        <f t="shared" ref="O78:O83" si="21">IF($B78=0,"",SUM(C78,G78,K78))</f>
        <v/>
      </c>
      <c r="P78" s="139" t="str">
        <f t="shared" ref="P78:P83" si="22">IF($B78=0,"",SUM(D78,H78,L78))</f>
        <v/>
      </c>
      <c r="Q78" s="139" t="str">
        <f t="shared" ref="Q78:Q83" si="23">IF($B78=0,"",SUM(E78,I78,M78))</f>
        <v/>
      </c>
      <c r="R78" s="139" t="str">
        <f t="shared" ref="R78:R83" si="24">IF($B78=0,"",SUM(F78,J78,N78))</f>
        <v/>
      </c>
      <c r="S78" s="140" t="str">
        <f>IF($B78=0,"",_xlfn.XLOOKUP($B78,INPUT_DATA!$BP:$BP,INPUT_DATA!BZ:BZ))</f>
        <v/>
      </c>
      <c r="T78" s="140" t="str">
        <f>IF($B78=0,"",_xlfn.XLOOKUP($B78,INPUT_DATA!$BP:$BP,INPUT_DATA!CA:CA))</f>
        <v/>
      </c>
      <c r="U78" s="140" t="str">
        <f>IF($B78=0,"",_xlfn.XLOOKUP($B78,INPUT_DATA!$BP:$BP,INPUT_DATA!CB:CB))</f>
        <v/>
      </c>
      <c r="V78" s="1300" t="str">
        <f t="shared" ref="V78:V83" si="25">IF($B78=0,"",100%)</f>
        <v/>
      </c>
      <c r="W78" s="139" t="str">
        <f t="shared" ref="W78:W83" si="26">IF($B78=0,"",SUM(S78:U78)*V78)</f>
        <v/>
      </c>
      <c r="X78" s="139" t="str">
        <f>IF($B78=0,"",_xlfn.XLOOKUP($B78,INPUT_DATA!$BP:$BP,INPUT_DATA!CC:CC))</f>
        <v/>
      </c>
      <c r="Y78" s="140" t="str">
        <f>IF($B78=0,"",_xlfn.XLOOKUP($B78,INPUT_DATA!$BP:$BP,INPUT_DATA!CD:CD))</f>
        <v/>
      </c>
      <c r="Z78" s="140" t="str">
        <f>IF($B78=0,"",_xlfn.XLOOKUP($B78,INPUT_DATA!$BP:$BP,INPUT_DATA!CE:CE))</f>
        <v/>
      </c>
      <c r="AA78" s="140" t="str">
        <f>IF($B78=0,"",_xlfn.XLOOKUP($B78,INPUT_DATA!$BP:$BP,INPUT_DATA!CF:CF))</f>
        <v/>
      </c>
      <c r="AB78" s="1300" t="str">
        <f t="shared" ref="AB78:AB83" si="27">IF($B78=0,"",93%)</f>
        <v/>
      </c>
      <c r="AC78" s="139"/>
      <c r="AD78" s="139" t="str">
        <f t="shared" ref="AD78:AD83" si="28">IF($B78=0,"",SUM(Y78:AA78)*AB78)</f>
        <v/>
      </c>
      <c r="AE78" s="1275" t="str">
        <f>IF($B78=0,"",_xlfn.XLOOKUP($B78,INPUT_DATA!$BP:$BP,INPUT_DATA!CH:CH))</f>
        <v/>
      </c>
      <c r="AF78" s="140" t="str">
        <f>IF($B78=0,"",_xlfn.XLOOKUP($B78,INPUT_DATA!$BP:$BP,INPUT_DATA!CI:CI))</f>
        <v/>
      </c>
      <c r="AG78" s="140" t="str">
        <f>IF($B78=0,"",_xlfn.XLOOKUP($B78,INPUT_DATA!$BP:$BP,INPUT_DATA!CJ:CJ))</f>
        <v/>
      </c>
      <c r="AH78" s="140" t="str">
        <f>IF($B78=0,"",_xlfn.XLOOKUP($B78,INPUT_DATA!$BP:$BP,INPUT_DATA!CK:CK))</f>
        <v/>
      </c>
      <c r="AI78" s="1300" t="str">
        <f t="shared" ref="AI78:AI83" si="29">IF($B78=0,"",60%)</f>
        <v/>
      </c>
      <c r="AJ78" s="139" t="str">
        <f>IF($B78=0,"",_xlfn.XLOOKUP($B78,INPUT_DATA!$BP:$BP,INPUT_DATA!CL:CL))</f>
        <v/>
      </c>
      <c r="AK78" s="139" t="str">
        <f t="shared" ref="AK78:AK83" si="30">IF($B78=0,"",AF78+AG78-AJ78+AH78)</f>
        <v/>
      </c>
      <c r="AL78" s="1275" t="str">
        <f>IF($B78=0,"",_xlfn.XLOOKUP($B78,INPUT_DATA!$BP:$BP,INPUT_DATA!CM:CM))</f>
        <v/>
      </c>
      <c r="AM78" s="139" t="str">
        <f t="shared" ref="AM78:AM83" si="31">IF($B78=0,"",SUM(W78,AD78,AK78))</f>
        <v/>
      </c>
      <c r="AN78" s="1275" t="str">
        <f t="shared" ref="AN78:AN83" si="32">IF($B78=0,"",SUM(X78,AE78,AL78))</f>
        <v/>
      </c>
    </row>
    <row r="79" spans="2:40">
      <c r="B79" s="137">
        <f>INPUT_DATA!BP70</f>
        <v>0</v>
      </c>
      <c r="C79" s="1291" t="str">
        <f>IF($B79=0,"",_xlfn.XLOOKUP($B79,INPUT_DATA!$BP:$BP,INPUT_DATA!BQ:BQ))</f>
        <v/>
      </c>
      <c r="D79" s="140" t="str">
        <f>IF($B79=0,"",_xlfn.XLOOKUP($B79,INPUT_DATA!$BP:$BP,INPUT_DATA!BR:BR))</f>
        <v/>
      </c>
      <c r="E79" s="140" t="str">
        <f>IF($B79=0,"",_xlfn.XLOOKUP($B79,INPUT_DATA!$BP:$BP,INPUT_DATA!BS:BS))</f>
        <v/>
      </c>
      <c r="F79" s="140" t="str">
        <f t="shared" si="18"/>
        <v/>
      </c>
      <c r="G79" s="1291" t="str">
        <f>IF($B79=0,"",_xlfn.XLOOKUP($B79,INPUT_DATA!$BP:$BP,INPUT_DATA!BT:BT))</f>
        <v/>
      </c>
      <c r="H79" s="140" t="str">
        <f>IF($B79=0,"",_xlfn.XLOOKUP($B79,INPUT_DATA!$BP:$BP,INPUT_DATA!BU:BU))</f>
        <v/>
      </c>
      <c r="I79" s="140" t="str">
        <f>IF($B79=0,"",_xlfn.XLOOKUP($B79,INPUT_DATA!$BP:$BP,INPUT_DATA!BV:BV))</f>
        <v/>
      </c>
      <c r="J79" s="140" t="str">
        <f t="shared" si="19"/>
        <v/>
      </c>
      <c r="K79" s="1291" t="str">
        <f>IF($B79=0,"",_xlfn.XLOOKUP($B79,INPUT_DATA!$BP:$BP,INPUT_DATA!BW:BW))</f>
        <v/>
      </c>
      <c r="L79" s="140" t="str">
        <f>IF($B79=0,"",_xlfn.XLOOKUP($B79,INPUT_DATA!$BP:$BP,INPUT_DATA!BX:BX))</f>
        <v/>
      </c>
      <c r="M79" s="140" t="str">
        <f>IF($B79=0,"",_xlfn.XLOOKUP($B79,INPUT_DATA!$BP:$BP,INPUT_DATA!BY:BY))</f>
        <v/>
      </c>
      <c r="N79" s="140" t="str">
        <f t="shared" si="20"/>
        <v/>
      </c>
      <c r="O79" s="1275" t="str">
        <f t="shared" si="21"/>
        <v/>
      </c>
      <c r="P79" s="139" t="str">
        <f t="shared" si="22"/>
        <v/>
      </c>
      <c r="Q79" s="139" t="str">
        <f t="shared" si="23"/>
        <v/>
      </c>
      <c r="R79" s="139" t="str">
        <f t="shared" si="24"/>
        <v/>
      </c>
      <c r="S79" s="140" t="str">
        <f>IF($B79=0,"",_xlfn.XLOOKUP($B79,INPUT_DATA!$BP:$BP,INPUT_DATA!BZ:BZ))</f>
        <v/>
      </c>
      <c r="T79" s="140" t="str">
        <f>IF($B79=0,"",_xlfn.XLOOKUP($B79,INPUT_DATA!$BP:$BP,INPUT_DATA!CA:CA))</f>
        <v/>
      </c>
      <c r="U79" s="140" t="str">
        <f>IF($B79=0,"",_xlfn.XLOOKUP($B79,INPUT_DATA!$BP:$BP,INPUT_DATA!CB:CB))</f>
        <v/>
      </c>
      <c r="V79" s="1300" t="str">
        <f t="shared" si="25"/>
        <v/>
      </c>
      <c r="W79" s="139" t="str">
        <f t="shared" si="26"/>
        <v/>
      </c>
      <c r="X79" s="139" t="str">
        <f>IF($B79=0,"",_xlfn.XLOOKUP($B79,INPUT_DATA!$BP:$BP,INPUT_DATA!CC:CC))</f>
        <v/>
      </c>
      <c r="Y79" s="140" t="str">
        <f>IF($B79=0,"",_xlfn.XLOOKUP($B79,INPUT_DATA!$BP:$BP,INPUT_DATA!CD:CD))</f>
        <v/>
      </c>
      <c r="Z79" s="140" t="str">
        <f>IF($B79=0,"",_xlfn.XLOOKUP($B79,INPUT_DATA!$BP:$BP,INPUT_DATA!CE:CE))</f>
        <v/>
      </c>
      <c r="AA79" s="140" t="str">
        <f>IF($B79=0,"",_xlfn.XLOOKUP($B79,INPUT_DATA!$BP:$BP,INPUT_DATA!CF:CF))</f>
        <v/>
      </c>
      <c r="AB79" s="1300" t="str">
        <f t="shared" si="27"/>
        <v/>
      </c>
      <c r="AC79" s="139"/>
      <c r="AD79" s="139" t="str">
        <f t="shared" si="28"/>
        <v/>
      </c>
      <c r="AE79" s="1275" t="str">
        <f>IF($B79=0,"",_xlfn.XLOOKUP($B79,INPUT_DATA!$BP:$BP,INPUT_DATA!CH:CH))</f>
        <v/>
      </c>
      <c r="AF79" s="140" t="str">
        <f>IF($B79=0,"",_xlfn.XLOOKUP($B79,INPUT_DATA!$BP:$BP,INPUT_DATA!CI:CI))</f>
        <v/>
      </c>
      <c r="AG79" s="140" t="str">
        <f>IF($B79=0,"",_xlfn.XLOOKUP($B79,INPUT_DATA!$BP:$BP,INPUT_DATA!CJ:CJ))</f>
        <v/>
      </c>
      <c r="AH79" s="140" t="str">
        <f>IF($B79=0,"",_xlfn.XLOOKUP($B79,INPUT_DATA!$BP:$BP,INPUT_DATA!CK:CK))</f>
        <v/>
      </c>
      <c r="AI79" s="1300" t="str">
        <f t="shared" si="29"/>
        <v/>
      </c>
      <c r="AJ79" s="139" t="str">
        <f>IF($B79=0,"",_xlfn.XLOOKUP($B79,INPUT_DATA!$BP:$BP,INPUT_DATA!CL:CL))</f>
        <v/>
      </c>
      <c r="AK79" s="139" t="str">
        <f t="shared" si="30"/>
        <v/>
      </c>
      <c r="AL79" s="1275" t="str">
        <f>IF($B79=0,"",_xlfn.XLOOKUP($B79,INPUT_DATA!$BP:$BP,INPUT_DATA!CM:CM))</f>
        <v/>
      </c>
      <c r="AM79" s="139" t="str">
        <f t="shared" si="31"/>
        <v/>
      </c>
      <c r="AN79" s="1275" t="str">
        <f t="shared" si="32"/>
        <v/>
      </c>
    </row>
    <row r="80" spans="2:40">
      <c r="B80" s="137">
        <f>INPUT_DATA!BP71</f>
        <v>0</v>
      </c>
      <c r="C80" s="1291" t="str">
        <f>IF($B80=0,"",_xlfn.XLOOKUP($B80,INPUT_DATA!$BP:$BP,INPUT_DATA!BQ:BQ))</f>
        <v/>
      </c>
      <c r="D80" s="140" t="str">
        <f>IF($B80=0,"",_xlfn.XLOOKUP($B80,INPUT_DATA!$BP:$BP,INPUT_DATA!BR:BR))</f>
        <v/>
      </c>
      <c r="E80" s="140" t="str">
        <f>IF($B80=0,"",_xlfn.XLOOKUP($B80,INPUT_DATA!$BP:$BP,INPUT_DATA!BS:BS))</f>
        <v/>
      </c>
      <c r="F80" s="140" t="str">
        <f t="shared" si="18"/>
        <v/>
      </c>
      <c r="G80" s="1291" t="str">
        <f>IF($B80=0,"",_xlfn.XLOOKUP($B80,INPUT_DATA!$BP:$BP,INPUT_DATA!BT:BT))</f>
        <v/>
      </c>
      <c r="H80" s="140" t="str">
        <f>IF($B80=0,"",_xlfn.XLOOKUP($B80,INPUT_DATA!$BP:$BP,INPUT_DATA!BU:BU))</f>
        <v/>
      </c>
      <c r="I80" s="140" t="str">
        <f>IF($B80=0,"",_xlfn.XLOOKUP($B80,INPUT_DATA!$BP:$BP,INPUT_DATA!BV:BV))</f>
        <v/>
      </c>
      <c r="J80" s="140" t="str">
        <f t="shared" si="19"/>
        <v/>
      </c>
      <c r="K80" s="1291" t="str">
        <f>IF($B80=0,"",_xlfn.XLOOKUP($B80,INPUT_DATA!$BP:$BP,INPUT_DATA!BW:BW))</f>
        <v/>
      </c>
      <c r="L80" s="140" t="str">
        <f>IF($B80=0,"",_xlfn.XLOOKUP($B80,INPUT_DATA!$BP:$BP,INPUT_DATA!BX:BX))</f>
        <v/>
      </c>
      <c r="M80" s="140" t="str">
        <f>IF($B80=0,"",_xlfn.XLOOKUP($B80,INPUT_DATA!$BP:$BP,INPUT_DATA!BY:BY))</f>
        <v/>
      </c>
      <c r="N80" s="140" t="str">
        <f t="shared" si="20"/>
        <v/>
      </c>
      <c r="O80" s="1275" t="str">
        <f t="shared" si="21"/>
        <v/>
      </c>
      <c r="P80" s="139" t="str">
        <f t="shared" si="22"/>
        <v/>
      </c>
      <c r="Q80" s="139" t="str">
        <f t="shared" si="23"/>
        <v/>
      </c>
      <c r="R80" s="139" t="str">
        <f t="shared" si="24"/>
        <v/>
      </c>
      <c r="S80" s="140" t="str">
        <f>IF($B80=0,"",_xlfn.XLOOKUP($B80,INPUT_DATA!$BP:$BP,INPUT_DATA!BZ:BZ))</f>
        <v/>
      </c>
      <c r="T80" s="140" t="str">
        <f>IF($B80=0,"",_xlfn.XLOOKUP($B80,INPUT_DATA!$BP:$BP,INPUT_DATA!CA:CA))</f>
        <v/>
      </c>
      <c r="U80" s="140" t="str">
        <f>IF($B80=0,"",_xlfn.XLOOKUP($B80,INPUT_DATA!$BP:$BP,INPUT_DATA!CB:CB))</f>
        <v/>
      </c>
      <c r="V80" s="1300" t="str">
        <f t="shared" si="25"/>
        <v/>
      </c>
      <c r="W80" s="139" t="str">
        <f t="shared" si="26"/>
        <v/>
      </c>
      <c r="X80" s="139" t="str">
        <f>IF($B80=0,"",_xlfn.XLOOKUP($B80,INPUT_DATA!$BP:$BP,INPUT_DATA!CC:CC))</f>
        <v/>
      </c>
      <c r="Y80" s="140" t="str">
        <f>IF($B80=0,"",_xlfn.XLOOKUP($B80,INPUT_DATA!$BP:$BP,INPUT_DATA!CD:CD))</f>
        <v/>
      </c>
      <c r="Z80" s="140" t="str">
        <f>IF($B80=0,"",_xlfn.XLOOKUP($B80,INPUT_DATA!$BP:$BP,INPUT_DATA!CE:CE))</f>
        <v/>
      </c>
      <c r="AA80" s="140" t="str">
        <f>IF($B80=0,"",_xlfn.XLOOKUP($B80,INPUT_DATA!$BP:$BP,INPUT_DATA!CF:CF))</f>
        <v/>
      </c>
      <c r="AB80" s="1300" t="str">
        <f t="shared" si="27"/>
        <v/>
      </c>
      <c r="AC80" s="139"/>
      <c r="AD80" s="139" t="str">
        <f t="shared" si="28"/>
        <v/>
      </c>
      <c r="AE80" s="1275" t="str">
        <f>IF($B80=0,"",_xlfn.XLOOKUP($B80,INPUT_DATA!$BP:$BP,INPUT_DATA!CH:CH))</f>
        <v/>
      </c>
      <c r="AF80" s="140" t="str">
        <f>IF($B80=0,"",_xlfn.XLOOKUP($B80,INPUT_DATA!$BP:$BP,INPUT_DATA!CI:CI))</f>
        <v/>
      </c>
      <c r="AG80" s="140" t="str">
        <f>IF($B80=0,"",_xlfn.XLOOKUP($B80,INPUT_DATA!$BP:$BP,INPUT_DATA!CJ:CJ))</f>
        <v/>
      </c>
      <c r="AH80" s="140" t="str">
        <f>IF($B80=0,"",_xlfn.XLOOKUP($B80,INPUT_DATA!$BP:$BP,INPUT_DATA!CK:CK))</f>
        <v/>
      </c>
      <c r="AI80" s="1300" t="str">
        <f t="shared" si="29"/>
        <v/>
      </c>
      <c r="AJ80" s="139" t="str">
        <f>IF($B80=0,"",_xlfn.XLOOKUP($B80,INPUT_DATA!$BP:$BP,INPUT_DATA!CL:CL))</f>
        <v/>
      </c>
      <c r="AK80" s="139" t="str">
        <f t="shared" si="30"/>
        <v/>
      </c>
      <c r="AL80" s="1275" t="str">
        <f>IF($B80=0,"",_xlfn.XLOOKUP($B80,INPUT_DATA!$BP:$BP,INPUT_DATA!CM:CM))</f>
        <v/>
      </c>
      <c r="AM80" s="139" t="str">
        <f t="shared" si="31"/>
        <v/>
      </c>
      <c r="AN80" s="1275" t="str">
        <f t="shared" si="32"/>
        <v/>
      </c>
    </row>
    <row r="81" spans="2:40">
      <c r="B81" s="137">
        <f>INPUT_DATA!BP72</f>
        <v>0</v>
      </c>
      <c r="C81" s="1291" t="str">
        <f>IF($B81=0,"",_xlfn.XLOOKUP($B81,INPUT_DATA!$BP:$BP,INPUT_DATA!BQ:BQ))</f>
        <v/>
      </c>
      <c r="D81" s="140" t="str">
        <f>IF($B81=0,"",_xlfn.XLOOKUP($B81,INPUT_DATA!$BP:$BP,INPUT_DATA!BR:BR))</f>
        <v/>
      </c>
      <c r="E81" s="140" t="str">
        <f>IF($B81=0,"",_xlfn.XLOOKUP($B81,INPUT_DATA!$BP:$BP,INPUT_DATA!BS:BS))</f>
        <v/>
      </c>
      <c r="F81" s="140" t="str">
        <f t="shared" si="18"/>
        <v/>
      </c>
      <c r="G81" s="1291" t="str">
        <f>IF($B81=0,"",_xlfn.XLOOKUP($B81,INPUT_DATA!$BP:$BP,INPUT_DATA!BT:BT))</f>
        <v/>
      </c>
      <c r="H81" s="140" t="str">
        <f>IF($B81=0,"",_xlfn.XLOOKUP($B81,INPUT_DATA!$BP:$BP,INPUT_DATA!BU:BU))</f>
        <v/>
      </c>
      <c r="I81" s="140" t="str">
        <f>IF($B81=0,"",_xlfn.XLOOKUP($B81,INPUT_DATA!$BP:$BP,INPUT_DATA!BV:BV))</f>
        <v/>
      </c>
      <c r="J81" s="140" t="str">
        <f t="shared" si="19"/>
        <v/>
      </c>
      <c r="K81" s="1291" t="str">
        <f>IF($B81=0,"",_xlfn.XLOOKUP($B81,INPUT_DATA!$BP:$BP,INPUT_DATA!BW:BW))</f>
        <v/>
      </c>
      <c r="L81" s="140" t="str">
        <f>IF($B81=0,"",_xlfn.XLOOKUP($B81,INPUT_DATA!$BP:$BP,INPUT_DATA!BX:BX))</f>
        <v/>
      </c>
      <c r="M81" s="140" t="str">
        <f>IF($B81=0,"",_xlfn.XLOOKUP($B81,INPUT_DATA!$BP:$BP,INPUT_DATA!BY:BY))</f>
        <v/>
      </c>
      <c r="N81" s="140" t="str">
        <f t="shared" si="20"/>
        <v/>
      </c>
      <c r="O81" s="1275" t="str">
        <f t="shared" si="21"/>
        <v/>
      </c>
      <c r="P81" s="139" t="str">
        <f t="shared" si="22"/>
        <v/>
      </c>
      <c r="Q81" s="139" t="str">
        <f t="shared" si="23"/>
        <v/>
      </c>
      <c r="R81" s="139" t="str">
        <f t="shared" si="24"/>
        <v/>
      </c>
      <c r="S81" s="140" t="str">
        <f>IF($B81=0,"",_xlfn.XLOOKUP($B81,INPUT_DATA!$BP:$BP,INPUT_DATA!BZ:BZ))</f>
        <v/>
      </c>
      <c r="T81" s="140" t="str">
        <f>IF($B81=0,"",_xlfn.XLOOKUP($B81,INPUT_DATA!$BP:$BP,INPUT_DATA!CA:CA))</f>
        <v/>
      </c>
      <c r="U81" s="140" t="str">
        <f>IF($B81=0,"",_xlfn.XLOOKUP($B81,INPUT_DATA!$BP:$BP,INPUT_DATA!CB:CB))</f>
        <v/>
      </c>
      <c r="V81" s="1300" t="str">
        <f t="shared" si="25"/>
        <v/>
      </c>
      <c r="W81" s="139" t="str">
        <f t="shared" si="26"/>
        <v/>
      </c>
      <c r="X81" s="139" t="str">
        <f>IF($B81=0,"",_xlfn.XLOOKUP($B81,INPUT_DATA!$BP:$BP,INPUT_DATA!CC:CC))</f>
        <v/>
      </c>
      <c r="Y81" s="140" t="str">
        <f>IF($B81=0,"",_xlfn.XLOOKUP($B81,INPUT_DATA!$BP:$BP,INPUT_DATA!CD:CD))</f>
        <v/>
      </c>
      <c r="Z81" s="140" t="str">
        <f>IF($B81=0,"",_xlfn.XLOOKUP($B81,INPUT_DATA!$BP:$BP,INPUT_DATA!CE:CE))</f>
        <v/>
      </c>
      <c r="AA81" s="140" t="str">
        <f>IF($B81=0,"",_xlfn.XLOOKUP($B81,INPUT_DATA!$BP:$BP,INPUT_DATA!CF:CF))</f>
        <v/>
      </c>
      <c r="AB81" s="1300" t="str">
        <f t="shared" si="27"/>
        <v/>
      </c>
      <c r="AC81" s="139"/>
      <c r="AD81" s="139" t="str">
        <f t="shared" si="28"/>
        <v/>
      </c>
      <c r="AE81" s="1275" t="str">
        <f>IF($B81=0,"",_xlfn.XLOOKUP($B81,INPUT_DATA!$BP:$BP,INPUT_DATA!CH:CH))</f>
        <v/>
      </c>
      <c r="AF81" s="140" t="str">
        <f>IF($B81=0,"",_xlfn.XLOOKUP($B81,INPUT_DATA!$BP:$BP,INPUT_DATA!CI:CI))</f>
        <v/>
      </c>
      <c r="AG81" s="140" t="str">
        <f>IF($B81=0,"",_xlfn.XLOOKUP($B81,INPUT_DATA!$BP:$BP,INPUT_DATA!CJ:CJ))</f>
        <v/>
      </c>
      <c r="AH81" s="140" t="str">
        <f>IF($B81=0,"",_xlfn.XLOOKUP($B81,INPUT_DATA!$BP:$BP,INPUT_DATA!CK:CK))</f>
        <v/>
      </c>
      <c r="AI81" s="1300" t="str">
        <f t="shared" si="29"/>
        <v/>
      </c>
      <c r="AJ81" s="139" t="str">
        <f>IF($B81=0,"",_xlfn.XLOOKUP($B81,INPUT_DATA!$BP:$BP,INPUT_DATA!CL:CL))</f>
        <v/>
      </c>
      <c r="AK81" s="139" t="str">
        <f t="shared" si="30"/>
        <v/>
      </c>
      <c r="AL81" s="1275" t="str">
        <f>IF($B81=0,"",_xlfn.XLOOKUP($B81,INPUT_DATA!$BP:$BP,INPUT_DATA!CM:CM))</f>
        <v/>
      </c>
      <c r="AM81" s="139" t="str">
        <f t="shared" si="31"/>
        <v/>
      </c>
      <c r="AN81" s="1275" t="str">
        <f t="shared" si="32"/>
        <v/>
      </c>
    </row>
    <row r="82" spans="2:40">
      <c r="B82" s="137">
        <f>INPUT_DATA!BP73</f>
        <v>0</v>
      </c>
      <c r="C82" s="1291" t="str">
        <f>IF($B82=0,"",_xlfn.XLOOKUP($B82,INPUT_DATA!$BP:$BP,INPUT_DATA!BQ:BQ))</f>
        <v/>
      </c>
      <c r="D82" s="140" t="str">
        <f>IF($B82=0,"",_xlfn.XLOOKUP($B82,INPUT_DATA!$BP:$BP,INPUT_DATA!BR:BR))</f>
        <v/>
      </c>
      <c r="E82" s="140" t="str">
        <f>IF($B82=0,"",_xlfn.XLOOKUP($B82,INPUT_DATA!$BP:$BP,INPUT_DATA!BS:BS))</f>
        <v/>
      </c>
      <c r="F82" s="140" t="str">
        <f t="shared" si="18"/>
        <v/>
      </c>
      <c r="G82" s="1291" t="str">
        <f>IF($B82=0,"",_xlfn.XLOOKUP($B82,INPUT_DATA!$BP:$BP,INPUT_DATA!BT:BT))</f>
        <v/>
      </c>
      <c r="H82" s="140" t="str">
        <f>IF($B82=0,"",_xlfn.XLOOKUP($B82,INPUT_DATA!$BP:$BP,INPUT_DATA!BU:BU))</f>
        <v/>
      </c>
      <c r="I82" s="140" t="str">
        <f>IF($B82=0,"",_xlfn.XLOOKUP($B82,INPUT_DATA!$BP:$BP,INPUT_DATA!BV:BV))</f>
        <v/>
      </c>
      <c r="J82" s="140" t="str">
        <f t="shared" si="19"/>
        <v/>
      </c>
      <c r="K82" s="1291" t="str">
        <f>IF($B82=0,"",_xlfn.XLOOKUP($B82,INPUT_DATA!$BP:$BP,INPUT_DATA!BW:BW))</f>
        <v/>
      </c>
      <c r="L82" s="140" t="str">
        <f>IF($B82=0,"",_xlfn.XLOOKUP($B82,INPUT_DATA!$BP:$BP,INPUT_DATA!BX:BX))</f>
        <v/>
      </c>
      <c r="M82" s="140" t="str">
        <f>IF($B82=0,"",_xlfn.XLOOKUP($B82,INPUT_DATA!$BP:$BP,INPUT_DATA!BY:BY))</f>
        <v/>
      </c>
      <c r="N82" s="140" t="str">
        <f t="shared" si="20"/>
        <v/>
      </c>
      <c r="O82" s="1275" t="str">
        <f t="shared" si="21"/>
        <v/>
      </c>
      <c r="P82" s="139" t="str">
        <f t="shared" si="22"/>
        <v/>
      </c>
      <c r="Q82" s="139" t="str">
        <f t="shared" si="23"/>
        <v/>
      </c>
      <c r="R82" s="139" t="str">
        <f t="shared" si="24"/>
        <v/>
      </c>
      <c r="S82" s="140" t="str">
        <f>IF($B82=0,"",_xlfn.XLOOKUP($B82,INPUT_DATA!$BP:$BP,INPUT_DATA!BZ:BZ))</f>
        <v/>
      </c>
      <c r="T82" s="140" t="str">
        <f>IF($B82=0,"",_xlfn.XLOOKUP($B82,INPUT_DATA!$BP:$BP,INPUT_DATA!CA:CA))</f>
        <v/>
      </c>
      <c r="U82" s="140" t="str">
        <f>IF($B82=0,"",_xlfn.XLOOKUP($B82,INPUT_DATA!$BP:$BP,INPUT_DATA!CB:CB))</f>
        <v/>
      </c>
      <c r="V82" s="1300" t="str">
        <f t="shared" si="25"/>
        <v/>
      </c>
      <c r="W82" s="139" t="str">
        <f t="shared" si="26"/>
        <v/>
      </c>
      <c r="X82" s="139" t="str">
        <f>IF($B82=0,"",_xlfn.XLOOKUP($B82,INPUT_DATA!$BP:$BP,INPUT_DATA!CC:CC))</f>
        <v/>
      </c>
      <c r="Y82" s="140" t="str">
        <f>IF($B82=0,"",_xlfn.XLOOKUP($B82,INPUT_DATA!$BP:$BP,INPUT_DATA!CD:CD))</f>
        <v/>
      </c>
      <c r="Z82" s="140" t="str">
        <f>IF($B82=0,"",_xlfn.XLOOKUP($B82,INPUT_DATA!$BP:$BP,INPUT_DATA!CE:CE))</f>
        <v/>
      </c>
      <c r="AA82" s="140" t="str">
        <f>IF($B82=0,"",_xlfn.XLOOKUP($B82,INPUT_DATA!$BP:$BP,INPUT_DATA!CF:CF))</f>
        <v/>
      </c>
      <c r="AB82" s="1300" t="str">
        <f t="shared" si="27"/>
        <v/>
      </c>
      <c r="AC82" s="139"/>
      <c r="AD82" s="139" t="str">
        <f t="shared" si="28"/>
        <v/>
      </c>
      <c r="AE82" s="1275" t="str">
        <f>IF($B82=0,"",_xlfn.XLOOKUP($B82,INPUT_DATA!$BP:$BP,INPUT_DATA!CH:CH))</f>
        <v/>
      </c>
      <c r="AF82" s="140" t="str">
        <f>IF($B82=0,"",_xlfn.XLOOKUP($B82,INPUT_DATA!$BP:$BP,INPUT_DATA!CI:CI))</f>
        <v/>
      </c>
      <c r="AG82" s="140" t="str">
        <f>IF($B82=0,"",_xlfn.XLOOKUP($B82,INPUT_DATA!$BP:$BP,INPUT_DATA!CJ:CJ))</f>
        <v/>
      </c>
      <c r="AH82" s="140" t="str">
        <f>IF($B82=0,"",_xlfn.XLOOKUP($B82,INPUT_DATA!$BP:$BP,INPUT_DATA!CK:CK))</f>
        <v/>
      </c>
      <c r="AI82" s="1300" t="str">
        <f t="shared" si="29"/>
        <v/>
      </c>
      <c r="AJ82" s="139" t="str">
        <f>IF($B82=0,"",_xlfn.XLOOKUP($B82,INPUT_DATA!$BP:$BP,INPUT_DATA!CL:CL))</f>
        <v/>
      </c>
      <c r="AK82" s="139" t="str">
        <f t="shared" si="30"/>
        <v/>
      </c>
      <c r="AL82" s="1275" t="str">
        <f>IF($B82=0,"",_xlfn.XLOOKUP($B82,INPUT_DATA!$BP:$BP,INPUT_DATA!CM:CM))</f>
        <v/>
      </c>
      <c r="AM82" s="139" t="str">
        <f t="shared" si="31"/>
        <v/>
      </c>
      <c r="AN82" s="1275" t="str">
        <f t="shared" si="32"/>
        <v/>
      </c>
    </row>
    <row r="83" spans="2:40" ht="15" thickBot="1">
      <c r="B83" s="163">
        <f>INPUT_DATA!BP74</f>
        <v>0</v>
      </c>
      <c r="C83" s="1291" t="str">
        <f>IF($B83=0,"",_xlfn.XLOOKUP($B83,INPUT_DATA!$BP:$BP,INPUT_DATA!BQ:BQ))</f>
        <v/>
      </c>
      <c r="D83" s="140" t="str">
        <f>IF($B83=0,"",_xlfn.XLOOKUP($B83,INPUT_DATA!$BP:$BP,INPUT_DATA!BR:BR))</f>
        <v/>
      </c>
      <c r="E83" s="140" t="str">
        <f>IF($B83=0,"",_xlfn.XLOOKUP($B83,INPUT_DATA!$BP:$BP,INPUT_DATA!BS:BS))</f>
        <v/>
      </c>
      <c r="F83" s="140" t="str">
        <f t="shared" si="18"/>
        <v/>
      </c>
      <c r="G83" s="1291" t="str">
        <f>IF($B83=0,"",_xlfn.XLOOKUP($B83,INPUT_DATA!$BP:$BP,INPUT_DATA!BT:BT))</f>
        <v/>
      </c>
      <c r="H83" s="140" t="str">
        <f>IF($B83=0,"",_xlfn.XLOOKUP($B83,INPUT_DATA!$BP:$BP,INPUT_DATA!BU:BU))</f>
        <v/>
      </c>
      <c r="I83" s="140" t="str">
        <f>IF($B83=0,"",_xlfn.XLOOKUP($B83,INPUT_DATA!$BP:$BP,INPUT_DATA!BV:BV))</f>
        <v/>
      </c>
      <c r="J83" s="140" t="str">
        <f t="shared" si="19"/>
        <v/>
      </c>
      <c r="K83" s="1291" t="str">
        <f>IF($B83=0,"",_xlfn.XLOOKUP($B83,INPUT_DATA!$BP:$BP,INPUT_DATA!BW:BW))</f>
        <v/>
      </c>
      <c r="L83" s="140" t="str">
        <f>IF($B83=0,"",_xlfn.XLOOKUP($B83,INPUT_DATA!$BP:$BP,INPUT_DATA!BX:BX))</f>
        <v/>
      </c>
      <c r="M83" s="140" t="str">
        <f>IF($B83=0,"",_xlfn.XLOOKUP($B83,INPUT_DATA!$BP:$BP,INPUT_DATA!BY:BY))</f>
        <v/>
      </c>
      <c r="N83" s="140" t="str">
        <f t="shared" si="20"/>
        <v/>
      </c>
      <c r="O83" s="1275" t="str">
        <f t="shared" si="21"/>
        <v/>
      </c>
      <c r="P83" s="139" t="str">
        <f t="shared" si="22"/>
        <v/>
      </c>
      <c r="Q83" s="139" t="str">
        <f t="shared" si="23"/>
        <v/>
      </c>
      <c r="R83" s="139" t="str">
        <f t="shared" si="24"/>
        <v/>
      </c>
      <c r="S83" s="140" t="str">
        <f>IF($B83=0,"",_xlfn.XLOOKUP($B83,INPUT_DATA!$BP:$BP,INPUT_DATA!BZ:BZ))</f>
        <v/>
      </c>
      <c r="T83" s="140" t="str">
        <f>IF($B83=0,"",_xlfn.XLOOKUP($B83,INPUT_DATA!$BP:$BP,INPUT_DATA!CA:CA))</f>
        <v/>
      </c>
      <c r="U83" s="140" t="str">
        <f>IF($B83=0,"",_xlfn.XLOOKUP($B83,INPUT_DATA!$BP:$BP,INPUT_DATA!CB:CB))</f>
        <v/>
      </c>
      <c r="V83" s="1299" t="str">
        <f t="shared" si="25"/>
        <v/>
      </c>
      <c r="W83" s="124" t="str">
        <f t="shared" si="26"/>
        <v/>
      </c>
      <c r="X83" s="124" t="str">
        <f>IF($B83=0,"",_xlfn.XLOOKUP($B83,INPUT_DATA!$BP:$BP,INPUT_DATA!CC:CC))</f>
        <v/>
      </c>
      <c r="Y83" s="140" t="str">
        <f>IF($B83=0,"",_xlfn.XLOOKUP($B83,INPUT_DATA!$BP:$BP,INPUT_DATA!CD:CD))</f>
        <v/>
      </c>
      <c r="Z83" s="140" t="str">
        <f>IF($B83=0,"",_xlfn.XLOOKUP($B83,INPUT_DATA!$BP:$BP,INPUT_DATA!CE:CE))</f>
        <v/>
      </c>
      <c r="AA83" s="140" t="str">
        <f>IF($B83=0,"",_xlfn.XLOOKUP($B83,INPUT_DATA!$BP:$BP,INPUT_DATA!CF:CF))</f>
        <v/>
      </c>
      <c r="AB83" s="1299" t="str">
        <f t="shared" si="27"/>
        <v/>
      </c>
      <c r="AC83" s="124"/>
      <c r="AD83" s="124" t="str">
        <f t="shared" si="28"/>
        <v/>
      </c>
      <c r="AE83" s="1274" t="str">
        <f>IF($B83=0,"",_xlfn.XLOOKUP($B83,INPUT_DATA!$BP:$BP,INPUT_DATA!CH:CH))</f>
        <v/>
      </c>
      <c r="AF83" s="140" t="str">
        <f>IF($B83=0,"",_xlfn.XLOOKUP($B83,INPUT_DATA!$BP:$BP,INPUT_DATA!CI:CI))</f>
        <v/>
      </c>
      <c r="AG83" s="140" t="str">
        <f>IF($B83=0,"",_xlfn.XLOOKUP($B83,INPUT_DATA!$BP:$BP,INPUT_DATA!CJ:CJ))</f>
        <v/>
      </c>
      <c r="AH83" s="140" t="str">
        <f>IF($B83=0,"",_xlfn.XLOOKUP($B83,INPUT_DATA!$BP:$BP,INPUT_DATA!CK:CK))</f>
        <v/>
      </c>
      <c r="AI83" s="1299" t="str">
        <f t="shared" si="29"/>
        <v/>
      </c>
      <c r="AJ83" s="124" t="str">
        <f>IF($B83=0,"",_xlfn.XLOOKUP($B83,INPUT_DATA!$BP:$BP,INPUT_DATA!CL:CL))</f>
        <v/>
      </c>
      <c r="AK83" s="124" t="str">
        <f t="shared" si="30"/>
        <v/>
      </c>
      <c r="AL83" s="1274" t="str">
        <f>IF($B83=0,"",_xlfn.XLOOKUP($B83,INPUT_DATA!$BP:$BP,INPUT_DATA!CM:CM))</f>
        <v/>
      </c>
      <c r="AM83" s="124" t="str">
        <f t="shared" si="31"/>
        <v/>
      </c>
      <c r="AN83" s="1274" t="str">
        <f t="shared" si="32"/>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85" zoomScaleNormal="85" workbookViewId="0"/>
  </sheetViews>
  <sheetFormatPr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13" t="s">
        <v>99</v>
      </c>
      <c r="G3" s="1213">
        <f>'00 - Cover'!$F$17</f>
        <v>45991</v>
      </c>
      <c r="H3" s="37"/>
      <c r="I3" s="39"/>
      <c r="J3" s="39"/>
    </row>
    <row r="4" spans="1:10" ht="14.5" customHeight="1">
      <c r="A4" s="35"/>
      <c r="B4" s="37"/>
      <c r="C4" s="37"/>
      <c r="D4" s="37"/>
      <c r="E4" s="37"/>
      <c r="F4" s="1213" t="s">
        <v>4</v>
      </c>
      <c r="G4" s="1213">
        <f>'00 - Cover'!$F$19</f>
        <v>46009</v>
      </c>
      <c r="H4" s="37"/>
      <c r="I4" s="39"/>
      <c r="J4" s="39"/>
    </row>
    <row r="5" spans="1:10" ht="14.5" customHeight="1">
      <c r="A5" s="35"/>
      <c r="B5" s="37"/>
      <c r="C5" s="37"/>
      <c r="D5" s="37"/>
      <c r="E5" s="37"/>
      <c r="F5" s="1213" t="s">
        <v>5</v>
      </c>
      <c r="G5" s="1213">
        <f>'00 - Cover'!$F$20</f>
        <v>46020</v>
      </c>
      <c r="H5" s="37"/>
      <c r="I5" s="39"/>
      <c r="J5" s="39"/>
    </row>
    <row r="6" spans="1:10" ht="1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66" t="s">
        <v>2000</v>
      </c>
      <c r="C9" s="230"/>
      <c r="D9" s="231"/>
      <c r="E9" s="232"/>
      <c r="F9" s="233"/>
    </row>
    <row r="11" spans="1:10" ht="63.65" customHeight="1">
      <c r="A11" s="234"/>
      <c r="B11" s="235" t="s">
        <v>100</v>
      </c>
      <c r="C11" s="235" t="s">
        <v>603</v>
      </c>
      <c r="D11" s="235" t="s">
        <v>1356</v>
      </c>
      <c r="E11" s="235" t="s">
        <v>101</v>
      </c>
      <c r="F11" s="235" t="s">
        <v>1355</v>
      </c>
    </row>
    <row r="12" spans="1:10">
      <c r="A12" s="234"/>
      <c r="B12" s="236">
        <f>+'02 - Monthly Asset Follow up'!B17</f>
        <v>45991</v>
      </c>
      <c r="C12" s="237">
        <f>D12*12</f>
        <v>2.50785179838309E-2</v>
      </c>
      <c r="D12" s="237">
        <f>IF(OR(B12=0,F12=""),"",E12/F12)</f>
        <v>2.089876498652575E-3</v>
      </c>
      <c r="E12" s="1740">
        <f>IF(B12=0,"",'02 - Monthly Asset Follow up'!F17)</f>
        <v>24036133.25</v>
      </c>
      <c r="F12" s="1743">
        <f>IF(B12=0,"",'02 - Monthly Asset Follow up'!C17)</f>
        <v>11501221849.950001</v>
      </c>
      <c r="G12" s="1742"/>
    </row>
    <row r="13" spans="1:10">
      <c r="A13" s="234"/>
      <c r="B13" s="254">
        <f>+'02 - Monthly Asset Follow up'!B18</f>
        <v>45961</v>
      </c>
      <c r="C13" s="1509">
        <f>IF(OR(B13=0,F13=""),"",D13*12)</f>
        <v>3.1977054959562295E-2</v>
      </c>
      <c r="D13" s="1509">
        <f t="shared" ref="D13:D71" si="0">IF(OR(B13=0,F13=""),"",E13/F13)</f>
        <v>2.6647545799635243E-3</v>
      </c>
      <c r="E13" s="1732">
        <f>IF(B14=0,"",'02 - Monthly Asset Follow up'!F18)</f>
        <v>30948441.43</v>
      </c>
      <c r="F13" s="1741">
        <f>IF(B14=0,"",'02 - Monthly Asset Follow up'!C18)</f>
        <v>11613993146.950001</v>
      </c>
      <c r="H13" s="1430"/>
    </row>
    <row r="14" spans="1:10">
      <c r="A14" s="234"/>
      <c r="B14" s="254">
        <f>+'02 - Monthly Asset Follow up'!B19</f>
        <v>45930</v>
      </c>
      <c r="C14" s="1509">
        <f t="shared" ref="C14:C71" si="1">IF(OR(B14=0,F14=""),"",D14*12)</f>
        <v>2.9294841021539758E-2</v>
      </c>
      <c r="D14" s="1509">
        <f t="shared" si="0"/>
        <v>2.4412367517949798E-3</v>
      </c>
      <c r="E14" s="1732">
        <f>IF(B15=0,"",'02 - Monthly Asset Follow up'!F19)</f>
        <v>18140271.010000002</v>
      </c>
      <c r="F14" s="1732">
        <f>IF(B15=0,"",'02 - Monthly Asset Follow up'!C19)</f>
        <v>7430770897.8500004</v>
      </c>
    </row>
    <row r="15" spans="1:10">
      <c r="B15" s="254">
        <f>+'02 - Monthly Asset Follow up'!B20</f>
        <v>45900</v>
      </c>
      <c r="C15" s="1509">
        <f t="shared" si="1"/>
        <v>3.8981747393720401E-2</v>
      </c>
      <c r="D15" s="1509">
        <f t="shared" si="0"/>
        <v>3.2484789494766999E-3</v>
      </c>
      <c r="E15" s="1732">
        <f>IF(B16=0,"",'02 - Monthly Asset Follow up'!F20)</f>
        <v>24368146.75</v>
      </c>
      <c r="F15" s="1732">
        <f>IF(B16=0,"",'02 - Monthly Asset Follow up'!C20)</f>
        <v>7501402080.4799995</v>
      </c>
    </row>
    <row r="16" spans="1:10">
      <c r="B16" s="254">
        <f>+'02 - Monthly Asset Follow up'!B21</f>
        <v>45869</v>
      </c>
      <c r="C16" s="1509">
        <f t="shared" si="1"/>
        <v>3.7301120015781175E-2</v>
      </c>
      <c r="D16" s="1509">
        <f t="shared" si="0"/>
        <v>3.1084266679817646E-3</v>
      </c>
      <c r="E16" s="1732">
        <f>IF(B17=0,"",'02 - Monthly Asset Follow up'!F21)</f>
        <v>23530806</v>
      </c>
      <c r="F16" s="1732">
        <f>IF(B17=0,"",'02 - Monthly Asset Follow up'!C21)</f>
        <v>7570005186.9899998</v>
      </c>
    </row>
    <row r="17" spans="2:6">
      <c r="B17" s="254">
        <f>+'02 - Monthly Asset Follow up'!B22</f>
        <v>45838</v>
      </c>
      <c r="C17" s="1509">
        <f t="shared" si="1"/>
        <v>2.7351720339595587E-2</v>
      </c>
      <c r="D17" s="1509">
        <f t="shared" si="0"/>
        <v>2.2793100282996323E-3</v>
      </c>
      <c r="E17" s="1732">
        <f>IF(B18=0,"",'02 - Monthly Asset Follow up'!F22)</f>
        <v>17402933.100000001</v>
      </c>
      <c r="F17" s="1732">
        <f>IF(B18=0,"",'02 - Monthly Asset Follow up'!C22)</f>
        <v>7635175945.3199997</v>
      </c>
    </row>
    <row r="18" spans="2:6">
      <c r="B18" s="254">
        <f>+'02 - Monthly Asset Follow up'!B23</f>
        <v>45808</v>
      </c>
      <c r="C18" s="1509">
        <f t="shared" si="1"/>
        <v>3.041708720881265E-2</v>
      </c>
      <c r="D18" s="1509">
        <f t="shared" si="0"/>
        <v>2.5347572674010543E-3</v>
      </c>
      <c r="E18" s="1732">
        <f>IF(B19=0,"",'02 - Monthly Asset Follow up'!F23)</f>
        <v>19519847.550000001</v>
      </c>
      <c r="F18" s="1732">
        <f>IF(B19=0,"",'02 - Monthly Asset Follow up'!C23)</f>
        <v>7700874478.6099997</v>
      </c>
    </row>
    <row r="19" spans="2:6">
      <c r="B19" s="254">
        <f>+'02 - Monthly Asset Follow up'!B24</f>
        <v>45777</v>
      </c>
      <c r="C19" s="1509">
        <f t="shared" si="1"/>
        <v>2.2945293583650217E-2</v>
      </c>
      <c r="D19" s="1509">
        <f t="shared" si="0"/>
        <v>1.9121077986375182E-3</v>
      </c>
      <c r="E19" s="1732">
        <f>IF(B20=0,"",'02 - Monthly Asset Follow up'!F24)</f>
        <v>14842897.939999999</v>
      </c>
      <c r="F19" s="1732">
        <f>IF(B20=0,"",'02 - Monthly Asset Follow up'!C24)</f>
        <v>7762584280.3299999</v>
      </c>
    </row>
    <row r="20" spans="2:6">
      <c r="B20" s="254">
        <f>+'02 - Monthly Asset Follow up'!B25</f>
        <v>45747</v>
      </c>
      <c r="C20" s="1509">
        <f t="shared" si="1"/>
        <v>2.3177549311461491E-2</v>
      </c>
      <c r="D20" s="1509">
        <f t="shared" si="0"/>
        <v>1.9314624426217909E-3</v>
      </c>
      <c r="E20" s="1732">
        <f>IF(B21=0,"",'02 - Monthly Asset Follow up'!F25)</f>
        <v>15107591.52</v>
      </c>
      <c r="F20" s="1732">
        <f>IF(B21=0,"",'02 - Monthly Asset Follow up'!C25)</f>
        <v>7821840687.46</v>
      </c>
    </row>
    <row r="21" spans="2:6">
      <c r="B21" s="254">
        <f>+'02 - Monthly Asset Follow up'!B26</f>
        <v>45716</v>
      </c>
      <c r="C21" s="1509">
        <f t="shared" si="1"/>
        <v>2.079140098954417E-2</v>
      </c>
      <c r="D21" s="1509">
        <f t="shared" si="0"/>
        <v>1.7326167491286807E-3</v>
      </c>
      <c r="E21" s="1732">
        <f>IF(B22=0,"",'02 - Monthly Asset Follow up'!F26)</f>
        <v>13656654.539999999</v>
      </c>
      <c r="F21" s="1732">
        <f>IF(B22=0,"",'02 - Monthly Asset Follow up'!C26)</f>
        <v>7882097726.96</v>
      </c>
    </row>
    <row r="22" spans="2:6">
      <c r="B22" s="254">
        <f>+'02 - Monthly Asset Follow up'!B27</f>
        <v>45688</v>
      </c>
      <c r="C22" s="1509">
        <f t="shared" si="1"/>
        <v>2.0851509775843345E-2</v>
      </c>
      <c r="D22" s="1509">
        <f t="shared" si="0"/>
        <v>1.737625814653612E-3</v>
      </c>
      <c r="E22" s="1732">
        <f>IF(B23=0,"",'02 - Monthly Asset Follow up'!F27)</f>
        <v>13800626.789999999</v>
      </c>
      <c r="F22" s="1732">
        <f>IF(B23=0,"",'02 - Monthly Asset Follow up'!C27)</f>
        <v>7942231678.1999998</v>
      </c>
    </row>
    <row r="23" spans="2:6">
      <c r="B23" s="254">
        <f>+'02 - Monthly Asset Follow up'!B28</f>
        <v>45657</v>
      </c>
      <c r="C23" s="1509">
        <f t="shared" si="1"/>
        <v>2.1983647908994354E-2</v>
      </c>
      <c r="D23" s="1509">
        <f t="shared" si="0"/>
        <v>1.8319706590828628E-3</v>
      </c>
      <c r="E23" s="1732">
        <f>IF(B24=0,"",'02 - Monthly Asset Follow up'!F28)</f>
        <v>14770590.32</v>
      </c>
      <c r="F23" s="1732">
        <f>IF(B24=0,"",'02 - Monthly Asset Follow up'!C28)</f>
        <v>8062678431.4300003</v>
      </c>
    </row>
    <row r="24" spans="2:6">
      <c r="B24" s="254">
        <f>+'02 - Monthly Asset Follow up'!B29</f>
        <v>45626</v>
      </c>
      <c r="C24" s="1509">
        <f t="shared" si="1"/>
        <v>1.8885672054024097E-2</v>
      </c>
      <c r="D24" s="1509">
        <f t="shared" si="0"/>
        <v>1.573806004502008E-3</v>
      </c>
      <c r="E24" s="1732">
        <f>IF(B25=0,"",'02 - Monthly Asset Follow up'!F29)</f>
        <v>12780562.119999999</v>
      </c>
      <c r="F24" s="1732">
        <f>IF(B25=0,"",'02 - Monthly Asset Follow up'!C29)</f>
        <v>8120798931.6599998</v>
      </c>
    </row>
    <row r="25" spans="2:6">
      <c r="B25" s="254">
        <f>+'02 - Monthly Asset Follow up'!B30</f>
        <v>45596</v>
      </c>
      <c r="C25" s="1509">
        <f t="shared" si="1"/>
        <v>1.8445462020741064E-2</v>
      </c>
      <c r="D25" s="1509">
        <f t="shared" si="0"/>
        <v>1.5371218350617552E-3</v>
      </c>
      <c r="E25" s="1732">
        <f>IF(B26=0,"",'02 - Monthly Asset Follow up'!F30)</f>
        <v>12577297.26</v>
      </c>
      <c r="F25" s="1732">
        <f>IF(B26=0,"",'02 - Monthly Asset Follow up'!C30)</f>
        <v>8182368484.4700003</v>
      </c>
    </row>
    <row r="26" spans="2:6">
      <c r="B26" s="254">
        <f>+'02 - Monthly Asset Follow up'!B31</f>
        <v>45565</v>
      </c>
      <c r="C26" s="1509" t="str">
        <f t="shared" si="1"/>
        <v/>
      </c>
      <c r="D26" s="1509" t="str">
        <f t="shared" si="0"/>
        <v/>
      </c>
      <c r="E26" s="1732" t="str">
        <f>IF(B27=0,"",'02 - Monthly Asset Follow up'!F31)</f>
        <v/>
      </c>
      <c r="F26" s="1732" t="str">
        <f>IF(B27=0,"",'02 - Monthly Asset Follow up'!C31)</f>
        <v/>
      </c>
    </row>
    <row r="27" spans="2:6">
      <c r="B27" s="254">
        <f>+'02 - Monthly Asset Follow up'!B32</f>
        <v>0</v>
      </c>
      <c r="C27" s="1509" t="str">
        <f t="shared" si="1"/>
        <v/>
      </c>
      <c r="D27" s="1509" t="str">
        <f t="shared" si="0"/>
        <v/>
      </c>
      <c r="E27" s="1732" t="str">
        <f>IF(B28=0,"",'02 - Monthly Asset Follow up'!F32)</f>
        <v/>
      </c>
      <c r="F27" s="1732" t="str">
        <f>IF(B28=0,"",'02 - Monthly Asset Follow up'!C32)</f>
        <v/>
      </c>
    </row>
    <row r="28" spans="2:6">
      <c r="B28" s="254">
        <f>+'02 - Monthly Asset Follow up'!B33</f>
        <v>0</v>
      </c>
      <c r="C28" s="1509" t="str">
        <f t="shared" si="1"/>
        <v/>
      </c>
      <c r="D28" s="1509" t="str">
        <f t="shared" si="0"/>
        <v/>
      </c>
      <c r="E28" s="1732" t="str">
        <f>IF(B29=0,"",'02 - Monthly Asset Follow up'!F33)</f>
        <v/>
      </c>
      <c r="F28" s="1732" t="str">
        <f>IF(B29=0,"",'02 - Monthly Asset Follow up'!C33)</f>
        <v/>
      </c>
    </row>
    <row r="29" spans="2:6">
      <c r="B29" s="254">
        <f>+'02 - Monthly Asset Follow up'!B34</f>
        <v>0</v>
      </c>
      <c r="C29" s="1509" t="str">
        <f t="shared" si="1"/>
        <v/>
      </c>
      <c r="D29" s="1509" t="str">
        <f t="shared" si="0"/>
        <v/>
      </c>
      <c r="E29" s="1732" t="str">
        <f>IF(B30=0,"",'02 - Monthly Asset Follow up'!F34)</f>
        <v/>
      </c>
      <c r="F29" s="1732" t="str">
        <f>IF(B30=0,"",'02 - Monthly Asset Follow up'!C34)</f>
        <v/>
      </c>
    </row>
    <row r="30" spans="2:6">
      <c r="B30" s="254">
        <f>+'02 - Monthly Asset Follow up'!B35</f>
        <v>0</v>
      </c>
      <c r="C30" s="1509" t="str">
        <f t="shared" si="1"/>
        <v/>
      </c>
      <c r="D30" s="1509" t="str">
        <f t="shared" si="0"/>
        <v/>
      </c>
      <c r="E30" s="1732" t="str">
        <f>IF(B31=0,"",'02 - Monthly Asset Follow up'!F35)</f>
        <v/>
      </c>
      <c r="F30" s="1732" t="str">
        <f>IF(B31=0,"",'02 - Monthly Asset Follow up'!C35)</f>
        <v/>
      </c>
    </row>
    <row r="31" spans="2:6">
      <c r="B31" s="254">
        <f>+'02 - Monthly Asset Follow up'!B36</f>
        <v>0</v>
      </c>
      <c r="C31" s="1509" t="str">
        <f t="shared" si="1"/>
        <v/>
      </c>
      <c r="D31" s="1509" t="str">
        <f t="shared" si="0"/>
        <v/>
      </c>
      <c r="E31" s="1732" t="str">
        <f>IF(B32=0,"",'02 - Monthly Asset Follow up'!F36)</f>
        <v/>
      </c>
      <c r="F31" s="1732" t="str">
        <f>IF(B32=0,"",'02 - Monthly Asset Follow up'!C36)</f>
        <v/>
      </c>
    </row>
    <row r="32" spans="2:6">
      <c r="B32" s="254">
        <f>+'02 - Monthly Asset Follow up'!B37</f>
        <v>0</v>
      </c>
      <c r="C32" s="1509" t="str">
        <f t="shared" si="1"/>
        <v/>
      </c>
      <c r="D32" s="1509" t="str">
        <f t="shared" si="0"/>
        <v/>
      </c>
      <c r="E32" s="1732" t="str">
        <f>IF(B33=0,"",'02 - Monthly Asset Follow up'!F37)</f>
        <v/>
      </c>
      <c r="F32" s="1732" t="str">
        <f>IF(B33=0,"",'02 - Monthly Asset Follow up'!C37)</f>
        <v/>
      </c>
    </row>
    <row r="33" spans="2:6">
      <c r="B33" s="254">
        <f>+'02 - Monthly Asset Follow up'!B38</f>
        <v>0</v>
      </c>
      <c r="C33" s="1509" t="str">
        <f t="shared" si="1"/>
        <v/>
      </c>
      <c r="D33" s="1509" t="str">
        <f t="shared" si="0"/>
        <v/>
      </c>
      <c r="E33" s="1732" t="str">
        <f>IF(B34=0,"",'02 - Monthly Asset Follow up'!F38)</f>
        <v/>
      </c>
      <c r="F33" s="1732" t="str">
        <f>IF(B34=0,"",'02 - Monthly Asset Follow up'!C38)</f>
        <v/>
      </c>
    </row>
    <row r="34" spans="2:6">
      <c r="B34" s="254">
        <f>+'02 - Monthly Asset Follow up'!B39</f>
        <v>0</v>
      </c>
      <c r="C34" s="1509" t="str">
        <f t="shared" si="1"/>
        <v/>
      </c>
      <c r="D34" s="1509" t="str">
        <f t="shared" si="0"/>
        <v/>
      </c>
      <c r="E34" s="1732" t="str">
        <f>IF(B35=0,"",'02 - Monthly Asset Follow up'!F39)</f>
        <v/>
      </c>
      <c r="F34" s="1732" t="str">
        <f>IF(B35=0,"",'02 - Monthly Asset Follow up'!C39)</f>
        <v/>
      </c>
    </row>
    <row r="35" spans="2:6">
      <c r="B35" s="254">
        <f>+'02 - Monthly Asset Follow up'!B40</f>
        <v>0</v>
      </c>
      <c r="C35" s="1509" t="str">
        <f t="shared" si="1"/>
        <v/>
      </c>
      <c r="D35" s="1509" t="str">
        <f t="shared" si="0"/>
        <v/>
      </c>
      <c r="E35" s="1732" t="str">
        <f>IF(B36=0,"",'02 - Monthly Asset Follow up'!F40)</f>
        <v/>
      </c>
      <c r="F35" s="1732" t="str">
        <f>IF(B36=0,"",'02 - Monthly Asset Follow up'!C40)</f>
        <v/>
      </c>
    </row>
    <row r="36" spans="2:6">
      <c r="B36" s="254">
        <f>+'02 - Monthly Asset Follow up'!B41</f>
        <v>0</v>
      </c>
      <c r="C36" s="1509" t="str">
        <f t="shared" si="1"/>
        <v/>
      </c>
      <c r="D36" s="1509" t="str">
        <f t="shared" si="0"/>
        <v/>
      </c>
      <c r="E36" s="1732" t="str">
        <f>IF(B37=0,"",'02 - Monthly Asset Follow up'!F41)</f>
        <v/>
      </c>
      <c r="F36" s="1732" t="str">
        <f>IF(B37=0,"",'02 - Monthly Asset Follow up'!C41)</f>
        <v/>
      </c>
    </row>
    <row r="37" spans="2:6">
      <c r="B37" s="254">
        <f>+'02 - Monthly Asset Follow up'!B42</f>
        <v>0</v>
      </c>
      <c r="C37" s="1509" t="str">
        <f t="shared" si="1"/>
        <v/>
      </c>
      <c r="D37" s="1509" t="str">
        <f t="shared" si="0"/>
        <v/>
      </c>
      <c r="E37" s="1732" t="str">
        <f>IF(B38=0,"",'02 - Monthly Asset Follow up'!F42)</f>
        <v/>
      </c>
      <c r="F37" s="1732" t="str">
        <f>IF(B38=0,"",'02 - Monthly Asset Follow up'!C42)</f>
        <v/>
      </c>
    </row>
    <row r="38" spans="2:6">
      <c r="B38" s="254">
        <f>+'02 - Monthly Asset Follow up'!B43</f>
        <v>0</v>
      </c>
      <c r="C38" s="1509" t="str">
        <f t="shared" si="1"/>
        <v/>
      </c>
      <c r="D38" s="1509" t="str">
        <f t="shared" si="0"/>
        <v/>
      </c>
      <c r="E38" s="1732" t="str">
        <f>IF(B39=0,"",'02 - Monthly Asset Follow up'!F43)</f>
        <v/>
      </c>
      <c r="F38" s="1732" t="str">
        <f>IF(B39=0,"",'02 - Monthly Asset Follow up'!C43)</f>
        <v/>
      </c>
    </row>
    <row r="39" spans="2:6">
      <c r="B39" s="254">
        <f>+'02 - Monthly Asset Follow up'!B44</f>
        <v>0</v>
      </c>
      <c r="C39" s="1509" t="str">
        <f t="shared" si="1"/>
        <v/>
      </c>
      <c r="D39" s="1509" t="str">
        <f t="shared" si="0"/>
        <v/>
      </c>
      <c r="E39" s="1732" t="str">
        <f>IF(B40=0,"",'02 - Monthly Asset Follow up'!F44)</f>
        <v/>
      </c>
      <c r="F39" s="1732" t="str">
        <f>IF(B40=0,"",'02 - Monthly Asset Follow up'!C44)</f>
        <v/>
      </c>
    </row>
    <row r="40" spans="2:6">
      <c r="B40" s="254">
        <f>+'02 - Monthly Asset Follow up'!B45</f>
        <v>0</v>
      </c>
      <c r="C40" s="1509" t="str">
        <f t="shared" si="1"/>
        <v/>
      </c>
      <c r="D40" s="1509" t="str">
        <f t="shared" si="0"/>
        <v/>
      </c>
      <c r="E40" s="1732" t="str">
        <f>IF(B41=0,"",'02 - Monthly Asset Follow up'!F45)</f>
        <v/>
      </c>
      <c r="F40" s="1732" t="str">
        <f>IF(B41=0,"",'02 - Monthly Asset Follow up'!C45)</f>
        <v/>
      </c>
    </row>
    <row r="41" spans="2:6">
      <c r="B41" s="254">
        <f>+'02 - Monthly Asset Follow up'!B46</f>
        <v>0</v>
      </c>
      <c r="C41" s="1509" t="str">
        <f t="shared" si="1"/>
        <v/>
      </c>
      <c r="D41" s="1509" t="str">
        <f t="shared" si="0"/>
        <v/>
      </c>
      <c r="E41" s="1732" t="str">
        <f>IF(B42=0,"",'02 - Monthly Asset Follow up'!F46)</f>
        <v/>
      </c>
      <c r="F41" s="1732" t="str">
        <f>IF(B42=0,"",'02 - Monthly Asset Follow up'!C46)</f>
        <v/>
      </c>
    </row>
    <row r="42" spans="2:6">
      <c r="B42" s="254">
        <f>+'02 - Monthly Asset Follow up'!B47</f>
        <v>0</v>
      </c>
      <c r="C42" s="1509" t="str">
        <f t="shared" si="1"/>
        <v/>
      </c>
      <c r="D42" s="1509" t="str">
        <f t="shared" si="0"/>
        <v/>
      </c>
      <c r="E42" s="1732" t="str">
        <f>IF(B43=0,"",'02 - Monthly Asset Follow up'!F47)</f>
        <v/>
      </c>
      <c r="F42" s="1732" t="str">
        <f>IF(B43=0,"",'02 - Monthly Asset Follow up'!C47)</f>
        <v/>
      </c>
    </row>
    <row r="43" spans="2:6">
      <c r="B43" s="254">
        <f>+'02 - Monthly Asset Follow up'!B48</f>
        <v>0</v>
      </c>
      <c r="C43" s="1509" t="str">
        <f t="shared" si="1"/>
        <v/>
      </c>
      <c r="D43" s="1509" t="str">
        <f t="shared" si="0"/>
        <v/>
      </c>
      <c r="E43" s="1732" t="str">
        <f>IF(B44=0,"",'02 - Monthly Asset Follow up'!F48)</f>
        <v/>
      </c>
      <c r="F43" s="1732" t="str">
        <f>IF(B44=0,"",'02 - Monthly Asset Follow up'!C48)</f>
        <v/>
      </c>
    </row>
    <row r="44" spans="2:6">
      <c r="B44" s="254">
        <f>+'02 - Monthly Asset Follow up'!B49</f>
        <v>0</v>
      </c>
      <c r="C44" s="1509" t="str">
        <f t="shared" si="1"/>
        <v/>
      </c>
      <c r="D44" s="1509" t="str">
        <f t="shared" si="0"/>
        <v/>
      </c>
      <c r="E44" s="1732" t="str">
        <f>IF(B45=0,"",'02 - Monthly Asset Follow up'!F49)</f>
        <v/>
      </c>
      <c r="F44" s="1732" t="str">
        <f>IF(B45=0,"",'02 - Monthly Asset Follow up'!C49)</f>
        <v/>
      </c>
    </row>
    <row r="45" spans="2:6">
      <c r="B45" s="254">
        <f>+'02 - Monthly Asset Follow up'!B50</f>
        <v>0</v>
      </c>
      <c r="C45" s="1509" t="str">
        <f t="shared" si="1"/>
        <v/>
      </c>
      <c r="D45" s="1509" t="str">
        <f t="shared" si="0"/>
        <v/>
      </c>
      <c r="E45" s="1732" t="str">
        <f>IF(B46=0,"",'02 - Monthly Asset Follow up'!F50)</f>
        <v/>
      </c>
      <c r="F45" s="1732" t="str">
        <f>IF(B46=0,"",'02 - Monthly Asset Follow up'!C50)</f>
        <v/>
      </c>
    </row>
    <row r="46" spans="2:6">
      <c r="B46" s="254">
        <f>+'02 - Monthly Asset Follow up'!B51</f>
        <v>0</v>
      </c>
      <c r="C46" s="1509" t="str">
        <f t="shared" si="1"/>
        <v/>
      </c>
      <c r="D46" s="1509" t="str">
        <f t="shared" si="0"/>
        <v/>
      </c>
      <c r="E46" s="1732" t="str">
        <f>IF(B47=0,"",'02 - Monthly Asset Follow up'!F51)</f>
        <v/>
      </c>
      <c r="F46" s="1732" t="str">
        <f>IF(B47=0,"",'02 - Monthly Asset Follow up'!C51)</f>
        <v/>
      </c>
    </row>
    <row r="47" spans="2:6">
      <c r="B47" s="254">
        <f>+'02 - Monthly Asset Follow up'!B52</f>
        <v>0</v>
      </c>
      <c r="C47" s="1509" t="str">
        <f t="shared" si="1"/>
        <v/>
      </c>
      <c r="D47" s="1509" t="str">
        <f t="shared" si="0"/>
        <v/>
      </c>
      <c r="E47" s="1732" t="str">
        <f>IF(B48=0,"",'02 - Monthly Asset Follow up'!F52)</f>
        <v/>
      </c>
      <c r="F47" s="1732" t="str">
        <f>IF(B48=0,"",'02 - Monthly Asset Follow up'!C52)</f>
        <v/>
      </c>
    </row>
    <row r="48" spans="2:6">
      <c r="B48" s="254">
        <f>+'02 - Monthly Asset Follow up'!B53</f>
        <v>0</v>
      </c>
      <c r="C48" s="1509" t="str">
        <f t="shared" si="1"/>
        <v/>
      </c>
      <c r="D48" s="1509" t="str">
        <f t="shared" si="0"/>
        <v/>
      </c>
      <c r="E48" s="1732" t="str">
        <f>IF(B49=0,"",'02 - Monthly Asset Follow up'!F53)</f>
        <v/>
      </c>
      <c r="F48" s="1732" t="str">
        <f>IF(B49=0,"",'02 - Monthly Asset Follow up'!C53)</f>
        <v/>
      </c>
    </row>
    <row r="49" spans="2:6">
      <c r="B49" s="254">
        <f>+'02 - Monthly Asset Follow up'!B54</f>
        <v>0</v>
      </c>
      <c r="C49" s="1509" t="str">
        <f t="shared" si="1"/>
        <v/>
      </c>
      <c r="D49" s="1509" t="str">
        <f t="shared" si="0"/>
        <v/>
      </c>
      <c r="E49" s="1732" t="str">
        <f>IF(B50=0,"",'02 - Monthly Asset Follow up'!F54)</f>
        <v/>
      </c>
      <c r="F49" s="1732" t="str">
        <f>IF(B50=0,"",'02 - Monthly Asset Follow up'!C54)</f>
        <v/>
      </c>
    </row>
    <row r="50" spans="2:6">
      <c r="B50" s="254">
        <f>+'02 - Monthly Asset Follow up'!B55</f>
        <v>0</v>
      </c>
      <c r="C50" s="1509" t="str">
        <f t="shared" si="1"/>
        <v/>
      </c>
      <c r="D50" s="1509" t="str">
        <f t="shared" si="0"/>
        <v/>
      </c>
      <c r="E50" s="1732" t="str">
        <f>IF(B51=0,"",'02 - Monthly Asset Follow up'!F55)</f>
        <v/>
      </c>
      <c r="F50" s="1732" t="str">
        <f>IF(B51=0,"",'02 - Monthly Asset Follow up'!C55)</f>
        <v/>
      </c>
    </row>
    <row r="51" spans="2:6">
      <c r="B51" s="254">
        <f>+'02 - Monthly Asset Follow up'!B56</f>
        <v>0</v>
      </c>
      <c r="C51" s="1509" t="str">
        <f t="shared" si="1"/>
        <v/>
      </c>
      <c r="D51" s="1509" t="str">
        <f t="shared" si="0"/>
        <v/>
      </c>
      <c r="E51" s="1732" t="str">
        <f>IF(B52=0,"",'02 - Monthly Asset Follow up'!F56)</f>
        <v/>
      </c>
      <c r="F51" s="1732" t="str">
        <f>IF(B52=0,"",'02 - Monthly Asset Follow up'!C56)</f>
        <v/>
      </c>
    </row>
    <row r="52" spans="2:6">
      <c r="B52" s="254">
        <f>+'02 - Monthly Asset Follow up'!B57</f>
        <v>0</v>
      </c>
      <c r="C52" s="1509" t="str">
        <f t="shared" si="1"/>
        <v/>
      </c>
      <c r="D52" s="1509" t="str">
        <f t="shared" si="0"/>
        <v/>
      </c>
      <c r="E52" s="1732" t="str">
        <f>IF(B53=0,"",'02 - Monthly Asset Follow up'!F57)</f>
        <v/>
      </c>
      <c r="F52" s="1732" t="str">
        <f>IF(B53=0,"",'02 - Monthly Asset Follow up'!C57)</f>
        <v/>
      </c>
    </row>
    <row r="53" spans="2:6">
      <c r="B53" s="254">
        <f>+'02 - Monthly Asset Follow up'!B58</f>
        <v>0</v>
      </c>
      <c r="C53" s="1509" t="str">
        <f t="shared" si="1"/>
        <v/>
      </c>
      <c r="D53" s="1509" t="str">
        <f t="shared" si="0"/>
        <v/>
      </c>
      <c r="E53" s="1732" t="str">
        <f>IF(B54=0,"",'02 - Monthly Asset Follow up'!F58)</f>
        <v/>
      </c>
      <c r="F53" s="1732" t="str">
        <f>IF(B54=0,"",'02 - Monthly Asset Follow up'!C58)</f>
        <v/>
      </c>
    </row>
    <row r="54" spans="2:6">
      <c r="B54" s="254">
        <f>+'02 - Monthly Asset Follow up'!B59</f>
        <v>0</v>
      </c>
      <c r="C54" s="1509" t="str">
        <f t="shared" si="1"/>
        <v/>
      </c>
      <c r="D54" s="1509" t="str">
        <f t="shared" si="0"/>
        <v/>
      </c>
      <c r="E54" s="1732" t="str">
        <f>IF(B55=0,"",'02 - Monthly Asset Follow up'!F59)</f>
        <v/>
      </c>
      <c r="F54" s="1732" t="str">
        <f>IF(B55=0,"",'02 - Monthly Asset Follow up'!C59)</f>
        <v/>
      </c>
    </row>
    <row r="55" spans="2:6">
      <c r="B55" s="254">
        <f>+'02 - Monthly Asset Follow up'!B60</f>
        <v>0</v>
      </c>
      <c r="C55" s="1509" t="str">
        <f t="shared" si="1"/>
        <v/>
      </c>
      <c r="D55" s="1509" t="str">
        <f t="shared" si="0"/>
        <v/>
      </c>
      <c r="E55" s="1732" t="str">
        <f>IF(B56=0,"",'02 - Monthly Asset Follow up'!F60)</f>
        <v/>
      </c>
      <c r="F55" s="1732" t="str">
        <f>IF(B56=0,"",'02 - Monthly Asset Follow up'!C60)</f>
        <v/>
      </c>
    </row>
    <row r="56" spans="2:6">
      <c r="B56" s="254">
        <f>+'02 - Monthly Asset Follow up'!B61</f>
        <v>0</v>
      </c>
      <c r="C56" s="1509" t="str">
        <f t="shared" si="1"/>
        <v/>
      </c>
      <c r="D56" s="1509" t="str">
        <f t="shared" si="0"/>
        <v/>
      </c>
      <c r="E56" s="1732" t="str">
        <f>IF(B57=0,"",'02 - Monthly Asset Follow up'!F61)</f>
        <v/>
      </c>
      <c r="F56" s="1732" t="str">
        <f>IF(B57=0,"",'02 - Monthly Asset Follow up'!C61)</f>
        <v/>
      </c>
    </row>
    <row r="57" spans="2:6">
      <c r="B57" s="254">
        <f>+'02 - Monthly Asset Follow up'!B62</f>
        <v>0</v>
      </c>
      <c r="C57" s="1509" t="str">
        <f t="shared" si="1"/>
        <v/>
      </c>
      <c r="D57" s="1509" t="str">
        <f t="shared" si="0"/>
        <v/>
      </c>
      <c r="E57" s="1732" t="str">
        <f>IF(B58=0,"",'02 - Monthly Asset Follow up'!F62)</f>
        <v/>
      </c>
      <c r="F57" s="1732" t="str">
        <f>IF(B58=0,"",'02 - Monthly Asset Follow up'!C62)</f>
        <v/>
      </c>
    </row>
    <row r="58" spans="2:6">
      <c r="B58" s="254">
        <f>+'02 - Monthly Asset Follow up'!B63</f>
        <v>0</v>
      </c>
      <c r="C58" s="1509" t="str">
        <f t="shared" si="1"/>
        <v/>
      </c>
      <c r="D58" s="1509" t="str">
        <f t="shared" si="0"/>
        <v/>
      </c>
      <c r="E58" s="1732" t="str">
        <f>IF(B59=0,"",'02 - Monthly Asset Follow up'!F63)</f>
        <v/>
      </c>
      <c r="F58" s="1732" t="str">
        <f>IF(B59=0,"",'02 - Monthly Asset Follow up'!C63)</f>
        <v/>
      </c>
    </row>
    <row r="59" spans="2:6">
      <c r="B59" s="254">
        <f>+'02 - Monthly Asset Follow up'!B64</f>
        <v>0</v>
      </c>
      <c r="C59" s="1509" t="str">
        <f t="shared" si="1"/>
        <v/>
      </c>
      <c r="D59" s="1509" t="str">
        <f t="shared" si="0"/>
        <v/>
      </c>
      <c r="E59" s="1732" t="str">
        <f>IF(B60=0,"",'02 - Monthly Asset Follow up'!F64)</f>
        <v/>
      </c>
      <c r="F59" s="1732" t="str">
        <f>IF(B60=0,"",'02 - Monthly Asset Follow up'!C64)</f>
        <v/>
      </c>
    </row>
    <row r="60" spans="2:6">
      <c r="B60" s="254">
        <f>+'02 - Monthly Asset Follow up'!B65</f>
        <v>0</v>
      </c>
      <c r="C60" s="1509" t="str">
        <f t="shared" si="1"/>
        <v/>
      </c>
      <c r="D60" s="1509" t="str">
        <f t="shared" si="0"/>
        <v/>
      </c>
      <c r="E60" s="1732" t="str">
        <f>IF(B61=0,"",'02 - Monthly Asset Follow up'!F65)</f>
        <v/>
      </c>
      <c r="F60" s="1732" t="str">
        <f>IF(B61=0,"",'02 - Monthly Asset Follow up'!C65)</f>
        <v/>
      </c>
    </row>
    <row r="61" spans="2:6">
      <c r="B61" s="254">
        <f>+'02 - Monthly Asset Follow up'!B66</f>
        <v>0</v>
      </c>
      <c r="C61" s="1509" t="str">
        <f t="shared" si="1"/>
        <v/>
      </c>
      <c r="D61" s="1509" t="str">
        <f t="shared" si="0"/>
        <v/>
      </c>
      <c r="E61" s="1732" t="str">
        <f>IF(B62=0,"",'02 - Monthly Asset Follow up'!F66)</f>
        <v/>
      </c>
      <c r="F61" s="1732" t="str">
        <f>IF(B62=0,"",'02 - Monthly Asset Follow up'!C66)</f>
        <v/>
      </c>
    </row>
    <row r="62" spans="2:6">
      <c r="B62" s="254">
        <f>+'02 - Monthly Asset Follow up'!B67</f>
        <v>0</v>
      </c>
      <c r="C62" s="1509" t="str">
        <f t="shared" si="1"/>
        <v/>
      </c>
      <c r="D62" s="1509" t="str">
        <f t="shared" si="0"/>
        <v/>
      </c>
      <c r="E62" s="1732" t="str">
        <f>IF(B63=0,"",'02 - Monthly Asset Follow up'!F67)</f>
        <v/>
      </c>
      <c r="F62" s="1732" t="str">
        <f>IF(B63=0,"",'02 - Monthly Asset Follow up'!C67)</f>
        <v/>
      </c>
    </row>
    <row r="63" spans="2:6">
      <c r="B63" s="254">
        <f>+'02 - Monthly Asset Follow up'!B68</f>
        <v>0</v>
      </c>
      <c r="C63" s="1509" t="str">
        <f t="shared" si="1"/>
        <v/>
      </c>
      <c r="D63" s="1509" t="str">
        <f t="shared" si="0"/>
        <v/>
      </c>
      <c r="E63" s="1732" t="str">
        <f>IF(B64=0,"",'02 - Monthly Asset Follow up'!F68)</f>
        <v/>
      </c>
      <c r="F63" s="1732" t="str">
        <f>IF(B64=0,"",'02 - Monthly Asset Follow up'!C68)</f>
        <v/>
      </c>
    </row>
    <row r="64" spans="2:6">
      <c r="B64" s="254">
        <f>+'02 - Monthly Asset Follow up'!B69</f>
        <v>0</v>
      </c>
      <c r="C64" s="1509" t="str">
        <f t="shared" si="1"/>
        <v/>
      </c>
      <c r="D64" s="1509" t="str">
        <f t="shared" si="0"/>
        <v/>
      </c>
      <c r="E64" s="1732" t="str">
        <f>IF(B65=0,"",'02 - Monthly Asset Follow up'!F69)</f>
        <v/>
      </c>
      <c r="F64" s="1732" t="str">
        <f>IF(B65=0,"",'02 - Monthly Asset Follow up'!C69)</f>
        <v/>
      </c>
    </row>
    <row r="65" spans="2:6">
      <c r="B65" s="254">
        <f>+'02 - Monthly Asset Follow up'!B70</f>
        <v>0</v>
      </c>
      <c r="C65" s="1509" t="str">
        <f t="shared" si="1"/>
        <v/>
      </c>
      <c r="D65" s="1509" t="str">
        <f t="shared" si="0"/>
        <v/>
      </c>
      <c r="E65" s="1732" t="str">
        <f>IF(B66=0,"",'02 - Monthly Asset Follow up'!F70)</f>
        <v/>
      </c>
      <c r="F65" s="1732" t="str">
        <f>IF(B66=0,"",'02 - Monthly Asset Follow up'!C70)</f>
        <v/>
      </c>
    </row>
    <row r="66" spans="2:6">
      <c r="B66" s="254">
        <f>+'02 - Monthly Asset Follow up'!B71</f>
        <v>0</v>
      </c>
      <c r="C66" s="1509" t="str">
        <f t="shared" si="1"/>
        <v/>
      </c>
      <c r="D66" s="1509" t="str">
        <f t="shared" si="0"/>
        <v/>
      </c>
      <c r="E66" s="1732" t="str">
        <f>IF(B67=0,"",'02 - Monthly Asset Follow up'!F71)</f>
        <v/>
      </c>
      <c r="F66" s="1732" t="str">
        <f>IF(B67=0,"",'02 - Monthly Asset Follow up'!C71)</f>
        <v/>
      </c>
    </row>
    <row r="67" spans="2:6">
      <c r="B67" s="254">
        <f>+'02 - Monthly Asset Follow up'!B72</f>
        <v>0</v>
      </c>
      <c r="C67" s="1509" t="str">
        <f t="shared" si="1"/>
        <v/>
      </c>
      <c r="D67" s="1509" t="str">
        <f t="shared" si="0"/>
        <v/>
      </c>
      <c r="E67" s="1732" t="str">
        <f>IF(B68=0,"",'02 - Monthly Asset Follow up'!F72)</f>
        <v/>
      </c>
      <c r="F67" s="1732" t="str">
        <f>IF(B68=0,"",'02 - Monthly Asset Follow up'!C72)</f>
        <v/>
      </c>
    </row>
    <row r="68" spans="2:6">
      <c r="B68" s="254">
        <f>+'02 - Monthly Asset Follow up'!B73</f>
        <v>0</v>
      </c>
      <c r="C68" s="1509" t="str">
        <f t="shared" si="1"/>
        <v/>
      </c>
      <c r="D68" s="1509" t="str">
        <f t="shared" si="0"/>
        <v/>
      </c>
      <c r="E68" s="1732" t="str">
        <f>IF(B69=0,"",'02 - Monthly Asset Follow up'!F73)</f>
        <v/>
      </c>
      <c r="F68" s="1732" t="str">
        <f>IF(B69=0,"",'02 - Monthly Asset Follow up'!C73)</f>
        <v/>
      </c>
    </row>
    <row r="69" spans="2:6">
      <c r="B69" s="254">
        <f>+'02 - Monthly Asset Follow up'!B74</f>
        <v>0</v>
      </c>
      <c r="C69" s="1509" t="str">
        <f t="shared" si="1"/>
        <v/>
      </c>
      <c r="D69" s="1509" t="str">
        <f t="shared" si="0"/>
        <v/>
      </c>
      <c r="E69" s="1732" t="str">
        <f>IF(B70=0,"",'02 - Monthly Asset Follow up'!F74)</f>
        <v/>
      </c>
      <c r="F69" s="1732" t="str">
        <f>IF(B70=0,"",'02 - Monthly Asset Follow up'!C74)</f>
        <v/>
      </c>
    </row>
    <row r="70" spans="2:6">
      <c r="B70" s="254">
        <f>+'02 - Monthly Asset Follow up'!B75</f>
        <v>0</v>
      </c>
      <c r="C70" s="1509" t="str">
        <f t="shared" si="1"/>
        <v/>
      </c>
      <c r="D70" s="1509" t="str">
        <f t="shared" si="0"/>
        <v/>
      </c>
      <c r="E70" s="1732" t="str">
        <f>IF(B71=0,"",'02 - Monthly Asset Follow up'!F75)</f>
        <v/>
      </c>
      <c r="F70" s="1732" t="str">
        <f>IF(B71=0,"",'02 - Monthly Asset Follow up'!C75)</f>
        <v/>
      </c>
    </row>
    <row r="71" spans="2:6">
      <c r="B71" s="254">
        <f>+'02 - Monthly Asset Follow up'!B76</f>
        <v>0</v>
      </c>
      <c r="C71" s="1509" t="str">
        <f t="shared" si="1"/>
        <v/>
      </c>
      <c r="D71" s="1509" t="str">
        <f t="shared" si="0"/>
        <v/>
      </c>
      <c r="E71" s="1732" t="str">
        <f>IF(B72=0,"",'02 - Monthly Asset Follow up'!F76)</f>
        <v/>
      </c>
      <c r="F71" s="1732" t="str">
        <f>IF(B72=0,"",'02 - Monthly Asset Follow up'!C76)</f>
        <v/>
      </c>
    </row>
    <row r="72" spans="2:6">
      <c r="B72" s="254">
        <f>+'02 - Monthly Asset Follow up'!B77</f>
        <v>0</v>
      </c>
      <c r="C72" s="238"/>
      <c r="D72" s="238"/>
      <c r="E72" s="1732"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85" zoomScaleNormal="85" workbookViewId="0"/>
  </sheetViews>
  <sheetFormatPr defaultColWidth="9.1796875" defaultRowHeight="12.5"/>
  <cols>
    <col min="1" max="1" width="4" style="240" bestFit="1" customWidth="1"/>
    <col min="2" max="2" width="16.81640625" style="241" customWidth="1"/>
    <col min="3" max="3" width="1.453125" style="241" customWidth="1"/>
    <col min="4" max="6" width="27.453125" style="241" customWidth="1"/>
    <col min="7" max="7" width="20.1796875" style="241" customWidth="1"/>
    <col min="8" max="8" width="19.54296875" style="241" bestFit="1" customWidth="1"/>
    <col min="9" max="16384" width="9.1796875" style="241"/>
  </cols>
  <sheetData>
    <row r="3" spans="1:8" ht="14.5">
      <c r="F3" s="242"/>
      <c r="G3" s="1213" t="s">
        <v>99</v>
      </c>
      <c r="H3" s="1213">
        <f>'00 - Cover'!$F$17</f>
        <v>45991</v>
      </c>
    </row>
    <row r="4" spans="1:8" ht="14.5">
      <c r="F4" s="242"/>
      <c r="G4" s="1213" t="s">
        <v>4</v>
      </c>
      <c r="H4" s="1213">
        <f>'00 - Cover'!$F$19</f>
        <v>46009</v>
      </c>
    </row>
    <row r="5" spans="1:8" ht="14.5">
      <c r="F5" s="242"/>
      <c r="G5" s="1213" t="s">
        <v>5</v>
      </c>
      <c r="H5" s="1213">
        <f>'00 - Cover'!$F$20</f>
        <v>46020</v>
      </c>
    </row>
    <row r="6" spans="1:8" ht="13">
      <c r="G6" s="82"/>
      <c r="H6" s="82"/>
    </row>
    <row r="8" spans="1:8" ht="15.5">
      <c r="B8" s="44" t="s">
        <v>2001</v>
      </c>
      <c r="C8" s="84"/>
      <c r="D8" s="84"/>
      <c r="E8" s="84"/>
      <c r="F8" s="84"/>
      <c r="G8" s="84"/>
      <c r="H8" s="84"/>
    </row>
    <row r="9" spans="1:8" ht="13" thickBot="1"/>
    <row r="10" spans="1:8" ht="18.649999999999999" customHeight="1">
      <c r="A10" s="243"/>
      <c r="B10" s="1925" t="s">
        <v>102</v>
      </c>
      <c r="C10" s="244"/>
      <c r="D10" s="1925" t="s">
        <v>103</v>
      </c>
      <c r="E10" s="1925" t="s">
        <v>104</v>
      </c>
      <c r="F10" s="1925" t="s">
        <v>105</v>
      </c>
      <c r="G10" s="245"/>
    </row>
    <row r="11" spans="1:8" ht="18">
      <c r="A11" s="243"/>
      <c r="B11" s="1926"/>
      <c r="C11" s="244"/>
      <c r="D11" s="1926"/>
      <c r="E11" s="1926"/>
      <c r="F11" s="1926"/>
      <c r="G11" s="245"/>
    </row>
    <row r="12" spans="1:8" ht="13.5" thickBot="1">
      <c r="A12" s="243"/>
      <c r="B12" s="1927"/>
      <c r="C12" s="246"/>
      <c r="D12" s="1927"/>
      <c r="E12" s="1927"/>
      <c r="F12" s="1927"/>
      <c r="G12" s="245"/>
    </row>
    <row r="13" spans="1:8" ht="13">
      <c r="A13" s="243"/>
      <c r="B13" s="1547">
        <v>46022</v>
      </c>
      <c r="C13" s="247"/>
      <c r="D13" s="1541">
        <v>11410540020.709999</v>
      </c>
      <c r="E13" s="1539">
        <v>58691681.090000004</v>
      </c>
      <c r="F13" s="1540">
        <v>15943963</v>
      </c>
      <c r="G13" s="248"/>
      <c r="H13" s="1700">
        <f>D13-'02 - Monthly Asset Follow up'!P17</f>
        <v>0</v>
      </c>
    </row>
    <row r="14" spans="1:8" ht="13">
      <c r="A14" s="243"/>
      <c r="B14" s="1204">
        <v>46053</v>
      </c>
      <c r="C14" s="247"/>
      <c r="D14" s="1541">
        <v>11351848339.620001</v>
      </c>
      <c r="E14" s="1542">
        <v>58800781.700000003</v>
      </c>
      <c r="F14" s="1543">
        <v>15887563.449999999</v>
      </c>
      <c r="G14" s="245"/>
    </row>
    <row r="15" spans="1:8" ht="13">
      <c r="A15" s="243"/>
      <c r="B15" s="1204">
        <v>46081</v>
      </c>
      <c r="C15" s="247"/>
      <c r="D15" s="1541">
        <v>11293047557.92</v>
      </c>
      <c r="E15" s="1542">
        <v>58932452.609999999</v>
      </c>
      <c r="F15" s="1543">
        <v>15814314.890000001</v>
      </c>
      <c r="G15" s="245"/>
      <c r="H15" s="1704">
        <f>'02 - Monthly Asset Follow up'!P17</f>
        <v>11410540020.709999</v>
      </c>
    </row>
    <row r="16" spans="1:8" ht="13">
      <c r="A16" s="243"/>
      <c r="B16" s="1204">
        <v>46112</v>
      </c>
      <c r="C16" s="247"/>
      <c r="D16" s="1541">
        <v>11234115105.309999</v>
      </c>
      <c r="E16" s="1542">
        <v>59077716.920000002</v>
      </c>
      <c r="F16" s="1543">
        <v>15700215.34</v>
      </c>
      <c r="G16" s="245"/>
    </row>
    <row r="17" spans="1:7" ht="13">
      <c r="A17" s="243"/>
      <c r="B17" s="1204">
        <v>46142</v>
      </c>
      <c r="C17" s="247"/>
      <c r="D17" s="1541">
        <v>11175037388.389999</v>
      </c>
      <c r="E17" s="1542">
        <v>59147998.479999997</v>
      </c>
      <c r="F17" s="1543">
        <v>15667601.060000001</v>
      </c>
      <c r="G17" s="245"/>
    </row>
    <row r="18" spans="1:7" ht="13">
      <c r="A18" s="243"/>
      <c r="B18" s="1204">
        <v>46173</v>
      </c>
      <c r="C18" s="247"/>
      <c r="D18" s="1541">
        <v>11115889389.91</v>
      </c>
      <c r="E18" s="1542">
        <v>59269451.539999999</v>
      </c>
      <c r="F18" s="1543">
        <v>15580502.6</v>
      </c>
      <c r="G18" s="245"/>
    </row>
    <row r="19" spans="1:7" ht="13">
      <c r="A19" s="243"/>
      <c r="B19" s="1204">
        <v>46203</v>
      </c>
      <c r="C19" s="247"/>
      <c r="D19" s="1541">
        <v>11056619938.370001</v>
      </c>
      <c r="E19" s="1542">
        <v>59344610.93</v>
      </c>
      <c r="F19" s="1543">
        <v>15519923.99</v>
      </c>
      <c r="G19" s="245"/>
    </row>
    <row r="20" spans="1:7" ht="13">
      <c r="A20" s="243"/>
      <c r="B20" s="1204">
        <v>46234</v>
      </c>
      <c r="C20" s="247"/>
      <c r="D20" s="1541">
        <v>10997275327.440001</v>
      </c>
      <c r="E20" s="1542">
        <v>59435498.43</v>
      </c>
      <c r="F20" s="1543">
        <v>15432903.199999999</v>
      </c>
      <c r="G20" s="245"/>
    </row>
    <row r="21" spans="1:7" ht="13">
      <c r="A21" s="243"/>
      <c r="B21" s="1204">
        <v>46265</v>
      </c>
      <c r="C21" s="247"/>
      <c r="D21" s="1541">
        <v>10937839829.01</v>
      </c>
      <c r="E21" s="1542">
        <v>59468895.600000001</v>
      </c>
      <c r="F21" s="1543">
        <v>15371792.68</v>
      </c>
      <c r="G21" s="245"/>
    </row>
    <row r="22" spans="1:7" ht="13">
      <c r="A22" s="243"/>
      <c r="B22" s="1204">
        <v>46295</v>
      </c>
      <c r="C22" s="247"/>
      <c r="D22" s="1541">
        <v>10878370933.41</v>
      </c>
      <c r="E22" s="1542">
        <v>59531905.219999999</v>
      </c>
      <c r="F22" s="1543">
        <v>15297484.01</v>
      </c>
      <c r="G22" s="245"/>
    </row>
    <row r="23" spans="1:7" ht="13">
      <c r="A23" s="243"/>
      <c r="B23" s="1204">
        <v>46326</v>
      </c>
      <c r="C23" s="247"/>
      <c r="D23" s="1541">
        <v>10818839028.190001</v>
      </c>
      <c r="E23" s="1542">
        <v>59594863.579999998</v>
      </c>
      <c r="F23" s="1543">
        <v>15210292.93</v>
      </c>
      <c r="G23" s="245"/>
    </row>
    <row r="24" spans="1:7" ht="13">
      <c r="A24" s="243"/>
      <c r="B24" s="1204">
        <v>46356</v>
      </c>
      <c r="C24" s="247"/>
      <c r="D24" s="1541">
        <v>10759244164.610001</v>
      </c>
      <c r="E24" s="1542">
        <v>59636010.329999998</v>
      </c>
      <c r="F24" s="1543">
        <v>15148502.26</v>
      </c>
      <c r="G24" s="245"/>
    </row>
    <row r="25" spans="1:7" ht="13">
      <c r="A25" s="243"/>
      <c r="B25" s="1204">
        <v>46387</v>
      </c>
      <c r="C25" s="247"/>
      <c r="D25" s="1541">
        <v>10699608154.280001</v>
      </c>
      <c r="E25" s="1542">
        <v>59657422.689999998</v>
      </c>
      <c r="F25" s="1543">
        <v>15061343.57</v>
      </c>
      <c r="G25" s="245"/>
    </row>
    <row r="26" spans="1:7" ht="13">
      <c r="A26" s="243"/>
      <c r="B26" s="1204">
        <v>46418</v>
      </c>
      <c r="C26" s="247"/>
      <c r="D26" s="1541">
        <v>10639950731.59</v>
      </c>
      <c r="E26" s="1542">
        <v>59664796.859999999</v>
      </c>
      <c r="F26" s="1543">
        <v>14999101.51</v>
      </c>
      <c r="G26" s="245"/>
    </row>
    <row r="27" spans="1:7" ht="13">
      <c r="A27" s="243"/>
      <c r="B27" s="1204">
        <v>46446</v>
      </c>
      <c r="C27" s="247"/>
      <c r="D27" s="1541">
        <v>10580285934.73</v>
      </c>
      <c r="E27" s="1542">
        <v>59689003.189999998</v>
      </c>
      <c r="F27" s="1543">
        <v>14924234.939999999</v>
      </c>
      <c r="G27" s="245"/>
    </row>
    <row r="28" spans="1:7" ht="13">
      <c r="A28" s="243"/>
      <c r="B28" s="1204">
        <v>46477</v>
      </c>
      <c r="C28" s="247"/>
      <c r="D28" s="1541">
        <v>10520596931.540001</v>
      </c>
      <c r="E28" s="1542">
        <v>59746507.039999999</v>
      </c>
      <c r="F28" s="1543">
        <v>14813166.66</v>
      </c>
      <c r="G28" s="245"/>
    </row>
    <row r="29" spans="1:7" ht="13">
      <c r="A29" s="243"/>
      <c r="B29" s="1204">
        <v>46507</v>
      </c>
      <c r="C29" s="247"/>
      <c r="D29" s="1541">
        <v>10460850424.5</v>
      </c>
      <c r="E29" s="1542">
        <v>59716167.090000004</v>
      </c>
      <c r="F29" s="1543">
        <v>14774516.25</v>
      </c>
      <c r="G29" s="245"/>
    </row>
    <row r="30" spans="1:7" ht="13">
      <c r="A30" s="243"/>
      <c r="B30" s="1204">
        <v>46538</v>
      </c>
      <c r="C30" s="247"/>
      <c r="D30" s="1541">
        <v>10401134257.41</v>
      </c>
      <c r="E30" s="1542">
        <v>59751743.439999998</v>
      </c>
      <c r="F30" s="1543">
        <v>14687606.49</v>
      </c>
      <c r="G30" s="245"/>
    </row>
    <row r="31" spans="1:7" ht="13">
      <c r="A31" s="243"/>
      <c r="B31" s="1204">
        <v>46568</v>
      </c>
      <c r="C31" s="247"/>
      <c r="D31" s="1541">
        <v>10341382513.969999</v>
      </c>
      <c r="E31" s="1542">
        <v>59749193.659999996</v>
      </c>
      <c r="F31" s="1543">
        <v>14625401.33</v>
      </c>
      <c r="G31" s="245"/>
    </row>
    <row r="32" spans="1:7" ht="13">
      <c r="A32" s="243"/>
      <c r="B32" s="1204">
        <v>46599</v>
      </c>
      <c r="C32" s="247"/>
      <c r="D32" s="1541">
        <v>10281633320.309999</v>
      </c>
      <c r="E32" s="1542">
        <v>59771266.560000002</v>
      </c>
      <c r="F32" s="1543">
        <v>14538584.57</v>
      </c>
      <c r="G32" s="245"/>
    </row>
    <row r="33" spans="1:7" ht="13">
      <c r="A33" s="243"/>
      <c r="B33" s="1204">
        <v>46630</v>
      </c>
      <c r="C33" s="247"/>
      <c r="D33" s="1541">
        <v>10221862053.75</v>
      </c>
      <c r="E33" s="1542">
        <v>59757388.700000003</v>
      </c>
      <c r="F33" s="1543">
        <v>14474982.210000001</v>
      </c>
      <c r="G33" s="245"/>
    </row>
    <row r="34" spans="1:7" ht="13">
      <c r="A34" s="243"/>
      <c r="B34" s="1204">
        <v>46660</v>
      </c>
      <c r="C34" s="247"/>
      <c r="D34" s="1541">
        <v>10162104665.049999</v>
      </c>
      <c r="E34" s="1542">
        <v>59750429.530000001</v>
      </c>
      <c r="F34" s="1543">
        <v>14400042.869999999</v>
      </c>
      <c r="G34" s="245"/>
    </row>
    <row r="35" spans="1:7" ht="13">
      <c r="A35" s="243"/>
      <c r="B35" s="1204">
        <v>46691</v>
      </c>
      <c r="C35" s="247"/>
      <c r="D35" s="1541">
        <v>10102354235.52</v>
      </c>
      <c r="E35" s="1542">
        <v>59760314.109999999</v>
      </c>
      <c r="F35" s="1543">
        <v>14313459.689999999</v>
      </c>
      <c r="G35" s="245"/>
    </row>
    <row r="36" spans="1:7" ht="13">
      <c r="A36" s="243"/>
      <c r="B36" s="1204">
        <v>46721</v>
      </c>
      <c r="C36" s="247"/>
      <c r="D36" s="1541">
        <v>10042593921.41</v>
      </c>
      <c r="E36" s="1542">
        <v>59743157.780000001</v>
      </c>
      <c r="F36" s="1543">
        <v>14249494.720000001</v>
      </c>
      <c r="G36" s="245"/>
    </row>
    <row r="37" spans="1:7" ht="13">
      <c r="A37" s="243"/>
      <c r="B37" s="1204">
        <v>46752</v>
      </c>
      <c r="C37" s="247"/>
      <c r="D37" s="1541">
        <v>9982850763.6299992</v>
      </c>
      <c r="E37" s="1542">
        <v>59755768.859999999</v>
      </c>
      <c r="F37" s="1543">
        <v>14163076.6</v>
      </c>
      <c r="G37" s="245"/>
    </row>
    <row r="38" spans="1:7" ht="13">
      <c r="A38" s="243"/>
      <c r="B38" s="1204">
        <v>46783</v>
      </c>
      <c r="C38" s="247"/>
      <c r="D38" s="1541">
        <v>9923094994.7700005</v>
      </c>
      <c r="E38" s="1542">
        <v>59742100.119999997</v>
      </c>
      <c r="F38" s="1543">
        <v>14098455.789999999</v>
      </c>
      <c r="G38" s="245"/>
    </row>
    <row r="39" spans="1:7" ht="13">
      <c r="A39" s="243"/>
      <c r="B39" s="1204">
        <v>46812</v>
      </c>
      <c r="C39" s="247"/>
      <c r="D39" s="1541">
        <v>9863352894.6499996</v>
      </c>
      <c r="E39" s="1542">
        <v>59734098.310000002</v>
      </c>
      <c r="F39" s="1543">
        <v>14022201.220000001</v>
      </c>
      <c r="G39" s="245"/>
    </row>
    <row r="40" spans="1:7" ht="13">
      <c r="A40" s="243"/>
      <c r="B40" s="1204">
        <v>46843</v>
      </c>
      <c r="C40" s="247"/>
      <c r="D40" s="1541">
        <v>9803618796.3400002</v>
      </c>
      <c r="E40" s="1542">
        <v>59774345.189999998</v>
      </c>
      <c r="F40" s="1543">
        <v>13925469.710000001</v>
      </c>
      <c r="G40" s="245"/>
    </row>
    <row r="41" spans="1:7" ht="13">
      <c r="A41" s="243"/>
      <c r="B41" s="1204">
        <v>46873</v>
      </c>
      <c r="C41" s="247"/>
      <c r="D41" s="1541">
        <v>9743844451.1499996</v>
      </c>
      <c r="E41" s="1542">
        <v>59770500.539999999</v>
      </c>
      <c r="F41" s="1543">
        <v>13871133.02</v>
      </c>
      <c r="G41" s="245"/>
    </row>
    <row r="42" spans="1:7" ht="13">
      <c r="A42" s="243"/>
      <c r="B42" s="1204">
        <v>46904</v>
      </c>
      <c r="C42" s="247"/>
      <c r="D42" s="1541">
        <v>9684073950.6100006</v>
      </c>
      <c r="E42" s="1542">
        <v>59767254.530000001</v>
      </c>
      <c r="F42" s="1543">
        <v>13785107.689999999</v>
      </c>
      <c r="G42" s="245"/>
    </row>
    <row r="43" spans="1:7" ht="13">
      <c r="A43" s="243"/>
      <c r="B43" s="1204">
        <v>46934</v>
      </c>
      <c r="C43" s="247"/>
      <c r="D43" s="1541">
        <v>9624306696.0799999</v>
      </c>
      <c r="E43" s="1542">
        <v>59712738.640000001</v>
      </c>
      <c r="F43" s="1543">
        <v>13719825.109999999</v>
      </c>
      <c r="G43" s="245"/>
    </row>
    <row r="44" spans="1:7" ht="13">
      <c r="A44" s="243"/>
      <c r="B44" s="1204">
        <v>46965</v>
      </c>
      <c r="C44" s="247"/>
      <c r="D44" s="1541">
        <v>9564593957.4400005</v>
      </c>
      <c r="E44" s="1542">
        <v>59698947.740000002</v>
      </c>
      <c r="F44" s="1543">
        <v>13634021.960000001</v>
      </c>
      <c r="G44" s="245"/>
    </row>
    <row r="45" spans="1:7" ht="13">
      <c r="A45" s="243"/>
      <c r="B45" s="1204">
        <v>46996</v>
      </c>
      <c r="C45" s="247"/>
      <c r="D45" s="1541">
        <v>9504895009.7000008</v>
      </c>
      <c r="E45" s="1542">
        <v>59661700.93</v>
      </c>
      <c r="F45" s="1543">
        <v>13568523.93</v>
      </c>
      <c r="G45" s="245"/>
    </row>
    <row r="46" spans="1:7" ht="13">
      <c r="A46" s="243"/>
      <c r="B46" s="1204">
        <v>47026</v>
      </c>
      <c r="C46" s="247"/>
      <c r="D46" s="1541">
        <v>9445233308.7700005</v>
      </c>
      <c r="E46" s="1542">
        <v>59598315.880000003</v>
      </c>
      <c r="F46" s="1543">
        <v>13492847.439999999</v>
      </c>
      <c r="G46" s="245"/>
    </row>
    <row r="47" spans="1:7" ht="13">
      <c r="A47" s="243"/>
      <c r="B47" s="1204">
        <v>47057</v>
      </c>
      <c r="C47" s="247"/>
      <c r="D47" s="1541">
        <v>9385634992.8899994</v>
      </c>
      <c r="E47" s="1542">
        <v>59563680.899999999</v>
      </c>
      <c r="F47" s="1543">
        <v>13407448.92</v>
      </c>
      <c r="G47" s="245"/>
    </row>
    <row r="48" spans="1:7" ht="13">
      <c r="A48" s="243"/>
      <c r="B48" s="1204">
        <v>47087</v>
      </c>
      <c r="C48" s="247"/>
      <c r="D48" s="1541">
        <v>9326071311.9899998</v>
      </c>
      <c r="E48" s="1542">
        <v>59502652.289999999</v>
      </c>
      <c r="F48" s="1543">
        <v>13341637.66</v>
      </c>
      <c r="G48" s="245"/>
    </row>
    <row r="49" spans="1:7" ht="13">
      <c r="A49" s="243"/>
      <c r="B49" s="1204">
        <v>47118</v>
      </c>
      <c r="C49" s="247"/>
      <c r="D49" s="1541">
        <v>9266568659.7000008</v>
      </c>
      <c r="E49" s="1542">
        <v>59473314.799999997</v>
      </c>
      <c r="F49" s="1543">
        <v>13256466.24</v>
      </c>
      <c r="G49" s="245"/>
    </row>
    <row r="50" spans="1:7" ht="13">
      <c r="A50" s="243"/>
      <c r="B50" s="1204">
        <v>47149</v>
      </c>
      <c r="C50" s="247"/>
      <c r="D50" s="1541">
        <v>9207095344.8999996</v>
      </c>
      <c r="E50" s="1542">
        <v>59429268.200000003</v>
      </c>
      <c r="F50" s="1543">
        <v>13190571.039999999</v>
      </c>
      <c r="G50" s="245"/>
    </row>
    <row r="51" spans="1:7" ht="13">
      <c r="A51" s="243"/>
      <c r="B51" s="1204">
        <v>47177</v>
      </c>
      <c r="C51" s="247"/>
      <c r="D51" s="1541">
        <v>9147666076.7000008</v>
      </c>
      <c r="E51" s="1542">
        <v>59386933.850000001</v>
      </c>
      <c r="F51" s="1543">
        <v>13115534.529999999</v>
      </c>
      <c r="G51" s="245"/>
    </row>
    <row r="52" spans="1:7" ht="13">
      <c r="A52" s="243"/>
      <c r="B52" s="1204">
        <v>47208</v>
      </c>
      <c r="C52" s="247"/>
      <c r="D52" s="1541">
        <v>9088279142.8500004</v>
      </c>
      <c r="E52" s="1542">
        <v>59367414.799999997</v>
      </c>
      <c r="F52" s="1543">
        <v>13012253.58</v>
      </c>
      <c r="G52" s="245"/>
    </row>
    <row r="53" spans="1:7" ht="13">
      <c r="A53" s="243"/>
      <c r="B53" s="1204">
        <v>47238</v>
      </c>
      <c r="C53" s="247"/>
      <c r="D53" s="1541">
        <v>9028911728.0499992</v>
      </c>
      <c r="E53" s="1542">
        <v>59309793.520000003</v>
      </c>
      <c r="F53" s="1543">
        <v>12964331.98</v>
      </c>
      <c r="G53" s="245"/>
    </row>
    <row r="54" spans="1:7" ht="13">
      <c r="A54" s="243"/>
      <c r="B54" s="1204">
        <v>47269</v>
      </c>
      <c r="C54" s="247"/>
      <c r="D54" s="1541">
        <v>8969601934.5300007</v>
      </c>
      <c r="E54" s="1542">
        <v>59274417.979999997</v>
      </c>
      <c r="F54" s="1543">
        <v>12879692.880000001</v>
      </c>
      <c r="G54" s="245"/>
    </row>
    <row r="55" spans="1:7" ht="13">
      <c r="A55" s="243"/>
      <c r="B55" s="1204">
        <v>47299</v>
      </c>
      <c r="C55" s="247"/>
      <c r="D55" s="1541">
        <v>8910327516.5499992</v>
      </c>
      <c r="E55" s="1542">
        <v>59207938.890000001</v>
      </c>
      <c r="F55" s="1543">
        <v>12813035.800000001</v>
      </c>
      <c r="G55" s="245"/>
    </row>
    <row r="56" spans="1:7" ht="13">
      <c r="A56" s="243"/>
      <c r="B56" s="1204">
        <v>47330</v>
      </c>
      <c r="C56" s="247"/>
      <c r="D56" s="1541">
        <v>8851119577.6599998</v>
      </c>
      <c r="E56" s="1542">
        <v>59151523.609999999</v>
      </c>
      <c r="F56" s="1543">
        <v>12728616.48</v>
      </c>
      <c r="G56" s="245"/>
    </row>
    <row r="57" spans="1:7" ht="13">
      <c r="A57" s="243"/>
      <c r="B57" s="1204">
        <v>47361</v>
      </c>
      <c r="C57" s="247"/>
      <c r="D57" s="1541">
        <v>8791968054.0499992</v>
      </c>
      <c r="E57" s="1542">
        <v>59103803.149999999</v>
      </c>
      <c r="F57" s="1543">
        <v>12661823.960000001</v>
      </c>
      <c r="G57" s="245"/>
    </row>
    <row r="58" spans="1:7" ht="13">
      <c r="A58" s="243"/>
      <c r="B58" s="1204">
        <v>47391</v>
      </c>
      <c r="C58" s="247"/>
      <c r="D58" s="1541">
        <v>8732864250.8999996</v>
      </c>
      <c r="E58" s="1542">
        <v>59030672.259999998</v>
      </c>
      <c r="F58" s="1543">
        <v>12586274.199999999</v>
      </c>
      <c r="G58" s="245"/>
    </row>
    <row r="59" spans="1:7" ht="13">
      <c r="A59" s="243"/>
      <c r="B59" s="1204">
        <v>47422</v>
      </c>
      <c r="C59" s="247"/>
      <c r="D59" s="1541">
        <v>8673833578.6399994</v>
      </c>
      <c r="E59" s="1542">
        <v>58993090.229999997</v>
      </c>
      <c r="F59" s="1543">
        <v>12502240.09</v>
      </c>
      <c r="G59" s="245"/>
    </row>
    <row r="60" spans="1:7" ht="13">
      <c r="A60" s="243"/>
      <c r="B60" s="1204">
        <v>47452</v>
      </c>
      <c r="C60" s="247"/>
      <c r="D60" s="1541">
        <v>8614840488.4099998</v>
      </c>
      <c r="E60" s="1542">
        <v>58910041.140000001</v>
      </c>
      <c r="F60" s="1543">
        <v>12435135.630000001</v>
      </c>
      <c r="G60" s="245"/>
    </row>
    <row r="61" spans="1:7" ht="13">
      <c r="A61" s="243"/>
      <c r="B61" s="1204">
        <v>47483</v>
      </c>
      <c r="C61" s="247"/>
      <c r="D61" s="1541">
        <v>8555930447.2700005</v>
      </c>
      <c r="E61" s="1542">
        <v>58853151.829999998</v>
      </c>
      <c r="F61" s="1543">
        <v>12351325.77</v>
      </c>
      <c r="G61" s="245"/>
    </row>
    <row r="62" spans="1:7" ht="13">
      <c r="A62" s="243"/>
      <c r="B62" s="1204">
        <v>47514</v>
      </c>
      <c r="C62" s="247"/>
      <c r="D62" s="1541">
        <v>8497077295.4399996</v>
      </c>
      <c r="E62" s="1542">
        <v>58769395.310000002</v>
      </c>
      <c r="F62" s="1543">
        <v>12284075.939999999</v>
      </c>
      <c r="G62" s="245"/>
    </row>
    <row r="63" spans="1:7" ht="13">
      <c r="A63" s="243"/>
      <c r="B63" s="1204">
        <v>47542</v>
      </c>
      <c r="C63" s="247"/>
      <c r="D63" s="1541">
        <v>8438307900.1300001</v>
      </c>
      <c r="E63" s="1542">
        <v>58689008.789999999</v>
      </c>
      <c r="F63" s="1543">
        <v>12208649.34</v>
      </c>
      <c r="G63" s="245"/>
    </row>
    <row r="64" spans="1:7" ht="13">
      <c r="A64" s="243"/>
      <c r="B64" s="1204">
        <v>47573</v>
      </c>
      <c r="C64" s="247"/>
      <c r="D64" s="1541">
        <v>8379618891.3400002</v>
      </c>
      <c r="E64" s="1542">
        <v>58635547.530000001</v>
      </c>
      <c r="F64" s="1543">
        <v>12109453.789999999</v>
      </c>
      <c r="G64" s="245"/>
    </row>
    <row r="65" spans="1:7" ht="13">
      <c r="A65" s="243"/>
      <c r="B65" s="1204">
        <v>47603</v>
      </c>
      <c r="C65" s="247"/>
      <c r="D65" s="1541">
        <v>8320983343.8100004</v>
      </c>
      <c r="E65" s="1542">
        <v>58575449.729999997</v>
      </c>
      <c r="F65" s="1543">
        <v>12057739.52</v>
      </c>
      <c r="G65" s="245"/>
    </row>
    <row r="66" spans="1:7" ht="13">
      <c r="A66" s="243"/>
      <c r="B66" s="1204">
        <v>47634</v>
      </c>
      <c r="C66" s="247"/>
      <c r="D66" s="1541">
        <v>8262407894.0799999</v>
      </c>
      <c r="E66" s="1542">
        <v>58535771.270000003</v>
      </c>
      <c r="F66" s="1543">
        <v>11974660.49</v>
      </c>
      <c r="G66" s="245"/>
    </row>
    <row r="67" spans="1:7" ht="13">
      <c r="A67" s="243"/>
      <c r="B67" s="1204">
        <v>47664</v>
      </c>
      <c r="C67" s="247"/>
      <c r="D67" s="1541">
        <v>8203872122.8100004</v>
      </c>
      <c r="E67" s="1542">
        <v>58482722.590000004</v>
      </c>
      <c r="F67" s="1543">
        <v>11906971.939999999</v>
      </c>
      <c r="G67" s="245"/>
    </row>
    <row r="68" spans="1:7" ht="13">
      <c r="A68" s="243"/>
      <c r="B68" s="1204">
        <v>47695</v>
      </c>
      <c r="C68" s="247"/>
      <c r="D68" s="1541">
        <v>8145389400.2200003</v>
      </c>
      <c r="E68" s="1542">
        <v>58440383.979999997</v>
      </c>
      <c r="F68" s="1543">
        <v>11824183.26</v>
      </c>
      <c r="G68" s="245"/>
    </row>
    <row r="69" spans="1:7" ht="13">
      <c r="A69" s="243"/>
      <c r="B69" s="1204">
        <v>47726</v>
      </c>
      <c r="C69" s="247"/>
      <c r="D69" s="1541">
        <v>8086949016.2399998</v>
      </c>
      <c r="E69" s="1542">
        <v>58298293.090000004</v>
      </c>
      <c r="F69" s="1543">
        <v>11756298.609999999</v>
      </c>
      <c r="G69" s="245"/>
    </row>
    <row r="70" spans="1:7" ht="13">
      <c r="A70" s="243"/>
      <c r="B70" s="1204">
        <v>47756</v>
      </c>
      <c r="C70" s="247"/>
      <c r="D70" s="1541">
        <v>8028650723.1499996</v>
      </c>
      <c r="E70" s="1542">
        <v>58213070.409999996</v>
      </c>
      <c r="F70" s="1543">
        <v>11681098.550000001</v>
      </c>
      <c r="G70" s="245"/>
    </row>
    <row r="71" spans="1:7" ht="13">
      <c r="A71" s="243"/>
      <c r="B71" s="1204">
        <v>47787</v>
      </c>
      <c r="C71" s="247"/>
      <c r="D71" s="1541">
        <v>7970437652.7399998</v>
      </c>
      <c r="E71" s="1542">
        <v>58158266.469999999</v>
      </c>
      <c r="F71" s="1543">
        <v>11598755.51</v>
      </c>
      <c r="G71" s="245"/>
    </row>
    <row r="72" spans="1:7" ht="13">
      <c r="A72" s="243"/>
      <c r="B72" s="1204">
        <v>47817</v>
      </c>
      <c r="C72" s="247"/>
      <c r="D72" s="1541">
        <v>7912279386.2700005</v>
      </c>
      <c r="E72" s="1542">
        <v>58050983.130000003</v>
      </c>
      <c r="F72" s="1543">
        <v>11530763.59</v>
      </c>
      <c r="G72" s="245"/>
    </row>
    <row r="73" spans="1:7" ht="13">
      <c r="A73" s="243"/>
      <c r="B73" s="1204">
        <v>47848</v>
      </c>
      <c r="C73" s="247"/>
      <c r="D73" s="1541">
        <v>7854228403.1400003</v>
      </c>
      <c r="E73" s="1542">
        <v>57951139.020000003</v>
      </c>
      <c r="F73" s="1543">
        <v>11448783.109999999</v>
      </c>
      <c r="G73" s="245"/>
    </row>
    <row r="74" spans="1:7" ht="13">
      <c r="A74" s="243"/>
      <c r="B74" s="1204">
        <v>47879</v>
      </c>
      <c r="C74" s="247"/>
      <c r="D74" s="1541">
        <v>7796277264.1199999</v>
      </c>
      <c r="E74" s="1542">
        <v>57846208.210000001</v>
      </c>
      <c r="F74" s="1543">
        <v>11380768.539999999</v>
      </c>
      <c r="G74" s="245"/>
    </row>
    <row r="75" spans="1:7" ht="13">
      <c r="A75" s="243"/>
      <c r="B75" s="1204">
        <v>47907</v>
      </c>
      <c r="C75" s="247"/>
      <c r="D75" s="1541">
        <v>7738431055.9099998</v>
      </c>
      <c r="E75" s="1542">
        <v>57748950.840000004</v>
      </c>
      <c r="F75" s="1543">
        <v>11305852.02</v>
      </c>
      <c r="G75" s="245"/>
    </row>
    <row r="76" spans="1:7" ht="13">
      <c r="A76" s="243"/>
      <c r="B76" s="1204">
        <v>47938</v>
      </c>
      <c r="C76" s="247"/>
      <c r="D76" s="1541">
        <v>7680682105.0699997</v>
      </c>
      <c r="E76" s="1542">
        <v>57689325.149999999</v>
      </c>
      <c r="F76" s="1543">
        <v>11211202.51</v>
      </c>
      <c r="G76" s="245"/>
    </row>
    <row r="77" spans="1:7" ht="13">
      <c r="A77" s="243"/>
      <c r="B77" s="1204">
        <v>47968</v>
      </c>
      <c r="C77" s="247"/>
      <c r="D77" s="1541">
        <v>7622992779.9200001</v>
      </c>
      <c r="E77" s="1542">
        <v>57590776.799999997</v>
      </c>
      <c r="F77" s="1543">
        <v>11156359.65</v>
      </c>
      <c r="G77" s="245"/>
    </row>
    <row r="78" spans="1:7" ht="13">
      <c r="A78" s="243"/>
      <c r="B78" s="1204">
        <v>47999</v>
      </c>
      <c r="C78" s="247"/>
      <c r="D78" s="1541">
        <v>7565402003.1199999</v>
      </c>
      <c r="E78" s="1542">
        <v>57518078.240000002</v>
      </c>
      <c r="F78" s="1543">
        <v>11075271.310000001</v>
      </c>
      <c r="G78" s="245"/>
    </row>
    <row r="79" spans="1:7" ht="13">
      <c r="A79" s="243"/>
      <c r="B79" s="1204">
        <v>48029</v>
      </c>
      <c r="C79" s="247"/>
      <c r="D79" s="1541">
        <v>7507883924.8800001</v>
      </c>
      <c r="E79" s="1542">
        <v>57421452.329999998</v>
      </c>
      <c r="F79" s="1543">
        <v>11007084.609999999</v>
      </c>
      <c r="G79" s="245"/>
    </row>
    <row r="80" spans="1:7" ht="13">
      <c r="A80" s="243"/>
      <c r="B80" s="1204">
        <v>48060</v>
      </c>
      <c r="C80" s="247"/>
      <c r="D80" s="1541">
        <v>7450462472.5500002</v>
      </c>
      <c r="E80" s="1542">
        <v>57302319.369999997</v>
      </c>
      <c r="F80" s="1543">
        <v>10926326.699999999</v>
      </c>
      <c r="G80" s="245"/>
    </row>
    <row r="81" spans="1:7" ht="13">
      <c r="A81" s="243"/>
      <c r="B81" s="1204">
        <v>48091</v>
      </c>
      <c r="C81" s="247"/>
      <c r="D81" s="1541">
        <v>7393160153.1800003</v>
      </c>
      <c r="E81" s="1542">
        <v>57158079.18</v>
      </c>
      <c r="F81" s="1543">
        <v>10858102.119999999</v>
      </c>
      <c r="G81" s="245"/>
    </row>
    <row r="82" spans="1:7" ht="13">
      <c r="A82" s="243"/>
      <c r="B82" s="1204">
        <v>48121</v>
      </c>
      <c r="C82" s="247"/>
      <c r="D82" s="1541">
        <v>7336002074</v>
      </c>
      <c r="E82" s="1542">
        <v>57049292.549999997</v>
      </c>
      <c r="F82" s="1543">
        <v>10783758.869999999</v>
      </c>
      <c r="G82" s="245"/>
    </row>
    <row r="83" spans="1:7" ht="13">
      <c r="A83" s="243"/>
      <c r="B83" s="1204">
        <v>48152</v>
      </c>
      <c r="C83" s="247"/>
      <c r="D83" s="1541">
        <v>7278952781.4499998</v>
      </c>
      <c r="E83" s="1542">
        <v>56980890.039999999</v>
      </c>
      <c r="F83" s="1543">
        <v>10703556.029999999</v>
      </c>
      <c r="G83" s="245"/>
    </row>
    <row r="84" spans="1:7" ht="13">
      <c r="A84" s="243"/>
      <c r="B84" s="1204">
        <v>48182</v>
      </c>
      <c r="C84" s="247"/>
      <c r="D84" s="1541">
        <v>7221971891.4099998</v>
      </c>
      <c r="E84" s="1542">
        <v>56811587.219999999</v>
      </c>
      <c r="F84" s="1543">
        <v>10635244.27</v>
      </c>
      <c r="G84" s="245"/>
    </row>
    <row r="85" spans="1:7" ht="13">
      <c r="A85" s="243"/>
      <c r="B85" s="1204">
        <v>48213</v>
      </c>
      <c r="C85" s="247"/>
      <c r="D85" s="1541">
        <v>7165160304.1899996</v>
      </c>
      <c r="E85" s="1542">
        <v>56682744.25</v>
      </c>
      <c r="F85" s="1543">
        <v>10555409.949999999</v>
      </c>
      <c r="G85" s="245"/>
    </row>
    <row r="86" spans="1:7" ht="13">
      <c r="A86" s="243"/>
      <c r="B86" s="1204">
        <v>48244</v>
      </c>
      <c r="C86" s="247"/>
      <c r="D86" s="1541">
        <v>7108477559.9399996</v>
      </c>
      <c r="E86" s="1542">
        <v>56561669.689999998</v>
      </c>
      <c r="F86" s="1543">
        <v>10486899.85</v>
      </c>
      <c r="G86" s="245"/>
    </row>
    <row r="87" spans="1:7" ht="13">
      <c r="A87" s="243"/>
      <c r="B87" s="1204">
        <v>48273</v>
      </c>
      <c r="C87" s="247"/>
      <c r="D87" s="1541">
        <v>7051915890.25</v>
      </c>
      <c r="E87" s="1542">
        <v>56412345.979999997</v>
      </c>
      <c r="F87" s="1543">
        <v>10412535.75</v>
      </c>
      <c r="G87" s="245"/>
    </row>
    <row r="88" spans="1:7" ht="13">
      <c r="A88" s="243"/>
      <c r="B88" s="1204">
        <v>48304</v>
      </c>
      <c r="C88" s="247"/>
      <c r="D88" s="1541">
        <v>6995503544.2700005</v>
      </c>
      <c r="E88" s="1542">
        <v>56319087.18</v>
      </c>
      <c r="F88" s="1543">
        <v>10327808.619999999</v>
      </c>
      <c r="G88" s="245"/>
    </row>
    <row r="89" spans="1:7" ht="13">
      <c r="A89" s="243"/>
      <c r="B89" s="1204">
        <v>48334</v>
      </c>
      <c r="C89" s="247"/>
      <c r="D89" s="1541">
        <v>6939184457.0900002</v>
      </c>
      <c r="E89" s="1542">
        <v>56189391.880000003</v>
      </c>
      <c r="F89" s="1543">
        <v>10264888.609999999</v>
      </c>
      <c r="G89" s="245"/>
    </row>
    <row r="90" spans="1:7" ht="13">
      <c r="A90" s="243"/>
      <c r="B90" s="1204">
        <v>48365</v>
      </c>
      <c r="C90" s="247"/>
      <c r="D90" s="1541">
        <v>6882995065.21</v>
      </c>
      <c r="E90" s="1542">
        <v>56063056.869999997</v>
      </c>
      <c r="F90" s="1543">
        <v>10185903.859999999</v>
      </c>
      <c r="G90" s="245"/>
    </row>
    <row r="91" spans="1:7" ht="13">
      <c r="A91" s="243"/>
      <c r="B91" s="1204">
        <v>48395</v>
      </c>
      <c r="C91" s="247"/>
      <c r="D91" s="1541">
        <v>6826932008.3400002</v>
      </c>
      <c r="E91" s="1542">
        <v>55957678.329999998</v>
      </c>
      <c r="F91" s="1543">
        <v>10117514.18</v>
      </c>
      <c r="G91" s="245"/>
    </row>
    <row r="92" spans="1:7" ht="13">
      <c r="A92" s="243"/>
      <c r="B92" s="1204">
        <v>48426</v>
      </c>
      <c r="C92" s="247"/>
      <c r="D92" s="1541">
        <v>6770974330.0100002</v>
      </c>
      <c r="E92" s="1542">
        <v>55846656.729999997</v>
      </c>
      <c r="F92" s="1543">
        <v>10038881.74</v>
      </c>
      <c r="G92" s="245"/>
    </row>
    <row r="93" spans="1:7" ht="13">
      <c r="A93" s="243"/>
      <c r="B93" s="1204">
        <v>48457</v>
      </c>
      <c r="C93" s="247"/>
      <c r="D93" s="1541">
        <v>6715127673.2799997</v>
      </c>
      <c r="E93" s="1542">
        <v>55672503.490000002</v>
      </c>
      <c r="F93" s="1543">
        <v>9970455.2100000009</v>
      </c>
      <c r="G93" s="245"/>
    </row>
    <row r="94" spans="1:7" ht="13">
      <c r="A94" s="243"/>
      <c r="B94" s="1204">
        <v>48487</v>
      </c>
      <c r="C94" s="247"/>
      <c r="D94" s="1541">
        <v>6659455169.79</v>
      </c>
      <c r="E94" s="1542">
        <v>55548227.770000003</v>
      </c>
      <c r="F94" s="1543">
        <v>9897139.2300000004</v>
      </c>
      <c r="G94" s="245"/>
    </row>
    <row r="95" spans="1:7" ht="13">
      <c r="A95" s="243"/>
      <c r="B95" s="1204">
        <v>48518</v>
      </c>
      <c r="C95" s="247"/>
      <c r="D95" s="1541">
        <v>6603906942.0200005</v>
      </c>
      <c r="E95" s="1542">
        <v>55481279.210000001</v>
      </c>
      <c r="F95" s="1543">
        <v>9819096.0600000005</v>
      </c>
      <c r="G95" s="245"/>
    </row>
    <row r="96" spans="1:7" ht="13">
      <c r="A96" s="243"/>
      <c r="B96" s="1204">
        <v>48548</v>
      </c>
      <c r="C96" s="247"/>
      <c r="D96" s="1541">
        <v>6548425662.8100004</v>
      </c>
      <c r="E96" s="1542">
        <v>55393499.539999999</v>
      </c>
      <c r="F96" s="1543">
        <v>9750817.5</v>
      </c>
      <c r="G96" s="245"/>
    </row>
    <row r="97" spans="1:7" ht="13">
      <c r="A97" s="243"/>
      <c r="B97" s="1204">
        <v>48579</v>
      </c>
      <c r="C97" s="247"/>
      <c r="D97" s="1541">
        <v>6493032163.2700005</v>
      </c>
      <c r="E97" s="1542">
        <v>55299620.619999997</v>
      </c>
      <c r="F97" s="1543">
        <v>9673016.6199999992</v>
      </c>
      <c r="G97" s="245"/>
    </row>
    <row r="98" spans="1:7" ht="13">
      <c r="A98" s="243"/>
      <c r="B98" s="1204">
        <v>48610</v>
      </c>
      <c r="C98" s="247"/>
      <c r="D98" s="1541">
        <v>6437732542.6499996</v>
      </c>
      <c r="E98" s="1542">
        <v>55176073.590000004</v>
      </c>
      <c r="F98" s="1543">
        <v>9604704.5399999991</v>
      </c>
      <c r="G98" s="245"/>
    </row>
    <row r="99" spans="1:7" ht="13">
      <c r="A99" s="243"/>
      <c r="B99" s="1204">
        <v>48638</v>
      </c>
      <c r="C99" s="247"/>
      <c r="D99" s="1541">
        <v>6382556469.0600004</v>
      </c>
      <c r="E99" s="1542">
        <v>55047797.740000002</v>
      </c>
      <c r="F99" s="1543">
        <v>9532051.4299999997</v>
      </c>
      <c r="G99" s="245"/>
    </row>
    <row r="100" spans="1:7" ht="13">
      <c r="A100" s="243"/>
      <c r="B100" s="1204">
        <v>48669</v>
      </c>
      <c r="C100" s="247"/>
      <c r="D100" s="1541">
        <v>6327508671.3199997</v>
      </c>
      <c r="E100" s="1542">
        <v>54938766.450000003</v>
      </c>
      <c r="F100" s="1543">
        <v>9446035.0700000003</v>
      </c>
      <c r="G100" s="245"/>
    </row>
    <row r="101" spans="1:7" ht="13">
      <c r="A101" s="243"/>
      <c r="B101" s="1204">
        <v>48699</v>
      </c>
      <c r="C101" s="247"/>
      <c r="D101" s="1541">
        <v>6272569904.8699999</v>
      </c>
      <c r="E101" s="1542">
        <v>54798368.18</v>
      </c>
      <c r="F101" s="1543">
        <v>9386401.4399999995</v>
      </c>
      <c r="G101" s="245"/>
    </row>
    <row r="102" spans="1:7" ht="13">
      <c r="A102" s="243"/>
      <c r="B102" s="1204">
        <v>48730</v>
      </c>
      <c r="C102" s="247"/>
      <c r="D102" s="1541">
        <v>6217771536.6899996</v>
      </c>
      <c r="E102" s="1542">
        <v>54683829.5</v>
      </c>
      <c r="F102" s="1543">
        <v>9309472.7300000004</v>
      </c>
      <c r="G102" s="245"/>
    </row>
    <row r="103" spans="1:7" ht="13">
      <c r="A103" s="243"/>
      <c r="B103" s="1204">
        <v>48760</v>
      </c>
      <c r="C103" s="247"/>
      <c r="D103" s="1541">
        <v>6163087707.1899996</v>
      </c>
      <c r="E103" s="1542">
        <v>54523094.210000001</v>
      </c>
      <c r="F103" s="1543">
        <v>9241229.8699999992</v>
      </c>
      <c r="G103" s="245"/>
    </row>
    <row r="104" spans="1:7" ht="13">
      <c r="A104" s="243"/>
      <c r="B104" s="1204">
        <v>48791</v>
      </c>
      <c r="C104" s="247"/>
      <c r="D104" s="1541">
        <v>6108564612.9799995</v>
      </c>
      <c r="E104" s="1542">
        <v>54369837.969999999</v>
      </c>
      <c r="F104" s="1543">
        <v>9164748.1600000001</v>
      </c>
      <c r="G104" s="245"/>
    </row>
    <row r="105" spans="1:7" ht="13">
      <c r="A105" s="243"/>
      <c r="B105" s="1204">
        <v>48822</v>
      </c>
      <c r="C105" s="247"/>
      <c r="D105" s="1541">
        <v>6054194775.0100002</v>
      </c>
      <c r="E105" s="1542">
        <v>54178006.979999997</v>
      </c>
      <c r="F105" s="1543">
        <v>9096668.9800000004</v>
      </c>
      <c r="G105" s="245"/>
    </row>
    <row r="106" spans="1:7" ht="13">
      <c r="A106" s="243"/>
      <c r="B106" s="1204">
        <v>48852</v>
      </c>
      <c r="C106" s="247"/>
      <c r="D106" s="1541">
        <v>6000016768.0299997</v>
      </c>
      <c r="E106" s="1542">
        <v>54052341.850000001</v>
      </c>
      <c r="F106" s="1543">
        <v>9024693.8699999992</v>
      </c>
      <c r="G106" s="245"/>
    </row>
    <row r="107" spans="1:7" ht="13">
      <c r="A107" s="243"/>
      <c r="B107" s="1204">
        <v>48883</v>
      </c>
      <c r="C107" s="247"/>
      <c r="D107" s="1541">
        <v>5945964426.1800003</v>
      </c>
      <c r="E107" s="1542">
        <v>53894340.009999998</v>
      </c>
      <c r="F107" s="1543">
        <v>8948893.6799999997</v>
      </c>
      <c r="G107" s="245"/>
    </row>
    <row r="108" spans="1:7" ht="13">
      <c r="A108" s="243"/>
      <c r="B108" s="1204">
        <v>48913</v>
      </c>
      <c r="C108" s="247"/>
      <c r="D108" s="1541">
        <v>5892070086.1700001</v>
      </c>
      <c r="E108" s="1542">
        <v>53675716.68</v>
      </c>
      <c r="F108" s="1543">
        <v>8881034.6999999993</v>
      </c>
      <c r="G108" s="245"/>
    </row>
    <row r="109" spans="1:7" ht="13">
      <c r="A109" s="243"/>
      <c r="B109" s="1204">
        <v>48944</v>
      </c>
      <c r="C109" s="247"/>
      <c r="D109" s="1541">
        <v>5838394369.4899998</v>
      </c>
      <c r="E109" s="1542">
        <v>53522907.299999997</v>
      </c>
      <c r="F109" s="1543">
        <v>8805870.5</v>
      </c>
      <c r="G109" s="245"/>
    </row>
    <row r="110" spans="1:7" ht="13">
      <c r="A110" s="243"/>
      <c r="B110" s="1204">
        <v>48975</v>
      </c>
      <c r="C110" s="247"/>
      <c r="D110" s="1541">
        <v>5784871462.1899996</v>
      </c>
      <c r="E110" s="1542">
        <v>53358932.280000001</v>
      </c>
      <c r="F110" s="1543">
        <v>8738234.8399999999</v>
      </c>
      <c r="G110" s="245"/>
    </row>
    <row r="111" spans="1:7" ht="13">
      <c r="A111" s="243"/>
      <c r="B111" s="1204">
        <v>49003</v>
      </c>
      <c r="C111" s="247"/>
      <c r="D111" s="1541">
        <v>5731512529.9099998</v>
      </c>
      <c r="E111" s="1542">
        <v>53211766.240000002</v>
      </c>
      <c r="F111" s="1543">
        <v>8666980.3900000006</v>
      </c>
      <c r="G111" s="245"/>
    </row>
    <row r="112" spans="1:7" ht="13">
      <c r="A112" s="243"/>
      <c r="B112" s="1204">
        <v>49034</v>
      </c>
      <c r="C112" s="247"/>
      <c r="D112" s="1541">
        <v>5678300763.6700001</v>
      </c>
      <c r="E112" s="1542">
        <v>53112757.640000001</v>
      </c>
      <c r="F112" s="1543">
        <v>8585409.1600000001</v>
      </c>
      <c r="G112" s="245"/>
    </row>
    <row r="113" spans="1:7" ht="13">
      <c r="A113" s="243"/>
      <c r="B113" s="1204">
        <v>49064</v>
      </c>
      <c r="C113" s="247"/>
      <c r="D113" s="1541">
        <v>5625188006.0299997</v>
      </c>
      <c r="E113" s="1542">
        <v>52945852.859999999</v>
      </c>
      <c r="F113" s="1543">
        <v>8525033.8200000003</v>
      </c>
      <c r="G113" s="245"/>
    </row>
    <row r="114" spans="1:7" ht="13">
      <c r="A114" s="243"/>
      <c r="B114" s="1204">
        <v>49095</v>
      </c>
      <c r="C114" s="247"/>
      <c r="D114" s="1541">
        <v>5572242153.1700001</v>
      </c>
      <c r="E114" s="1542">
        <v>52790083.490000002</v>
      </c>
      <c r="F114" s="1543">
        <v>8451024.0299999993</v>
      </c>
      <c r="G114" s="245"/>
    </row>
    <row r="115" spans="1:7" ht="13">
      <c r="A115" s="243"/>
      <c r="B115" s="1204">
        <v>49125</v>
      </c>
      <c r="C115" s="247"/>
      <c r="D115" s="1541">
        <v>5519452069.6800003</v>
      </c>
      <c r="E115" s="1542">
        <v>52627777.700000003</v>
      </c>
      <c r="F115" s="1543">
        <v>8383837.6500000004</v>
      </c>
      <c r="G115" s="245"/>
    </row>
    <row r="116" spans="1:7" ht="13">
      <c r="A116" s="243"/>
      <c r="B116" s="1204">
        <v>49156</v>
      </c>
      <c r="C116" s="247"/>
      <c r="D116" s="1541">
        <v>5466824291.9799995</v>
      </c>
      <c r="E116" s="1542">
        <v>52439918.710000001</v>
      </c>
      <c r="F116" s="1543">
        <v>8310208.8200000003</v>
      </c>
      <c r="G116" s="245"/>
    </row>
    <row r="117" spans="1:7" ht="13">
      <c r="A117" s="243"/>
      <c r="B117" s="1204">
        <v>49187</v>
      </c>
      <c r="C117" s="247"/>
      <c r="D117" s="1541">
        <v>5414384373.2700005</v>
      </c>
      <c r="E117" s="1542">
        <v>52219444.960000001</v>
      </c>
      <c r="F117" s="1543">
        <v>8243404.5599999996</v>
      </c>
      <c r="G117" s="245"/>
    </row>
    <row r="118" spans="1:7" ht="13">
      <c r="A118" s="243"/>
      <c r="B118" s="1204">
        <v>49217</v>
      </c>
      <c r="C118" s="247"/>
      <c r="D118" s="1541">
        <v>5362164928.3100004</v>
      </c>
      <c r="E118" s="1542">
        <v>52003508.039999999</v>
      </c>
      <c r="F118" s="1543">
        <v>8173451.8300000001</v>
      </c>
      <c r="G118" s="245"/>
    </row>
    <row r="119" spans="1:7" ht="13">
      <c r="A119" s="243"/>
      <c r="B119" s="1204">
        <v>49248</v>
      </c>
      <c r="C119" s="247"/>
      <c r="D119" s="1541">
        <v>5310161420.2700005</v>
      </c>
      <c r="E119" s="1542">
        <v>51836949.409999996</v>
      </c>
      <c r="F119" s="1543">
        <v>8100737.0499999998</v>
      </c>
      <c r="G119" s="245"/>
    </row>
    <row r="120" spans="1:7" ht="13">
      <c r="A120" s="243"/>
      <c r="B120" s="1204">
        <v>49278</v>
      </c>
      <c r="C120" s="247"/>
      <c r="D120" s="1541">
        <v>5258324470.8599997</v>
      </c>
      <c r="E120" s="1542">
        <v>51618323.880000003</v>
      </c>
      <c r="F120" s="1543">
        <v>8034432.21</v>
      </c>
      <c r="G120" s="245"/>
    </row>
    <row r="121" spans="1:7" ht="13">
      <c r="A121" s="243"/>
      <c r="B121" s="1204">
        <v>49309</v>
      </c>
      <c r="C121" s="247"/>
      <c r="D121" s="1541">
        <v>5206706146.9799995</v>
      </c>
      <c r="E121" s="1542">
        <v>51391816.520000003</v>
      </c>
      <c r="F121" s="1543">
        <v>7962167.7599999998</v>
      </c>
      <c r="G121" s="245"/>
    </row>
    <row r="122" spans="1:7" ht="13">
      <c r="A122" s="243"/>
      <c r="B122" s="1204">
        <v>49340</v>
      </c>
      <c r="C122" s="247"/>
      <c r="D122" s="1541">
        <v>5155314330.46</v>
      </c>
      <c r="E122" s="1542">
        <v>51181638.640000001</v>
      </c>
      <c r="F122" s="1543">
        <v>7896023.4400000004</v>
      </c>
      <c r="G122" s="245"/>
    </row>
    <row r="123" spans="1:7" ht="13">
      <c r="A123" s="243"/>
      <c r="B123" s="1204">
        <v>49368</v>
      </c>
      <c r="C123" s="247"/>
      <c r="D123" s="1541">
        <v>5104132691.8199997</v>
      </c>
      <c r="E123" s="1542">
        <v>50964011.409999996</v>
      </c>
      <c r="F123" s="1543">
        <v>7827298.29</v>
      </c>
      <c r="G123" s="245"/>
    </row>
    <row r="124" spans="1:7" ht="13">
      <c r="A124" s="243"/>
      <c r="B124" s="1204">
        <v>49399</v>
      </c>
      <c r="C124" s="247"/>
      <c r="D124" s="1541">
        <v>5053168680.4099998</v>
      </c>
      <c r="E124" s="1542">
        <v>50683786.240000002</v>
      </c>
      <c r="F124" s="1543">
        <v>7750527.2800000003</v>
      </c>
      <c r="G124" s="245"/>
    </row>
    <row r="125" spans="1:7" ht="13">
      <c r="A125" s="243"/>
      <c r="B125" s="1204">
        <v>49429</v>
      </c>
      <c r="C125" s="247"/>
      <c r="D125" s="1541">
        <v>5002484894.1700001</v>
      </c>
      <c r="E125" s="1542">
        <v>50481369.82</v>
      </c>
      <c r="F125" s="1543">
        <v>7690451.5700000003</v>
      </c>
      <c r="G125" s="245"/>
    </row>
    <row r="126" spans="1:7" ht="13">
      <c r="A126" s="243"/>
      <c r="B126" s="1204">
        <v>49460</v>
      </c>
      <c r="C126" s="247"/>
      <c r="D126" s="1541">
        <v>4952003524.3500004</v>
      </c>
      <c r="E126" s="1542">
        <v>50308745.539999999</v>
      </c>
      <c r="F126" s="1543">
        <v>7619832.0700000003</v>
      </c>
      <c r="G126" s="245"/>
    </row>
    <row r="127" spans="1:7" ht="13">
      <c r="A127" s="243"/>
      <c r="B127" s="1204">
        <v>49490</v>
      </c>
      <c r="C127" s="247"/>
      <c r="D127" s="1541">
        <v>4901694778.8100004</v>
      </c>
      <c r="E127" s="1542">
        <v>50118541.450000003</v>
      </c>
      <c r="F127" s="1543">
        <v>7554667.4000000004</v>
      </c>
      <c r="G127" s="245"/>
    </row>
    <row r="128" spans="1:7" ht="13">
      <c r="A128" s="243"/>
      <c r="B128" s="1204">
        <v>49521</v>
      </c>
      <c r="C128" s="247"/>
      <c r="D128" s="1541">
        <v>4851576237.3599997</v>
      </c>
      <c r="E128" s="1542">
        <v>49926991.189999998</v>
      </c>
      <c r="F128" s="1543">
        <v>7484701.5099999998</v>
      </c>
      <c r="G128" s="245"/>
    </row>
    <row r="129" spans="1:7" ht="13">
      <c r="A129" s="243"/>
      <c r="B129" s="1204">
        <v>49552</v>
      </c>
      <c r="C129" s="247"/>
      <c r="D129" s="1541">
        <v>4801649246.1700001</v>
      </c>
      <c r="E129" s="1542">
        <v>49668964.829999998</v>
      </c>
      <c r="F129" s="1543">
        <v>7419736.96</v>
      </c>
      <c r="G129" s="245"/>
    </row>
    <row r="130" spans="1:7" ht="13">
      <c r="A130" s="243"/>
      <c r="B130" s="1204">
        <v>49582</v>
      </c>
      <c r="C130" s="247"/>
      <c r="D130" s="1541">
        <v>4751980281.3400002</v>
      </c>
      <c r="E130" s="1542">
        <v>49375890.950000003</v>
      </c>
      <c r="F130" s="1543">
        <v>7352605.1600000001</v>
      </c>
      <c r="G130" s="245"/>
    </row>
    <row r="131" spans="1:7" ht="13">
      <c r="A131" s="243"/>
      <c r="B131" s="1204">
        <v>49613</v>
      </c>
      <c r="C131" s="247"/>
      <c r="D131" s="1541">
        <v>4702604390.3900003</v>
      </c>
      <c r="E131" s="1542">
        <v>49199997.659999996</v>
      </c>
      <c r="F131" s="1543">
        <v>7283845.8899999997</v>
      </c>
      <c r="G131" s="245"/>
    </row>
    <row r="132" spans="1:7" ht="13">
      <c r="A132" s="243"/>
      <c r="B132" s="1204">
        <v>49643</v>
      </c>
      <c r="C132" s="247"/>
      <c r="D132" s="1541">
        <v>4653404392.7299995</v>
      </c>
      <c r="E132" s="1542">
        <v>48963498.609999999</v>
      </c>
      <c r="F132" s="1543">
        <v>7219481.3899999997</v>
      </c>
      <c r="G132" s="245"/>
    </row>
    <row r="133" spans="1:7" ht="13">
      <c r="A133" s="243"/>
      <c r="B133" s="1204">
        <v>49674</v>
      </c>
      <c r="C133" s="247"/>
      <c r="D133" s="1541">
        <v>4604440894.1199999</v>
      </c>
      <c r="E133" s="1542">
        <v>48770935.490000002</v>
      </c>
      <c r="F133" s="1543">
        <v>7151064.2400000002</v>
      </c>
      <c r="G133" s="245"/>
    </row>
    <row r="134" spans="1:7" ht="13">
      <c r="A134" s="243"/>
      <c r="B134" s="1204">
        <v>49705</v>
      </c>
      <c r="C134" s="247"/>
      <c r="D134" s="1541">
        <v>4555669958.6300001</v>
      </c>
      <c r="E134" s="1542">
        <v>48606491.270000003</v>
      </c>
      <c r="F134" s="1543">
        <v>7087231.6699999999</v>
      </c>
      <c r="G134" s="245"/>
    </row>
    <row r="135" spans="1:7" ht="13">
      <c r="A135" s="243"/>
      <c r="B135" s="1204">
        <v>49734</v>
      </c>
      <c r="C135" s="247"/>
      <c r="D135" s="1541">
        <v>4507063467.3599997</v>
      </c>
      <c r="E135" s="1542">
        <v>48385055.68</v>
      </c>
      <c r="F135" s="1543">
        <v>7021346.0599999996</v>
      </c>
      <c r="G135" s="245"/>
    </row>
    <row r="136" spans="1:7" ht="13">
      <c r="A136" s="243"/>
      <c r="B136" s="1204">
        <v>49765</v>
      </c>
      <c r="C136" s="247"/>
      <c r="D136" s="1541">
        <v>4458678411.6800003</v>
      </c>
      <c r="E136" s="1542">
        <v>48244854.710000001</v>
      </c>
      <c r="F136" s="1543">
        <v>6951518.46</v>
      </c>
      <c r="G136" s="245"/>
    </row>
    <row r="137" spans="1:7" ht="13">
      <c r="A137" s="243"/>
      <c r="B137" s="1204">
        <v>49795</v>
      </c>
      <c r="C137" s="247"/>
      <c r="D137" s="1541">
        <v>4410433556.9700003</v>
      </c>
      <c r="E137" s="1542">
        <v>48048089.57</v>
      </c>
      <c r="F137" s="1543">
        <v>6890170.0499999998</v>
      </c>
      <c r="G137" s="245"/>
    </row>
    <row r="138" spans="1:7" ht="13">
      <c r="A138" s="243"/>
      <c r="B138" s="1204">
        <v>49826</v>
      </c>
      <c r="C138" s="247"/>
      <c r="D138" s="1541">
        <v>4362385467.3999996</v>
      </c>
      <c r="E138" s="1542">
        <v>47872373.140000001</v>
      </c>
      <c r="F138" s="1543">
        <v>6822959.8099999996</v>
      </c>
      <c r="G138" s="245"/>
    </row>
    <row r="139" spans="1:7" ht="13">
      <c r="A139" s="243"/>
      <c r="B139" s="1204">
        <v>49856</v>
      </c>
      <c r="C139" s="247"/>
      <c r="D139" s="1541">
        <v>4314513094.2600002</v>
      </c>
      <c r="E139" s="1542">
        <v>47682329.399999999</v>
      </c>
      <c r="F139" s="1543">
        <v>6759874.25</v>
      </c>
      <c r="G139" s="245"/>
    </row>
    <row r="140" spans="1:7" ht="13">
      <c r="A140" s="243"/>
      <c r="B140" s="1204">
        <v>49887</v>
      </c>
      <c r="C140" s="247"/>
      <c r="D140" s="1541">
        <v>4266830764.8600001</v>
      </c>
      <c r="E140" s="1542">
        <v>47510594.030000001</v>
      </c>
      <c r="F140" s="1543">
        <v>6693049.7199999997</v>
      </c>
      <c r="G140" s="245"/>
    </row>
    <row r="141" spans="1:7" ht="13">
      <c r="A141" s="243"/>
      <c r="B141" s="1204">
        <v>49918</v>
      </c>
      <c r="C141" s="247"/>
      <c r="D141" s="1541">
        <v>4219320170.8299999</v>
      </c>
      <c r="E141" s="1542">
        <v>47252974.020000003</v>
      </c>
      <c r="F141" s="1543">
        <v>6630309.3300000001</v>
      </c>
      <c r="G141" s="245"/>
    </row>
    <row r="142" spans="1:7" ht="13">
      <c r="A142" s="243"/>
      <c r="B142" s="1204">
        <v>49948</v>
      </c>
      <c r="C142" s="247"/>
      <c r="D142" s="1541">
        <v>4172067196.8099999</v>
      </c>
      <c r="E142" s="1542">
        <v>47029135.469999999</v>
      </c>
      <c r="F142" s="1543">
        <v>6565791.1699999999</v>
      </c>
      <c r="G142" s="245"/>
    </row>
    <row r="143" spans="1:7" ht="13">
      <c r="A143" s="243"/>
      <c r="B143" s="1204">
        <v>49979</v>
      </c>
      <c r="C143" s="247"/>
      <c r="D143" s="1541">
        <v>4125038061.3400002</v>
      </c>
      <c r="E143" s="1542">
        <v>46791783.829999998</v>
      </c>
      <c r="F143" s="1543">
        <v>6499463.3899999997</v>
      </c>
      <c r="G143" s="245"/>
    </row>
    <row r="144" spans="1:7" ht="13">
      <c r="A144" s="243"/>
      <c r="B144" s="1204">
        <v>50009</v>
      </c>
      <c r="C144" s="247"/>
      <c r="D144" s="1541">
        <v>4078246277.5100002</v>
      </c>
      <c r="E144" s="1542">
        <v>46564972.93</v>
      </c>
      <c r="F144" s="1543">
        <v>6437052.9100000001</v>
      </c>
      <c r="G144" s="245"/>
    </row>
    <row r="145" spans="1:7" ht="13">
      <c r="A145" s="243"/>
      <c r="B145" s="1204">
        <v>50040</v>
      </c>
      <c r="C145" s="247"/>
      <c r="D145" s="1541">
        <v>4031681304.5799999</v>
      </c>
      <c r="E145" s="1542">
        <v>46298033.009999998</v>
      </c>
      <c r="F145" s="1543">
        <v>6371479.3899999997</v>
      </c>
      <c r="G145" s="245"/>
    </row>
    <row r="146" spans="1:7" ht="13">
      <c r="A146" s="243"/>
      <c r="B146" s="1204">
        <v>50071</v>
      </c>
      <c r="C146" s="247"/>
      <c r="D146" s="1541">
        <v>3985383271.5700002</v>
      </c>
      <c r="E146" s="1542">
        <v>46078323.960000001</v>
      </c>
      <c r="F146" s="1543">
        <v>6309488.25</v>
      </c>
      <c r="G146" s="245"/>
    </row>
    <row r="147" spans="1:7" ht="13">
      <c r="A147" s="243"/>
      <c r="B147" s="1204">
        <v>50099</v>
      </c>
      <c r="C147" s="247"/>
      <c r="D147" s="1541">
        <v>3939304947.6100001</v>
      </c>
      <c r="E147" s="1542">
        <v>45824610.960000001</v>
      </c>
      <c r="F147" s="1543">
        <v>6246125.6299999999</v>
      </c>
      <c r="G147" s="245"/>
    </row>
    <row r="148" spans="1:7" ht="13">
      <c r="A148" s="243"/>
      <c r="B148" s="1204">
        <v>50130</v>
      </c>
      <c r="C148" s="247"/>
      <c r="D148" s="1541">
        <v>3893480336.6500001</v>
      </c>
      <c r="E148" s="1542">
        <v>45644820.219999999</v>
      </c>
      <c r="F148" s="1543">
        <v>6178473.6399999997</v>
      </c>
      <c r="G148" s="245"/>
    </row>
    <row r="149" spans="1:7" ht="13">
      <c r="A149" s="243"/>
      <c r="B149" s="1204">
        <v>50160</v>
      </c>
      <c r="C149" s="247"/>
      <c r="D149" s="1541">
        <v>3847835516.4299998</v>
      </c>
      <c r="E149" s="1542">
        <v>45390503.759999998</v>
      </c>
      <c r="F149" s="1543">
        <v>6119703.7999999998</v>
      </c>
      <c r="G149" s="245"/>
    </row>
    <row r="150" spans="1:7" ht="13">
      <c r="A150" s="243"/>
      <c r="B150" s="1204">
        <v>50191</v>
      </c>
      <c r="C150" s="247"/>
      <c r="D150" s="1541">
        <v>3802445012.6700001</v>
      </c>
      <c r="E150" s="1542">
        <v>45177191.299999997</v>
      </c>
      <c r="F150" s="1543">
        <v>6055598.2999999998</v>
      </c>
      <c r="G150" s="245"/>
    </row>
    <row r="151" spans="1:7" ht="13">
      <c r="A151" s="243"/>
      <c r="B151" s="1204">
        <v>50221</v>
      </c>
      <c r="C151" s="247"/>
      <c r="D151" s="1541">
        <v>3757267821.3699999</v>
      </c>
      <c r="E151" s="1542">
        <v>44988879.289999999</v>
      </c>
      <c r="F151" s="1543">
        <v>5994365.0599999996</v>
      </c>
      <c r="G151" s="245"/>
    </row>
    <row r="152" spans="1:7" ht="13">
      <c r="A152" s="243"/>
      <c r="B152" s="1204">
        <v>50252</v>
      </c>
      <c r="C152" s="247"/>
      <c r="D152" s="1541">
        <v>3712278942.0799999</v>
      </c>
      <c r="E152" s="1542">
        <v>44741098.460000001</v>
      </c>
      <c r="F152" s="1543">
        <v>5930556.5199999996</v>
      </c>
      <c r="G152" s="245"/>
    </row>
    <row r="153" spans="1:7" ht="13">
      <c r="A153" s="243"/>
      <c r="B153" s="1204">
        <v>50283</v>
      </c>
      <c r="C153" s="247"/>
      <c r="D153" s="1541">
        <v>3667537843.6199999</v>
      </c>
      <c r="E153" s="1542">
        <v>44434372.640000001</v>
      </c>
      <c r="F153" s="1543">
        <v>5869502.8899999997</v>
      </c>
      <c r="G153" s="245"/>
    </row>
    <row r="154" spans="1:7" ht="13">
      <c r="A154" s="243"/>
      <c r="B154" s="1204">
        <v>50313</v>
      </c>
      <c r="C154" s="247"/>
      <c r="D154" s="1541">
        <v>3623103470.98</v>
      </c>
      <c r="E154" s="1542">
        <v>44139110.189999998</v>
      </c>
      <c r="F154" s="1543">
        <v>5807672.8899999997</v>
      </c>
      <c r="G154" s="245"/>
    </row>
    <row r="155" spans="1:7" ht="13">
      <c r="A155" s="243"/>
      <c r="B155" s="1204">
        <v>50344</v>
      </c>
      <c r="C155" s="247"/>
      <c r="D155" s="1541">
        <v>3578964360.79</v>
      </c>
      <c r="E155" s="1542">
        <v>43925572.600000001</v>
      </c>
      <c r="F155" s="1543">
        <v>5744854.6299999999</v>
      </c>
      <c r="G155" s="245"/>
    </row>
    <row r="156" spans="1:7" ht="13">
      <c r="A156" s="243"/>
      <c r="B156" s="1204">
        <v>50374</v>
      </c>
      <c r="C156" s="247"/>
      <c r="D156" s="1541">
        <v>3535038788.1900001</v>
      </c>
      <c r="E156" s="1542">
        <v>43664049.539999999</v>
      </c>
      <c r="F156" s="1543">
        <v>5684681.1500000004</v>
      </c>
      <c r="G156" s="245"/>
    </row>
    <row r="157" spans="1:7" ht="13">
      <c r="A157" s="243"/>
      <c r="B157" s="1204">
        <v>50405</v>
      </c>
      <c r="C157" s="247"/>
      <c r="D157" s="1541">
        <v>3491374738.6500001</v>
      </c>
      <c r="E157" s="1542">
        <v>43485509.770000003</v>
      </c>
      <c r="F157" s="1543">
        <v>5622386.1900000004</v>
      </c>
      <c r="G157" s="245"/>
    </row>
    <row r="158" spans="1:7" ht="13">
      <c r="A158" s="243"/>
      <c r="B158" s="1204">
        <v>50436</v>
      </c>
      <c r="C158" s="247"/>
      <c r="D158" s="1541">
        <v>3447889228.8800001</v>
      </c>
      <c r="E158" s="1542">
        <v>43252280.939999998</v>
      </c>
      <c r="F158" s="1543">
        <v>5562753.1900000004</v>
      </c>
      <c r="G158" s="245"/>
    </row>
    <row r="159" spans="1:7" ht="13">
      <c r="A159" s="243"/>
      <c r="B159" s="1204">
        <v>50464</v>
      </c>
      <c r="C159" s="247"/>
      <c r="D159" s="1541">
        <v>3404636947.9400001</v>
      </c>
      <c r="E159" s="1542">
        <v>42963952.990000002</v>
      </c>
      <c r="F159" s="1543">
        <v>5501959.9299999997</v>
      </c>
      <c r="G159" s="245"/>
    </row>
    <row r="160" spans="1:7" ht="13">
      <c r="A160" s="243"/>
      <c r="B160" s="1204">
        <v>50495</v>
      </c>
      <c r="C160" s="247"/>
      <c r="D160" s="1541">
        <v>3361672994.9499998</v>
      </c>
      <c r="E160" s="1542">
        <v>42730950.700000003</v>
      </c>
      <c r="F160" s="1543">
        <v>5438410.6100000003</v>
      </c>
      <c r="G160" s="245"/>
    </row>
    <row r="161" spans="1:7" ht="13">
      <c r="A161" s="243"/>
      <c r="B161" s="1204">
        <v>50525</v>
      </c>
      <c r="C161" s="247"/>
      <c r="D161" s="1541">
        <v>3318942044.25</v>
      </c>
      <c r="E161" s="1542">
        <v>42503063.75</v>
      </c>
      <c r="F161" s="1543">
        <v>5381424.3700000001</v>
      </c>
      <c r="G161" s="245"/>
    </row>
    <row r="162" spans="1:7" ht="13">
      <c r="A162" s="243"/>
      <c r="B162" s="1204">
        <v>50556</v>
      </c>
      <c r="C162" s="247"/>
      <c r="D162" s="1541">
        <v>3276438980.5</v>
      </c>
      <c r="E162" s="1542">
        <v>42277122.729999997</v>
      </c>
      <c r="F162" s="1543">
        <v>5320821.37</v>
      </c>
      <c r="G162" s="245"/>
    </row>
    <row r="163" spans="1:7" ht="13">
      <c r="A163" s="243"/>
      <c r="B163" s="1204">
        <v>50586</v>
      </c>
      <c r="C163" s="247"/>
      <c r="D163" s="1541">
        <v>3234161857.77</v>
      </c>
      <c r="E163" s="1542">
        <v>42089063.149999999</v>
      </c>
      <c r="F163" s="1543">
        <v>5261904.82</v>
      </c>
      <c r="G163" s="245"/>
    </row>
    <row r="164" spans="1:7" ht="13">
      <c r="A164" s="243"/>
      <c r="B164" s="1204">
        <v>50617</v>
      </c>
      <c r="C164" s="247"/>
      <c r="D164" s="1541">
        <v>3192072794.6199999</v>
      </c>
      <c r="E164" s="1542">
        <v>41902567.350000001</v>
      </c>
      <c r="F164" s="1543">
        <v>5201532.4000000004</v>
      </c>
      <c r="G164" s="245"/>
    </row>
    <row r="165" spans="1:7" ht="13">
      <c r="A165" s="243"/>
      <c r="B165" s="1204">
        <v>50648</v>
      </c>
      <c r="C165" s="247"/>
      <c r="D165" s="1541">
        <v>3150170227.27</v>
      </c>
      <c r="E165" s="1542">
        <v>41668327.759999998</v>
      </c>
      <c r="F165" s="1543">
        <v>5143262.45</v>
      </c>
      <c r="G165" s="245"/>
    </row>
    <row r="166" spans="1:7" ht="13">
      <c r="A166" s="243"/>
      <c r="B166" s="1204">
        <v>50678</v>
      </c>
      <c r="C166" s="247"/>
      <c r="D166" s="1541">
        <v>3108501899.5100002</v>
      </c>
      <c r="E166" s="1542">
        <v>41399183.5</v>
      </c>
      <c r="F166" s="1543">
        <v>5084360.29</v>
      </c>
      <c r="G166" s="245"/>
    </row>
    <row r="167" spans="1:7" ht="13">
      <c r="A167" s="243"/>
      <c r="B167" s="1204">
        <v>50709</v>
      </c>
      <c r="C167" s="247"/>
      <c r="D167" s="1541">
        <v>3067102716.0100002</v>
      </c>
      <c r="E167" s="1542">
        <v>41178748.229999997</v>
      </c>
      <c r="F167" s="1543">
        <v>5024727.7300000004</v>
      </c>
      <c r="G167" s="245"/>
    </row>
    <row r="168" spans="1:7" ht="13">
      <c r="A168" s="243"/>
      <c r="B168" s="1204">
        <v>50739</v>
      </c>
      <c r="C168" s="247"/>
      <c r="D168" s="1541">
        <v>3025923967.7800002</v>
      </c>
      <c r="E168" s="1542">
        <v>40952725.310000002</v>
      </c>
      <c r="F168" s="1543">
        <v>4967162.0999999996</v>
      </c>
      <c r="G168" s="245"/>
    </row>
    <row r="169" spans="1:7" ht="13">
      <c r="A169" s="243"/>
      <c r="B169" s="1204">
        <v>50770</v>
      </c>
      <c r="C169" s="247"/>
      <c r="D169" s="1541">
        <v>2984971242.4699998</v>
      </c>
      <c r="E169" s="1542">
        <v>40732943.960000001</v>
      </c>
      <c r="F169" s="1543">
        <v>4908080.17</v>
      </c>
      <c r="G169" s="245"/>
    </row>
    <row r="170" spans="1:7" ht="13">
      <c r="A170" s="243"/>
      <c r="B170" s="1204">
        <v>50801</v>
      </c>
      <c r="C170" s="247"/>
      <c r="D170" s="1541">
        <v>2944238298.5100002</v>
      </c>
      <c r="E170" s="1542">
        <v>40558153.939999998</v>
      </c>
      <c r="F170" s="1543">
        <v>4851157.74</v>
      </c>
      <c r="G170" s="245"/>
    </row>
    <row r="171" spans="1:7" ht="13">
      <c r="A171" s="243"/>
      <c r="B171" s="1204">
        <v>50829</v>
      </c>
      <c r="C171" s="247"/>
      <c r="D171" s="1541">
        <v>2903680144.5700002</v>
      </c>
      <c r="E171" s="1542">
        <v>40342204.689999998</v>
      </c>
      <c r="F171" s="1543">
        <v>4793392.62</v>
      </c>
      <c r="G171" s="245"/>
    </row>
    <row r="172" spans="1:7" ht="13">
      <c r="A172" s="243"/>
      <c r="B172" s="1204">
        <v>50860</v>
      </c>
      <c r="C172" s="247"/>
      <c r="D172" s="1541">
        <v>2863337939.8800001</v>
      </c>
      <c r="E172" s="1542">
        <v>40119675.530000001</v>
      </c>
      <c r="F172" s="1543">
        <v>4733451.18</v>
      </c>
      <c r="G172" s="245"/>
    </row>
    <row r="173" spans="1:7" ht="13">
      <c r="A173" s="243"/>
      <c r="B173" s="1204">
        <v>50890</v>
      </c>
      <c r="C173" s="247"/>
      <c r="D173" s="1541">
        <v>2823218264.3499999</v>
      </c>
      <c r="E173" s="1542">
        <v>39922421.890000001</v>
      </c>
      <c r="F173" s="1543">
        <v>4678529.2</v>
      </c>
      <c r="G173" s="245"/>
    </row>
    <row r="174" spans="1:7" ht="13">
      <c r="A174" s="243"/>
      <c r="B174" s="1204">
        <v>50921</v>
      </c>
      <c r="C174" s="247"/>
      <c r="D174" s="1541">
        <v>2783295842.46</v>
      </c>
      <c r="E174" s="1542">
        <v>39704093.740000002</v>
      </c>
      <c r="F174" s="1543">
        <v>4620820.95</v>
      </c>
      <c r="G174" s="245"/>
    </row>
    <row r="175" spans="1:7" ht="13">
      <c r="A175" s="243"/>
      <c r="B175" s="1204">
        <v>50951</v>
      </c>
      <c r="C175" s="247"/>
      <c r="D175" s="1541">
        <v>2743591748.7199998</v>
      </c>
      <c r="E175" s="1542">
        <v>39420984.770000003</v>
      </c>
      <c r="F175" s="1543">
        <v>4564905.5999999996</v>
      </c>
      <c r="G175" s="245"/>
    </row>
    <row r="176" spans="1:7" ht="13">
      <c r="A176" s="243"/>
      <c r="B176" s="1204">
        <v>50982</v>
      </c>
      <c r="C176" s="247"/>
      <c r="D176" s="1541">
        <v>2704170763.9499998</v>
      </c>
      <c r="E176" s="1542">
        <v>39139463.810000002</v>
      </c>
      <c r="F176" s="1543">
        <v>4507900.92</v>
      </c>
      <c r="G176" s="245"/>
    </row>
    <row r="177" spans="1:7" ht="13">
      <c r="A177" s="243"/>
      <c r="B177" s="1204">
        <v>51013</v>
      </c>
      <c r="C177" s="247"/>
      <c r="D177" s="1541">
        <v>2665031300.1399999</v>
      </c>
      <c r="E177" s="1542">
        <v>38834475.390000001</v>
      </c>
      <c r="F177" s="1543">
        <v>4452913.5</v>
      </c>
      <c r="G177" s="245"/>
    </row>
    <row r="178" spans="1:7" ht="13">
      <c r="A178" s="243"/>
      <c r="B178" s="1204">
        <v>51043</v>
      </c>
      <c r="C178" s="247"/>
      <c r="D178" s="1541">
        <v>2626196824.75</v>
      </c>
      <c r="E178" s="1542">
        <v>38530235.520000003</v>
      </c>
      <c r="F178" s="1543">
        <v>4397235.63</v>
      </c>
      <c r="G178" s="245"/>
    </row>
    <row r="179" spans="1:7" ht="13">
      <c r="A179" s="243"/>
      <c r="B179" s="1204">
        <v>51074</v>
      </c>
      <c r="C179" s="247"/>
      <c r="D179" s="1541">
        <v>2587666589.23</v>
      </c>
      <c r="E179" s="1542">
        <v>38254673.439999998</v>
      </c>
      <c r="F179" s="1543">
        <v>4341334.6100000003</v>
      </c>
      <c r="G179" s="245"/>
    </row>
    <row r="180" spans="1:7" ht="13">
      <c r="A180" s="243"/>
      <c r="B180" s="1204">
        <v>51104</v>
      </c>
      <c r="C180" s="247"/>
      <c r="D180" s="1541">
        <v>2549411915.79</v>
      </c>
      <c r="E180" s="1542">
        <v>37959803.32</v>
      </c>
      <c r="F180" s="1543">
        <v>4286750.9400000004</v>
      </c>
      <c r="G180" s="245"/>
    </row>
    <row r="181" spans="1:7" ht="13">
      <c r="A181" s="243"/>
      <c r="B181" s="1204">
        <v>51135</v>
      </c>
      <c r="C181" s="247"/>
      <c r="D181" s="1541">
        <v>2511452112.4699998</v>
      </c>
      <c r="E181" s="1542">
        <v>37629118.259999998</v>
      </c>
      <c r="F181" s="1543">
        <v>4231804.7699999996</v>
      </c>
      <c r="G181" s="245"/>
    </row>
    <row r="182" spans="1:7" ht="13">
      <c r="A182" s="243"/>
      <c r="B182" s="1204">
        <v>51166</v>
      </c>
      <c r="C182" s="247"/>
      <c r="D182" s="1541">
        <v>2473822994.21</v>
      </c>
      <c r="E182" s="1542">
        <v>37353687.549999997</v>
      </c>
      <c r="F182" s="1543">
        <v>4178132.94</v>
      </c>
      <c r="G182" s="245"/>
    </row>
    <row r="183" spans="1:7" ht="13">
      <c r="A183" s="243"/>
      <c r="B183" s="1204">
        <v>51195</v>
      </c>
      <c r="C183" s="247"/>
      <c r="D183" s="1541">
        <v>2436469306.6599998</v>
      </c>
      <c r="E183" s="1542">
        <v>36975618.18</v>
      </c>
      <c r="F183" s="1543">
        <v>4124159.7</v>
      </c>
      <c r="G183" s="245"/>
    </row>
    <row r="184" spans="1:7" ht="13">
      <c r="A184" s="243"/>
      <c r="B184" s="1204">
        <v>51226</v>
      </c>
      <c r="C184" s="247"/>
      <c r="D184" s="1541">
        <v>2399493688.48</v>
      </c>
      <c r="E184" s="1542">
        <v>36631632.289999999</v>
      </c>
      <c r="F184" s="1543">
        <v>4069538.38</v>
      </c>
      <c r="G184" s="245"/>
    </row>
    <row r="185" spans="1:7" ht="13">
      <c r="A185" s="243"/>
      <c r="B185" s="1204">
        <v>51256</v>
      </c>
      <c r="C185" s="247"/>
      <c r="D185" s="1541">
        <v>2362862056.1900001</v>
      </c>
      <c r="E185" s="1542">
        <v>36327209.140000001</v>
      </c>
      <c r="F185" s="1543">
        <v>4016999.97</v>
      </c>
      <c r="G185" s="245"/>
    </row>
    <row r="186" spans="1:7" ht="13">
      <c r="A186" s="243"/>
      <c r="B186" s="1204">
        <v>51287</v>
      </c>
      <c r="C186" s="247"/>
      <c r="D186" s="1541">
        <v>2326534847.0500002</v>
      </c>
      <c r="E186" s="1542">
        <v>36053478.140000001</v>
      </c>
      <c r="F186" s="1543">
        <v>3963532.93</v>
      </c>
      <c r="G186" s="245"/>
    </row>
    <row r="187" spans="1:7" ht="13">
      <c r="A187" s="243"/>
      <c r="B187" s="1204">
        <v>51317</v>
      </c>
      <c r="C187" s="247"/>
      <c r="D187" s="1541">
        <v>2290481368.9099998</v>
      </c>
      <c r="E187" s="1542">
        <v>35803042.579999998</v>
      </c>
      <c r="F187" s="1543">
        <v>3911529.17</v>
      </c>
      <c r="G187" s="245"/>
    </row>
    <row r="188" spans="1:7" ht="13">
      <c r="A188" s="243"/>
      <c r="B188" s="1204">
        <v>51348</v>
      </c>
      <c r="C188" s="247"/>
      <c r="D188" s="1541">
        <v>2254678326.3299999</v>
      </c>
      <c r="E188" s="1542">
        <v>35485510.490000002</v>
      </c>
      <c r="F188" s="1543">
        <v>3858614.24</v>
      </c>
      <c r="G188" s="245"/>
    </row>
    <row r="189" spans="1:7" ht="13">
      <c r="A189" s="243"/>
      <c r="B189" s="1204">
        <v>51379</v>
      </c>
      <c r="C189" s="247"/>
      <c r="D189" s="1541">
        <v>2219192815.8400002</v>
      </c>
      <c r="E189" s="1542">
        <v>35218231.909999996</v>
      </c>
      <c r="F189" s="1543">
        <v>3807198.64</v>
      </c>
      <c r="G189" s="245"/>
    </row>
    <row r="190" spans="1:7" ht="13">
      <c r="A190" s="243"/>
      <c r="B190" s="1204">
        <v>51409</v>
      </c>
      <c r="C190" s="247"/>
      <c r="D190" s="1541">
        <v>2183974583.9299998</v>
      </c>
      <c r="E190" s="1542">
        <v>34944783.140000001</v>
      </c>
      <c r="F190" s="1543">
        <v>3755430.52</v>
      </c>
      <c r="G190" s="245"/>
    </row>
    <row r="191" spans="1:7" ht="13">
      <c r="A191" s="243"/>
      <c r="B191" s="1204">
        <v>51440</v>
      </c>
      <c r="C191" s="247"/>
      <c r="D191" s="1541">
        <v>2149029800.79</v>
      </c>
      <c r="E191" s="1542">
        <v>34672179.759999998</v>
      </c>
      <c r="F191" s="1543">
        <v>3703654.68</v>
      </c>
      <c r="G191" s="245"/>
    </row>
    <row r="192" spans="1:7" ht="13">
      <c r="A192" s="243"/>
      <c r="B192" s="1204">
        <v>51470</v>
      </c>
      <c r="C192" s="247"/>
      <c r="D192" s="1541">
        <v>2114357621.03</v>
      </c>
      <c r="E192" s="1542">
        <v>34433469.600000001</v>
      </c>
      <c r="F192" s="1543">
        <v>3652783.1</v>
      </c>
      <c r="G192" s="245"/>
    </row>
    <row r="193" spans="1:7" ht="13">
      <c r="A193" s="243"/>
      <c r="B193" s="1204">
        <v>51501</v>
      </c>
      <c r="C193" s="247"/>
      <c r="D193" s="1541">
        <v>2079924151.4300001</v>
      </c>
      <c r="E193" s="1542">
        <v>34209167.939999998</v>
      </c>
      <c r="F193" s="1543">
        <v>3601569.08</v>
      </c>
      <c r="G193" s="245"/>
    </row>
    <row r="194" spans="1:7" ht="13">
      <c r="A194" s="243"/>
      <c r="B194" s="1204">
        <v>51532</v>
      </c>
      <c r="C194" s="247"/>
      <c r="D194" s="1541">
        <v>2045714983.49</v>
      </c>
      <c r="E194" s="1542">
        <v>33997081.229999997</v>
      </c>
      <c r="F194" s="1543">
        <v>3551307.66</v>
      </c>
      <c r="G194" s="245"/>
    </row>
    <row r="195" spans="1:7" ht="13">
      <c r="A195" s="243"/>
      <c r="B195" s="1204">
        <v>51560</v>
      </c>
      <c r="C195" s="247"/>
      <c r="D195" s="1541">
        <v>2011717902.26</v>
      </c>
      <c r="E195" s="1542">
        <v>33717850.060000002</v>
      </c>
      <c r="F195" s="1543">
        <v>3500782.07</v>
      </c>
      <c r="G195" s="245"/>
    </row>
    <row r="196" spans="1:7" ht="13">
      <c r="A196" s="243"/>
      <c r="B196" s="1204">
        <v>51591</v>
      </c>
      <c r="C196" s="247"/>
      <c r="D196" s="1541">
        <v>1978000052.2</v>
      </c>
      <c r="E196" s="1542">
        <v>33531760.940000001</v>
      </c>
      <c r="F196" s="1543">
        <v>3449492.61</v>
      </c>
      <c r="G196" s="245"/>
    </row>
    <row r="197" spans="1:7" ht="13">
      <c r="A197" s="243"/>
      <c r="B197" s="1204">
        <v>51621</v>
      </c>
      <c r="C197" s="247"/>
      <c r="D197" s="1541">
        <v>1944468291.26</v>
      </c>
      <c r="E197" s="1542">
        <v>33346626.09</v>
      </c>
      <c r="F197" s="1543">
        <v>3400560.39</v>
      </c>
      <c r="G197" s="245"/>
    </row>
    <row r="198" spans="1:7" ht="13">
      <c r="A198" s="243"/>
      <c r="B198" s="1204">
        <v>51652</v>
      </c>
      <c r="C198" s="247"/>
      <c r="D198" s="1541">
        <v>1911121665.1700001</v>
      </c>
      <c r="E198" s="1542">
        <v>33092139.829999998</v>
      </c>
      <c r="F198" s="1543">
        <v>3350162.78</v>
      </c>
      <c r="G198" s="245"/>
    </row>
    <row r="199" spans="1:7" ht="13">
      <c r="A199" s="243"/>
      <c r="B199" s="1204">
        <v>51682</v>
      </c>
      <c r="C199" s="247"/>
      <c r="D199" s="1541">
        <v>1878029525.3399999</v>
      </c>
      <c r="E199" s="1542">
        <v>32864776.829999998</v>
      </c>
      <c r="F199" s="1543">
        <v>3300758.67</v>
      </c>
      <c r="G199" s="245"/>
    </row>
    <row r="200" spans="1:7" ht="13">
      <c r="A200" s="243"/>
      <c r="B200" s="1204">
        <v>51713</v>
      </c>
      <c r="C200" s="247"/>
      <c r="D200" s="1541">
        <v>1845164748.51</v>
      </c>
      <c r="E200" s="1542">
        <v>32638158.25</v>
      </c>
      <c r="F200" s="1543">
        <v>3251428.33</v>
      </c>
      <c r="G200" s="245"/>
    </row>
    <row r="201" spans="1:7" ht="13">
      <c r="A201" s="243"/>
      <c r="B201" s="1204">
        <v>51744</v>
      </c>
      <c r="C201" s="247"/>
      <c r="D201" s="1541">
        <v>1812526590.26</v>
      </c>
      <c r="E201" s="1542">
        <v>32298658.969999999</v>
      </c>
      <c r="F201" s="1543">
        <v>3201706.39</v>
      </c>
      <c r="G201" s="245"/>
    </row>
    <row r="202" spans="1:7" ht="13">
      <c r="A202" s="243"/>
      <c r="B202" s="1204">
        <v>51774</v>
      </c>
      <c r="C202" s="247"/>
      <c r="D202" s="1541">
        <v>1780227931.29</v>
      </c>
      <c r="E202" s="1542">
        <v>31966875.32</v>
      </c>
      <c r="F202" s="1543">
        <v>3152781.67</v>
      </c>
      <c r="G202" s="245"/>
    </row>
    <row r="203" spans="1:7" ht="13">
      <c r="A203" s="243"/>
      <c r="B203" s="1204">
        <v>51805</v>
      </c>
      <c r="C203" s="247"/>
      <c r="D203" s="1541">
        <v>1748261055.97</v>
      </c>
      <c r="E203" s="1542">
        <v>31682805.140000001</v>
      </c>
      <c r="F203" s="1543">
        <v>3103954.99</v>
      </c>
      <c r="G203" s="245"/>
    </row>
    <row r="204" spans="1:7" ht="13">
      <c r="A204" s="243"/>
      <c r="B204" s="1204">
        <v>51835</v>
      </c>
      <c r="C204" s="247"/>
      <c r="D204" s="1541">
        <v>1716578250.8299999</v>
      </c>
      <c r="E204" s="1542">
        <v>31320682</v>
      </c>
      <c r="F204" s="1543">
        <v>3055332.96</v>
      </c>
      <c r="G204" s="245"/>
    </row>
    <row r="205" spans="1:7" ht="13">
      <c r="A205" s="243"/>
      <c r="B205" s="1204">
        <v>51866</v>
      </c>
      <c r="C205" s="247"/>
      <c r="D205" s="1541">
        <v>1685257568.8299999</v>
      </c>
      <c r="E205" s="1542">
        <v>30932666.789999999</v>
      </c>
      <c r="F205" s="1543">
        <v>3006942.89</v>
      </c>
      <c r="G205" s="245"/>
    </row>
    <row r="206" spans="1:7" ht="13">
      <c r="A206" s="243"/>
      <c r="B206" s="1204">
        <v>51897</v>
      </c>
      <c r="C206" s="247"/>
      <c r="D206" s="1541">
        <v>1654324902.04</v>
      </c>
      <c r="E206" s="1542">
        <v>30626739.949999999</v>
      </c>
      <c r="F206" s="1543">
        <v>2959160.12</v>
      </c>
      <c r="G206" s="245"/>
    </row>
    <row r="207" spans="1:7" ht="13">
      <c r="A207" s="243"/>
      <c r="B207" s="1204">
        <v>51925</v>
      </c>
      <c r="C207" s="247"/>
      <c r="D207" s="1541">
        <v>1623698162.0899999</v>
      </c>
      <c r="E207" s="1542">
        <v>30312219.77</v>
      </c>
      <c r="F207" s="1543">
        <v>2911643.78</v>
      </c>
      <c r="G207" s="245"/>
    </row>
    <row r="208" spans="1:7" ht="13">
      <c r="A208" s="243"/>
      <c r="B208" s="1204">
        <v>51956</v>
      </c>
      <c r="C208" s="247"/>
      <c r="D208" s="1541">
        <v>1593385942.3199999</v>
      </c>
      <c r="E208" s="1542">
        <v>30045517.829999998</v>
      </c>
      <c r="F208" s="1543">
        <v>2863259.94</v>
      </c>
      <c r="G208" s="245"/>
    </row>
    <row r="209" spans="1:7" ht="13">
      <c r="A209" s="243"/>
      <c r="B209" s="1204">
        <v>51986</v>
      </c>
      <c r="C209" s="247"/>
      <c r="D209" s="1541">
        <v>1563340424.49</v>
      </c>
      <c r="E209" s="1542">
        <v>29768022.260000002</v>
      </c>
      <c r="F209" s="1543">
        <v>2816529.75</v>
      </c>
      <c r="G209" s="245"/>
    </row>
    <row r="210" spans="1:7" ht="13">
      <c r="A210" s="243"/>
      <c r="B210" s="1204">
        <v>52017</v>
      </c>
      <c r="C210" s="247"/>
      <c r="D210" s="1541">
        <v>1533572402.23</v>
      </c>
      <c r="E210" s="1542">
        <v>29477367.390000001</v>
      </c>
      <c r="F210" s="1543">
        <v>2769164.16</v>
      </c>
      <c r="G210" s="245"/>
    </row>
    <row r="211" spans="1:7" ht="13">
      <c r="A211" s="243"/>
      <c r="B211" s="1204">
        <v>52047</v>
      </c>
      <c r="C211" s="247"/>
      <c r="D211" s="1541">
        <v>1504095034.8399999</v>
      </c>
      <c r="E211" s="1542">
        <v>29188679.02</v>
      </c>
      <c r="F211" s="1543">
        <v>2722255.54</v>
      </c>
      <c r="G211" s="245"/>
    </row>
    <row r="212" spans="1:7" ht="13">
      <c r="A212" s="243"/>
      <c r="B212" s="1204">
        <v>52078</v>
      </c>
      <c r="C212" s="247"/>
      <c r="D212" s="1541">
        <v>1474906355.8199999</v>
      </c>
      <c r="E212" s="1542">
        <v>28896224.030000001</v>
      </c>
      <c r="F212" s="1543">
        <v>2675604.37</v>
      </c>
      <c r="G212" s="245"/>
    </row>
    <row r="213" spans="1:7" ht="13">
      <c r="A213" s="243"/>
      <c r="B213" s="1204">
        <v>52109</v>
      </c>
      <c r="C213" s="247"/>
      <c r="D213" s="1541">
        <v>1446010131.79</v>
      </c>
      <c r="E213" s="1542">
        <v>28575179.73</v>
      </c>
      <c r="F213" s="1543">
        <v>2629358.85</v>
      </c>
      <c r="G213" s="245"/>
    </row>
    <row r="214" spans="1:7" ht="13">
      <c r="A214" s="243"/>
      <c r="B214" s="1204">
        <v>52139</v>
      </c>
      <c r="C214" s="247"/>
      <c r="D214" s="1541">
        <v>1417434952.0599999</v>
      </c>
      <c r="E214" s="1542">
        <v>28257326.02</v>
      </c>
      <c r="F214" s="1543">
        <v>2583431.88</v>
      </c>
      <c r="G214" s="245"/>
    </row>
    <row r="215" spans="1:7" ht="13">
      <c r="A215" s="243"/>
      <c r="B215" s="1204">
        <v>52170</v>
      </c>
      <c r="C215" s="247"/>
      <c r="D215" s="1541">
        <v>1389177626.04</v>
      </c>
      <c r="E215" s="1542">
        <v>28004806.379999999</v>
      </c>
      <c r="F215" s="1543">
        <v>2537607.4</v>
      </c>
      <c r="G215" s="245"/>
    </row>
    <row r="216" spans="1:7" ht="13">
      <c r="A216" s="243"/>
      <c r="B216" s="1204">
        <v>52200</v>
      </c>
      <c r="C216" s="247"/>
      <c r="D216" s="1541">
        <v>1361172819.6600001</v>
      </c>
      <c r="E216" s="1542">
        <v>27723098.120000001</v>
      </c>
      <c r="F216" s="1543">
        <v>2492172.2599999998</v>
      </c>
      <c r="G216" s="245"/>
    </row>
    <row r="217" spans="1:7" ht="13">
      <c r="A217" s="243"/>
      <c r="B217" s="1204">
        <v>52231</v>
      </c>
      <c r="C217" s="247"/>
      <c r="D217" s="1541">
        <v>1333449721.54</v>
      </c>
      <c r="E217" s="1542">
        <v>27415668.84</v>
      </c>
      <c r="F217" s="1543">
        <v>2446905.34</v>
      </c>
      <c r="G217" s="245"/>
    </row>
    <row r="218" spans="1:7" ht="13">
      <c r="A218" s="243"/>
      <c r="B218" s="1204">
        <v>52262</v>
      </c>
      <c r="C218" s="247"/>
      <c r="D218" s="1541">
        <v>1306034052.7</v>
      </c>
      <c r="E218" s="1542">
        <v>27113877.309999999</v>
      </c>
      <c r="F218" s="1543">
        <v>2402012.4700000002</v>
      </c>
      <c r="G218" s="245"/>
    </row>
    <row r="219" spans="1:7" ht="13">
      <c r="A219" s="243"/>
      <c r="B219" s="1204">
        <v>52290</v>
      </c>
      <c r="C219" s="247"/>
      <c r="D219" s="1541">
        <v>1278920175.3900001</v>
      </c>
      <c r="E219" s="1542">
        <v>26787265.09</v>
      </c>
      <c r="F219" s="1543">
        <v>2357547.83</v>
      </c>
      <c r="G219" s="245"/>
    </row>
    <row r="220" spans="1:7" ht="13">
      <c r="A220" s="243"/>
      <c r="B220" s="1204">
        <v>52321</v>
      </c>
      <c r="C220" s="247"/>
      <c r="D220" s="1541">
        <v>1252132910.3</v>
      </c>
      <c r="E220" s="1542">
        <v>26564150.399999999</v>
      </c>
      <c r="F220" s="1543">
        <v>2313325.4</v>
      </c>
      <c r="G220" s="245"/>
    </row>
    <row r="221" spans="1:7" ht="13">
      <c r="A221" s="243"/>
      <c r="B221" s="1204">
        <v>52351</v>
      </c>
      <c r="C221" s="247"/>
      <c r="D221" s="1541">
        <v>1225568759.9000001</v>
      </c>
      <c r="E221" s="1542">
        <v>26259476.59</v>
      </c>
      <c r="F221" s="1543">
        <v>2269851.2200000002</v>
      </c>
      <c r="G221" s="245"/>
    </row>
    <row r="222" spans="1:7" ht="13">
      <c r="A222" s="243"/>
      <c r="B222" s="1204">
        <v>52382</v>
      </c>
      <c r="C222" s="247"/>
      <c r="D222" s="1541">
        <v>1199309283.3099999</v>
      </c>
      <c r="E222" s="1542">
        <v>25940618.300000001</v>
      </c>
      <c r="F222" s="1543">
        <v>2226145.5499999998</v>
      </c>
      <c r="G222" s="245"/>
    </row>
    <row r="223" spans="1:7" ht="13">
      <c r="A223" s="243"/>
      <c r="B223" s="1204">
        <v>52412</v>
      </c>
      <c r="C223" s="247"/>
      <c r="D223" s="1541">
        <v>1173368665.01</v>
      </c>
      <c r="E223" s="1542">
        <v>25676446.870000001</v>
      </c>
      <c r="F223" s="1543">
        <v>2183278.5</v>
      </c>
      <c r="G223" s="245"/>
    </row>
    <row r="224" spans="1:7" ht="13">
      <c r="A224" s="243"/>
      <c r="B224" s="1204">
        <v>52443</v>
      </c>
      <c r="C224" s="247"/>
      <c r="D224" s="1541">
        <v>1147692218.1400001</v>
      </c>
      <c r="E224" s="1542">
        <v>25478265.079999998</v>
      </c>
      <c r="F224" s="1543">
        <v>2140483.3199999998</v>
      </c>
      <c r="G224" s="245"/>
    </row>
    <row r="225" spans="1:7" ht="13">
      <c r="A225" s="243"/>
      <c r="B225" s="1204">
        <v>52474</v>
      </c>
      <c r="C225" s="247"/>
      <c r="D225" s="1541">
        <v>1122213953.0599999</v>
      </c>
      <c r="E225" s="1542">
        <v>25224944.219999999</v>
      </c>
      <c r="F225" s="1543">
        <v>2098035.8199999998</v>
      </c>
      <c r="G225" s="245"/>
    </row>
    <row r="226" spans="1:7" ht="13">
      <c r="A226" s="243"/>
      <c r="B226" s="1204">
        <v>52504</v>
      </c>
      <c r="C226" s="247"/>
      <c r="D226" s="1541">
        <v>1096989008.8399999</v>
      </c>
      <c r="E226" s="1542">
        <v>24931040.289999999</v>
      </c>
      <c r="F226" s="1543">
        <v>2056002.01</v>
      </c>
      <c r="G226" s="245"/>
    </row>
    <row r="227" spans="1:7" ht="13">
      <c r="A227" s="243"/>
      <c r="B227" s="1204">
        <v>52535</v>
      </c>
      <c r="C227" s="247"/>
      <c r="D227" s="1541">
        <v>1072057968.55</v>
      </c>
      <c r="E227" s="1542">
        <v>24698366.34</v>
      </c>
      <c r="F227" s="1543">
        <v>2014470.73</v>
      </c>
      <c r="G227" s="245"/>
    </row>
    <row r="228" spans="1:7" ht="13">
      <c r="A228" s="243"/>
      <c r="B228" s="1204">
        <v>52565</v>
      </c>
      <c r="C228" s="247"/>
      <c r="D228" s="1541">
        <v>1047359602.21</v>
      </c>
      <c r="E228" s="1542">
        <v>24484145.77</v>
      </c>
      <c r="F228" s="1543">
        <v>1973166.38</v>
      </c>
      <c r="G228" s="245"/>
    </row>
    <row r="229" spans="1:7" ht="13">
      <c r="A229" s="243"/>
      <c r="B229" s="1204">
        <v>52596</v>
      </c>
      <c r="C229" s="247"/>
      <c r="D229" s="1541">
        <v>1022875456.4400001</v>
      </c>
      <c r="E229" s="1542">
        <v>24243726.350000001</v>
      </c>
      <c r="F229" s="1543">
        <v>1932219.47</v>
      </c>
      <c r="G229" s="245"/>
    </row>
    <row r="230" spans="1:7" ht="13">
      <c r="A230" s="243"/>
      <c r="B230" s="1204">
        <v>52627</v>
      </c>
      <c r="C230" s="247"/>
      <c r="D230" s="1541">
        <v>998631730.09000003</v>
      </c>
      <c r="E230" s="1542">
        <v>24026273.449999999</v>
      </c>
      <c r="F230" s="1543">
        <v>1891701.33</v>
      </c>
      <c r="G230" s="245"/>
    </row>
    <row r="231" spans="1:7" ht="13">
      <c r="A231" s="243"/>
      <c r="B231" s="1204">
        <v>52656</v>
      </c>
      <c r="C231" s="247"/>
      <c r="D231" s="1541">
        <v>974605456.63999999</v>
      </c>
      <c r="E231" s="1542">
        <v>23776173.969999999</v>
      </c>
      <c r="F231" s="1543">
        <v>1851626.02</v>
      </c>
      <c r="G231" s="245"/>
    </row>
    <row r="232" spans="1:7" ht="13">
      <c r="A232" s="243"/>
      <c r="B232" s="1204">
        <v>52687</v>
      </c>
      <c r="C232" s="247"/>
      <c r="D232" s="1541">
        <v>950829282.66999996</v>
      </c>
      <c r="E232" s="1542">
        <v>23590549.23</v>
      </c>
      <c r="F232" s="1543">
        <v>1811701.05</v>
      </c>
      <c r="G232" s="245"/>
    </row>
    <row r="233" spans="1:7" ht="13">
      <c r="A233" s="243"/>
      <c r="B233" s="1204">
        <v>52717</v>
      </c>
      <c r="C233" s="247"/>
      <c r="D233" s="1541">
        <v>927238733.44000006</v>
      </c>
      <c r="E233" s="1542">
        <v>23350510.98</v>
      </c>
      <c r="F233" s="1543">
        <v>1772139.93</v>
      </c>
      <c r="G233" s="245"/>
    </row>
    <row r="234" spans="1:7" ht="13">
      <c r="A234" s="243"/>
      <c r="B234" s="1204">
        <v>52748</v>
      </c>
      <c r="C234" s="247"/>
      <c r="D234" s="1541">
        <v>903888222.46000004</v>
      </c>
      <c r="E234" s="1542">
        <v>23084457.82</v>
      </c>
      <c r="F234" s="1543">
        <v>1732971.76</v>
      </c>
      <c r="G234" s="245"/>
    </row>
    <row r="235" spans="1:7" ht="13">
      <c r="A235" s="243"/>
      <c r="B235" s="1204">
        <v>52778</v>
      </c>
      <c r="C235" s="247"/>
      <c r="D235" s="1541">
        <v>880803764.63999999</v>
      </c>
      <c r="E235" s="1542">
        <v>22800004.260000002</v>
      </c>
      <c r="F235" s="1543">
        <v>1694367.29</v>
      </c>
      <c r="G235" s="245"/>
    </row>
    <row r="236" spans="1:7" ht="13">
      <c r="A236" s="243"/>
      <c r="B236" s="1204">
        <v>52809</v>
      </c>
      <c r="C236" s="247"/>
      <c r="D236" s="1541">
        <v>858003760.38</v>
      </c>
      <c r="E236" s="1542">
        <v>22514434.649999999</v>
      </c>
      <c r="F236" s="1543">
        <v>1656219.46</v>
      </c>
      <c r="G236" s="245"/>
    </row>
    <row r="237" spans="1:7" ht="13">
      <c r="A237" s="243"/>
      <c r="B237" s="1204">
        <v>52840</v>
      </c>
      <c r="C237" s="247"/>
      <c r="D237" s="1541">
        <v>835489325.73000002</v>
      </c>
      <c r="E237" s="1542">
        <v>22171724.710000001</v>
      </c>
      <c r="F237" s="1543">
        <v>1618610.55</v>
      </c>
      <c r="G237" s="245"/>
    </row>
    <row r="238" spans="1:7" ht="13">
      <c r="A238" s="243"/>
      <c r="B238" s="1204">
        <v>52870</v>
      </c>
      <c r="C238" s="247"/>
      <c r="D238" s="1541">
        <v>813317601.01999998</v>
      </c>
      <c r="E238" s="1542">
        <v>21762668.379999999</v>
      </c>
      <c r="F238" s="1543">
        <v>1581510.21</v>
      </c>
      <c r="G238" s="245"/>
    </row>
    <row r="239" spans="1:7" ht="13">
      <c r="A239" s="243">
        <v>226</v>
      </c>
      <c r="B239" s="1204">
        <v>52901</v>
      </c>
      <c r="C239" s="247"/>
      <c r="D239" s="1541">
        <v>791554932.63999999</v>
      </c>
      <c r="E239" s="1542">
        <v>21450489.34</v>
      </c>
      <c r="F239" s="1543">
        <v>1545254.33</v>
      </c>
      <c r="G239" s="245"/>
    </row>
    <row r="240" spans="1:7" ht="13">
      <c r="B240" s="1204">
        <v>52931</v>
      </c>
      <c r="C240" s="247"/>
      <c r="D240" s="1541">
        <v>770104443.29999995</v>
      </c>
      <c r="E240" s="1542">
        <v>21108886.530000001</v>
      </c>
      <c r="F240" s="1543">
        <v>1509195.93</v>
      </c>
    </row>
    <row r="241" spans="2:6" ht="13">
      <c r="B241" s="1204">
        <v>52962</v>
      </c>
      <c r="C241" s="247"/>
      <c r="D241" s="1541">
        <v>748995556.76999998</v>
      </c>
      <c r="E241" s="1542">
        <v>20689831.219999999</v>
      </c>
      <c r="F241" s="1543">
        <v>1473853.14</v>
      </c>
    </row>
    <row r="242" spans="2:6" ht="13">
      <c r="B242" s="1204">
        <v>52993</v>
      </c>
      <c r="C242" s="247"/>
      <c r="D242" s="1541">
        <v>728305725.54999995</v>
      </c>
      <c r="E242" s="1542">
        <v>20362045.02</v>
      </c>
      <c r="F242" s="1543">
        <v>1439089.88</v>
      </c>
    </row>
    <row r="243" spans="2:6" ht="13">
      <c r="B243" s="1204">
        <v>53021</v>
      </c>
      <c r="C243" s="247"/>
      <c r="D243" s="1541">
        <v>707943680.52999997</v>
      </c>
      <c r="E243" s="1542">
        <v>19949912.579999998</v>
      </c>
      <c r="F243" s="1543">
        <v>1404903.4</v>
      </c>
    </row>
    <row r="244" spans="2:6" ht="13">
      <c r="B244" s="1204">
        <v>53052</v>
      </c>
      <c r="C244" s="247"/>
      <c r="D244" s="1541">
        <v>687993767.95000005</v>
      </c>
      <c r="E244" s="1542">
        <v>19617161.5</v>
      </c>
      <c r="F244" s="1543">
        <v>1371054.83</v>
      </c>
    </row>
    <row r="245" spans="2:6" ht="13">
      <c r="B245" s="1204">
        <v>53082</v>
      </c>
      <c r="C245" s="247"/>
      <c r="D245" s="1541">
        <v>668376606.45000005</v>
      </c>
      <c r="E245" s="1542">
        <v>19335577.609999999</v>
      </c>
      <c r="F245" s="1543">
        <v>1337983.6599999999</v>
      </c>
    </row>
    <row r="246" spans="2:6" ht="13">
      <c r="B246" s="1204">
        <v>53113</v>
      </c>
      <c r="C246" s="247"/>
      <c r="D246" s="1541">
        <v>649041028.84000003</v>
      </c>
      <c r="E246" s="1542">
        <v>19074430.600000001</v>
      </c>
      <c r="F246" s="1543">
        <v>1305153.28</v>
      </c>
    </row>
    <row r="247" spans="2:6" ht="13">
      <c r="B247" s="1204">
        <v>53143</v>
      </c>
      <c r="C247" s="247"/>
      <c r="D247" s="1541">
        <v>629966598.24000001</v>
      </c>
      <c r="E247" s="1542">
        <v>18768940.32</v>
      </c>
      <c r="F247" s="1543">
        <v>1272852.6200000001</v>
      </c>
    </row>
    <row r="248" spans="2:6" ht="13">
      <c r="B248" s="1204">
        <v>53174</v>
      </c>
      <c r="C248" s="247"/>
      <c r="D248" s="1541">
        <v>611197657.91999996</v>
      </c>
      <c r="E248" s="1542">
        <v>18429017.27</v>
      </c>
      <c r="F248" s="1543">
        <v>1241068.8999999999</v>
      </c>
    </row>
    <row r="249" spans="2:6" ht="13">
      <c r="B249" s="1204">
        <v>53205</v>
      </c>
      <c r="C249" s="247"/>
      <c r="D249" s="1541">
        <v>592768640.64999998</v>
      </c>
      <c r="E249" s="1542">
        <v>18089528.829999998</v>
      </c>
      <c r="F249" s="1543">
        <v>1209895.6299999999</v>
      </c>
    </row>
    <row r="250" spans="2:6" ht="13">
      <c r="B250" s="1204">
        <v>53235</v>
      </c>
      <c r="C250" s="247"/>
      <c r="D250" s="1541">
        <v>574679111.82000005</v>
      </c>
      <c r="E250" s="1542">
        <v>17795727.73</v>
      </c>
      <c r="F250" s="1543">
        <v>1179183.9099999999</v>
      </c>
    </row>
    <row r="251" spans="2:6" ht="13">
      <c r="B251" s="1204">
        <v>53266</v>
      </c>
      <c r="C251" s="247"/>
      <c r="D251" s="1541">
        <v>556883384.09000003</v>
      </c>
      <c r="E251" s="1542">
        <v>17610898.649999999</v>
      </c>
      <c r="F251" s="1543">
        <v>1149092.54</v>
      </c>
    </row>
    <row r="252" spans="2:6" ht="13">
      <c r="B252" s="1204">
        <v>53296</v>
      </c>
      <c r="C252" s="247"/>
      <c r="D252" s="1541">
        <v>539272485.44000006</v>
      </c>
      <c r="E252" s="1542">
        <v>17435146.300000001</v>
      </c>
      <c r="F252" s="1543">
        <v>1119206.67</v>
      </c>
    </row>
    <row r="253" spans="2:6" ht="13">
      <c r="B253" s="1204">
        <v>53327</v>
      </c>
      <c r="C253" s="247"/>
      <c r="D253" s="1541">
        <v>521837339.13999999</v>
      </c>
      <c r="E253" s="1542">
        <v>17271234.949999999</v>
      </c>
      <c r="F253" s="1543">
        <v>1089532.7</v>
      </c>
    </row>
    <row r="254" spans="2:6" ht="13">
      <c r="B254" s="1204">
        <v>53358</v>
      </c>
      <c r="C254" s="247"/>
      <c r="D254" s="1541">
        <v>504566104.19</v>
      </c>
      <c r="E254" s="1542">
        <v>17112950.100000001</v>
      </c>
      <c r="F254" s="1543">
        <v>1060066.69</v>
      </c>
    </row>
    <row r="255" spans="2:6" ht="13">
      <c r="B255" s="1204">
        <v>53386</v>
      </c>
      <c r="C255" s="247"/>
      <c r="D255" s="1541">
        <v>487453154.08999997</v>
      </c>
      <c r="E255" s="1542">
        <v>16975442.309999999</v>
      </c>
      <c r="F255" s="1543">
        <v>1030655.68</v>
      </c>
    </row>
    <row r="256" spans="2:6" ht="13">
      <c r="B256" s="1204">
        <v>53417</v>
      </c>
      <c r="C256" s="247"/>
      <c r="D256" s="1541">
        <v>470477711.77999997</v>
      </c>
      <c r="E256" s="1542">
        <v>16839491.510000002</v>
      </c>
      <c r="F256" s="1543">
        <v>1001545.61</v>
      </c>
    </row>
    <row r="257" spans="2:6" ht="13">
      <c r="B257" s="1204">
        <v>53447</v>
      </c>
      <c r="C257" s="247"/>
      <c r="D257" s="1541">
        <v>453638220.26999998</v>
      </c>
      <c r="E257" s="1542">
        <v>16709308.689999999</v>
      </c>
      <c r="F257" s="1543">
        <v>972526.67</v>
      </c>
    </row>
    <row r="258" spans="2:6" ht="13">
      <c r="B258" s="1204">
        <v>53478</v>
      </c>
      <c r="C258" s="247"/>
      <c r="D258" s="1541">
        <v>436928911.57999998</v>
      </c>
      <c r="E258" s="1542">
        <v>16518859.9</v>
      </c>
      <c r="F258" s="1543">
        <v>943221.15</v>
      </c>
    </row>
    <row r="259" spans="2:6" ht="13">
      <c r="B259" s="1204">
        <v>53508</v>
      </c>
      <c r="C259" s="247"/>
      <c r="D259" s="1541">
        <v>420410051.68000001</v>
      </c>
      <c r="E259" s="1542">
        <v>16357419.859999999</v>
      </c>
      <c r="F259" s="1543">
        <v>914539.51</v>
      </c>
    </row>
    <row r="260" spans="2:6" ht="13">
      <c r="B260" s="1204">
        <v>53539</v>
      </c>
      <c r="C260" s="247"/>
      <c r="D260" s="1541">
        <v>404052631.81999999</v>
      </c>
      <c r="E260" s="1542">
        <v>16113512.300000001</v>
      </c>
      <c r="F260" s="1543">
        <v>885855.5</v>
      </c>
    </row>
    <row r="261" spans="2:6" ht="13">
      <c r="B261" s="1204">
        <v>53570</v>
      </c>
      <c r="C261" s="247"/>
      <c r="D261" s="1541">
        <v>387939119.51999998</v>
      </c>
      <c r="E261" s="1542">
        <v>15837963.289999999</v>
      </c>
      <c r="F261" s="1543">
        <v>857145.25</v>
      </c>
    </row>
    <row r="262" spans="2:6" ht="13">
      <c r="B262" s="1204">
        <v>53600</v>
      </c>
      <c r="C262" s="247"/>
      <c r="D262" s="1541">
        <v>372101156.23000002</v>
      </c>
      <c r="E262" s="1542">
        <v>15388333.57</v>
      </c>
      <c r="F262" s="1543">
        <v>829053.39</v>
      </c>
    </row>
    <row r="263" spans="2:6" ht="13">
      <c r="B263" s="1204">
        <v>53631</v>
      </c>
      <c r="C263" s="247"/>
      <c r="D263" s="1541">
        <v>356712822.66000003</v>
      </c>
      <c r="E263" s="1542">
        <v>15041763.109999999</v>
      </c>
      <c r="F263" s="1543">
        <v>801201.84</v>
      </c>
    </row>
    <row r="264" spans="2:6" ht="13">
      <c r="B264" s="1204">
        <v>53661</v>
      </c>
      <c r="C264" s="247"/>
      <c r="D264" s="1541">
        <v>341671059.55000001</v>
      </c>
      <c r="E264" s="1542">
        <v>14647151.880000001</v>
      </c>
      <c r="F264" s="1543">
        <v>773722.38</v>
      </c>
    </row>
    <row r="265" spans="2:6" ht="13">
      <c r="B265" s="1204">
        <v>53692</v>
      </c>
      <c r="C265" s="247"/>
      <c r="D265" s="1541">
        <v>327023907.67000002</v>
      </c>
      <c r="E265" s="1542">
        <v>14264383.48</v>
      </c>
      <c r="F265" s="1543">
        <v>746629.98</v>
      </c>
    </row>
    <row r="266" spans="2:6" ht="13">
      <c r="B266" s="1204">
        <v>53723</v>
      </c>
      <c r="C266" s="247"/>
      <c r="D266" s="1541">
        <v>312759524.19</v>
      </c>
      <c r="E266" s="1542">
        <v>13913055.17</v>
      </c>
      <c r="F266" s="1543">
        <v>719587.81</v>
      </c>
    </row>
    <row r="267" spans="2:6" ht="13">
      <c r="B267" s="1204">
        <v>53751</v>
      </c>
      <c r="C267" s="247"/>
      <c r="D267" s="1541">
        <v>298846469.01999998</v>
      </c>
      <c r="E267" s="1542">
        <v>13544243.640000001</v>
      </c>
      <c r="F267" s="1543">
        <v>693106.4</v>
      </c>
    </row>
    <row r="268" spans="2:6" ht="13">
      <c r="B268" s="1204">
        <v>53782</v>
      </c>
      <c r="C268" s="247"/>
      <c r="D268" s="1541">
        <v>285302225.38</v>
      </c>
      <c r="E268" s="1542">
        <v>13218139.99</v>
      </c>
      <c r="F268" s="1543">
        <v>667028.43999999994</v>
      </c>
    </row>
    <row r="269" spans="2:6" ht="13">
      <c r="B269" s="1204">
        <v>53812</v>
      </c>
      <c r="C269" s="247"/>
      <c r="D269" s="1541">
        <v>272084085.38999999</v>
      </c>
      <c r="E269" s="1542">
        <v>12898528.970000001</v>
      </c>
      <c r="F269" s="1543">
        <v>640918.59</v>
      </c>
    </row>
    <row r="270" spans="2:6" ht="13">
      <c r="B270" s="1204">
        <v>53843</v>
      </c>
      <c r="C270" s="247"/>
      <c r="D270" s="1541">
        <v>259185556.41999999</v>
      </c>
      <c r="E270" s="1542">
        <v>12521284.050000001</v>
      </c>
      <c r="F270" s="1543">
        <v>615038.73</v>
      </c>
    </row>
    <row r="271" spans="2:6" ht="13">
      <c r="B271" s="1204">
        <v>53873</v>
      </c>
      <c r="C271" s="247"/>
      <c r="D271" s="1541">
        <v>246664272.37</v>
      </c>
      <c r="E271" s="1542">
        <v>12067737.140000001</v>
      </c>
      <c r="F271" s="1543">
        <v>589707.54</v>
      </c>
    </row>
    <row r="272" spans="2:6" ht="13">
      <c r="B272" s="1204">
        <v>53904</v>
      </c>
      <c r="C272" s="247"/>
      <c r="D272" s="1541">
        <v>234596535.22999999</v>
      </c>
      <c r="E272" s="1542">
        <v>11581668.380000001</v>
      </c>
      <c r="F272" s="1543">
        <v>564784.81999999995</v>
      </c>
    </row>
    <row r="273" spans="2:6" ht="13">
      <c r="B273" s="1204">
        <v>53935</v>
      </c>
      <c r="C273" s="247"/>
      <c r="D273" s="1541">
        <v>223014866.84999999</v>
      </c>
      <c r="E273" s="1542">
        <v>11165204.83</v>
      </c>
      <c r="F273" s="1543">
        <v>540560.31999999995</v>
      </c>
    </row>
    <row r="274" spans="2:6" ht="13">
      <c r="B274" s="1204">
        <v>53965</v>
      </c>
      <c r="C274" s="247"/>
      <c r="D274" s="1541">
        <v>211849662.02000001</v>
      </c>
      <c r="E274" s="1542">
        <v>10658738.699999999</v>
      </c>
      <c r="F274" s="1543">
        <v>516341.94</v>
      </c>
    </row>
    <row r="275" spans="2:6" ht="13">
      <c r="B275" s="1204">
        <v>53996</v>
      </c>
      <c r="C275" s="247"/>
      <c r="D275" s="1541">
        <v>201190923.31999999</v>
      </c>
      <c r="E275" s="1542">
        <v>10287094.68</v>
      </c>
      <c r="F275" s="1543">
        <v>492899.12</v>
      </c>
    </row>
    <row r="276" spans="2:6" ht="13">
      <c r="B276" s="1204">
        <v>54026</v>
      </c>
      <c r="C276" s="247"/>
      <c r="D276" s="1541">
        <v>190903828.63999999</v>
      </c>
      <c r="E276" s="1542">
        <v>9869367.2599999998</v>
      </c>
      <c r="F276" s="1543">
        <v>469897.56</v>
      </c>
    </row>
    <row r="277" spans="2:6" ht="13">
      <c r="B277" s="1204">
        <v>54057</v>
      </c>
      <c r="C277" s="247"/>
      <c r="D277" s="1541">
        <v>181034461.38</v>
      </c>
      <c r="E277" s="1542">
        <v>9492147.7100000009</v>
      </c>
      <c r="F277" s="1543">
        <v>447435.47</v>
      </c>
    </row>
    <row r="278" spans="2:6" ht="13">
      <c r="B278" s="1204">
        <v>54088</v>
      </c>
      <c r="C278" s="247"/>
      <c r="D278" s="1541">
        <v>171542313.66999999</v>
      </c>
      <c r="E278" s="1542">
        <v>9180404.2200000007</v>
      </c>
      <c r="F278" s="1543">
        <v>425481.04</v>
      </c>
    </row>
    <row r="279" spans="2:6" ht="13">
      <c r="B279" s="1204">
        <v>54117</v>
      </c>
      <c r="C279" s="247"/>
      <c r="D279" s="1541">
        <v>162361909.44999999</v>
      </c>
      <c r="E279" s="1542">
        <v>8829294.1699999999</v>
      </c>
      <c r="F279" s="1543">
        <v>403964.67</v>
      </c>
    </row>
    <row r="280" spans="2:6" ht="13">
      <c r="B280" s="1204">
        <v>54148</v>
      </c>
      <c r="C280" s="247"/>
      <c r="D280" s="1541">
        <v>153532615.28</v>
      </c>
      <c r="E280" s="1542">
        <v>8524822.0800000001</v>
      </c>
      <c r="F280" s="1543">
        <v>382946.86</v>
      </c>
    </row>
    <row r="281" spans="2:6" ht="13">
      <c r="B281" s="1204">
        <v>54178</v>
      </c>
      <c r="C281" s="247"/>
      <c r="D281" s="1541">
        <v>145007793.19999999</v>
      </c>
      <c r="E281" s="1542">
        <v>8230017.8799999999</v>
      </c>
      <c r="F281" s="1543">
        <v>362415.18</v>
      </c>
    </row>
    <row r="282" spans="2:6" ht="13">
      <c r="B282" s="1204">
        <v>54209</v>
      </c>
      <c r="C282" s="247"/>
      <c r="D282" s="1541">
        <v>136777775.31999999</v>
      </c>
      <c r="E282" s="1542">
        <v>7935900.3200000003</v>
      </c>
      <c r="F282" s="1543">
        <v>342378.65</v>
      </c>
    </row>
    <row r="283" spans="2:6" ht="13">
      <c r="B283" s="1204">
        <v>54239</v>
      </c>
      <c r="C283" s="247"/>
      <c r="D283" s="1541">
        <v>128841875</v>
      </c>
      <c r="E283" s="1542">
        <v>7674744.4000000004</v>
      </c>
      <c r="F283" s="1543">
        <v>322892.69</v>
      </c>
    </row>
    <row r="284" spans="2:6" ht="13">
      <c r="B284" s="1204">
        <v>54270</v>
      </c>
      <c r="C284" s="247"/>
      <c r="D284" s="1541">
        <v>121167130.59999999</v>
      </c>
      <c r="E284" s="1542">
        <v>7486143.5499999998</v>
      </c>
      <c r="F284" s="1543">
        <v>303898.59000000003</v>
      </c>
    </row>
    <row r="285" spans="2:6" ht="13">
      <c r="B285" s="1204">
        <v>54301</v>
      </c>
      <c r="C285" s="247"/>
      <c r="D285" s="1541">
        <v>113680987.05</v>
      </c>
      <c r="E285" s="1542">
        <v>7239318.4000000004</v>
      </c>
      <c r="F285" s="1543">
        <v>285273.01</v>
      </c>
    </row>
    <row r="286" spans="2:6" ht="13">
      <c r="B286" s="1204">
        <v>54331</v>
      </c>
      <c r="C286" s="247"/>
      <c r="D286" s="1541">
        <v>106441668.65000001</v>
      </c>
      <c r="E286" s="1542">
        <v>6992578.9900000002</v>
      </c>
      <c r="F286" s="1543">
        <v>267201.84000000003</v>
      </c>
    </row>
    <row r="287" spans="2:6" ht="13">
      <c r="B287" s="1204">
        <v>54362</v>
      </c>
      <c r="C287" s="247"/>
      <c r="D287" s="1541">
        <v>99449089.659999996</v>
      </c>
      <c r="E287" s="1542">
        <v>6802488.6600000001</v>
      </c>
      <c r="F287" s="1543">
        <v>249678.84</v>
      </c>
    </row>
    <row r="288" spans="2:6" ht="13">
      <c r="B288" s="1204">
        <v>54392</v>
      </c>
      <c r="C288" s="247"/>
      <c r="D288" s="1541">
        <v>92646601</v>
      </c>
      <c r="E288" s="1542">
        <v>6618542.4100000001</v>
      </c>
      <c r="F288" s="1543">
        <v>232571.88</v>
      </c>
    </row>
    <row r="289" spans="2:6" ht="13">
      <c r="B289" s="1204">
        <v>54423</v>
      </c>
      <c r="C289" s="247"/>
      <c r="D289" s="1541">
        <v>86028058.590000004</v>
      </c>
      <c r="E289" s="1542">
        <v>6424352.71</v>
      </c>
      <c r="F289" s="1543">
        <v>215907.22</v>
      </c>
    </row>
    <row r="290" spans="2:6" ht="13">
      <c r="B290" s="1204">
        <v>54454</v>
      </c>
      <c r="C290" s="247"/>
      <c r="D290" s="1541">
        <v>79603705.879999995</v>
      </c>
      <c r="E290" s="1542">
        <v>6305882.1799999997</v>
      </c>
      <c r="F290" s="1543">
        <v>199664.2</v>
      </c>
    </row>
    <row r="291" spans="2:6" ht="13">
      <c r="B291" s="1204">
        <v>54482</v>
      </c>
      <c r="C291" s="247"/>
      <c r="D291" s="1541">
        <v>73297823.700000003</v>
      </c>
      <c r="E291" s="1542">
        <v>6104582.1200000001</v>
      </c>
      <c r="F291" s="1543">
        <v>183684.74</v>
      </c>
    </row>
    <row r="292" spans="2:6" ht="13">
      <c r="B292" s="1204">
        <v>54513</v>
      </c>
      <c r="C292" s="247"/>
      <c r="D292" s="1541">
        <v>67193241.579999998</v>
      </c>
      <c r="E292" s="1542">
        <v>5991550.3499999996</v>
      </c>
      <c r="F292" s="1543">
        <v>168128.93</v>
      </c>
    </row>
    <row r="293" spans="2:6" ht="13">
      <c r="B293" s="1204">
        <v>54543</v>
      </c>
      <c r="C293" s="247"/>
      <c r="D293" s="1541">
        <v>61201691.229999997</v>
      </c>
      <c r="E293" s="1542">
        <v>5782804.1600000001</v>
      </c>
      <c r="F293" s="1543">
        <v>152826.95000000001</v>
      </c>
    </row>
    <row r="294" spans="2:6" ht="13">
      <c r="B294" s="1204">
        <v>54574</v>
      </c>
      <c r="C294" s="247"/>
      <c r="D294" s="1541">
        <v>55418887.07</v>
      </c>
      <c r="E294" s="1542">
        <v>5509591.3300000001</v>
      </c>
      <c r="F294" s="1543">
        <v>138088.03</v>
      </c>
    </row>
    <row r="295" spans="2:6" ht="13">
      <c r="B295" s="1204">
        <v>54604</v>
      </c>
      <c r="C295" s="247"/>
      <c r="D295" s="1541">
        <v>49909295.740000002</v>
      </c>
      <c r="E295" s="1542">
        <v>5229176.66</v>
      </c>
      <c r="F295" s="1543">
        <v>124068.35</v>
      </c>
    </row>
    <row r="296" spans="2:6" ht="13">
      <c r="B296" s="1204">
        <v>54635</v>
      </c>
      <c r="C296" s="247"/>
      <c r="D296" s="1541">
        <v>44680119.079999998</v>
      </c>
      <c r="E296" s="1542">
        <v>4959131.16</v>
      </c>
      <c r="F296" s="1543">
        <v>110849.63</v>
      </c>
    </row>
    <row r="297" spans="2:6" ht="13">
      <c r="B297" s="1204">
        <v>54666</v>
      </c>
      <c r="C297" s="247"/>
      <c r="D297" s="1541">
        <v>39720987.920000002</v>
      </c>
      <c r="E297" s="1542">
        <v>4706500.96</v>
      </c>
      <c r="F297" s="1543">
        <v>98392.85</v>
      </c>
    </row>
    <row r="298" spans="2:6" ht="13">
      <c r="B298" s="1204">
        <v>54696</v>
      </c>
      <c r="C298" s="247"/>
      <c r="D298" s="1541">
        <v>35014486.960000001</v>
      </c>
      <c r="E298" s="1542">
        <v>4370343.6100000003</v>
      </c>
      <c r="F298" s="1543">
        <v>86598.68</v>
      </c>
    </row>
    <row r="299" spans="2:6" ht="13">
      <c r="B299" s="1204">
        <v>54727</v>
      </c>
      <c r="C299" s="247"/>
      <c r="D299" s="1541">
        <v>30644143.350000001</v>
      </c>
      <c r="E299" s="1542">
        <v>4184694.21</v>
      </c>
      <c r="F299" s="1543">
        <v>75713.86</v>
      </c>
    </row>
    <row r="300" spans="2:6" ht="13">
      <c r="B300" s="1204">
        <v>54757</v>
      </c>
      <c r="C300" s="247"/>
      <c r="D300" s="1541">
        <v>26459449.140000001</v>
      </c>
      <c r="E300" s="1542">
        <v>3922182.27</v>
      </c>
      <c r="F300" s="1543">
        <v>65323.79</v>
      </c>
    </row>
    <row r="301" spans="2:6" ht="13">
      <c r="B301" s="1204">
        <v>54788</v>
      </c>
      <c r="C301" s="247"/>
      <c r="D301" s="1541">
        <v>22537266.870000001</v>
      </c>
      <c r="E301" s="1542">
        <v>3631979.03</v>
      </c>
      <c r="F301" s="1543">
        <v>55626.86</v>
      </c>
    </row>
    <row r="302" spans="2:6" ht="13">
      <c r="B302" s="1204">
        <v>54819</v>
      </c>
      <c r="C302" s="247"/>
      <c r="D302" s="1541">
        <v>18905287.84</v>
      </c>
      <c r="E302" s="1542">
        <v>3425788.04</v>
      </c>
      <c r="F302" s="1543">
        <v>46690.83</v>
      </c>
    </row>
    <row r="303" spans="2:6" ht="13">
      <c r="B303" s="1204">
        <v>54847</v>
      </c>
      <c r="C303" s="247"/>
      <c r="D303" s="1541">
        <v>15479499.800000001</v>
      </c>
      <c r="E303" s="1542">
        <v>3216720.8</v>
      </c>
      <c r="F303" s="1543">
        <v>38264.239999999998</v>
      </c>
    </row>
    <row r="304" spans="2:6" ht="13">
      <c r="B304" s="1204">
        <v>54878</v>
      </c>
      <c r="C304" s="247"/>
      <c r="D304" s="1541">
        <v>12262779</v>
      </c>
      <c r="E304" s="1542">
        <v>3050314.45</v>
      </c>
      <c r="F304" s="1543">
        <v>30336.84</v>
      </c>
    </row>
    <row r="305" spans="2:6" ht="13">
      <c r="B305" s="1204">
        <v>54908</v>
      </c>
      <c r="D305" s="1541">
        <v>9212464.5500000007</v>
      </c>
      <c r="E305" s="1542">
        <v>2805966.54</v>
      </c>
      <c r="F305" s="1543">
        <v>22802.16</v>
      </c>
    </row>
    <row r="306" spans="2:6" ht="13">
      <c r="B306" s="1204">
        <v>54939</v>
      </c>
      <c r="D306" s="1541">
        <v>6406498.0099999998</v>
      </c>
      <c r="E306" s="1542">
        <v>2359756.21</v>
      </c>
      <c r="F306" s="1543">
        <v>15860.72</v>
      </c>
    </row>
    <row r="307" spans="2:6" ht="13">
      <c r="B307" s="1204">
        <v>54969</v>
      </c>
      <c r="D307" s="1541">
        <v>4046741.8</v>
      </c>
      <c r="E307" s="1542">
        <v>1814711.03</v>
      </c>
      <c r="F307" s="1543">
        <v>10023.41</v>
      </c>
    </row>
    <row r="308" spans="2:6" ht="13">
      <c r="B308" s="1204">
        <v>55000</v>
      </c>
      <c r="D308" s="1541">
        <v>2232030.77</v>
      </c>
      <c r="E308" s="1542">
        <v>1307422.8400000001</v>
      </c>
      <c r="F308" s="1543">
        <v>5522.87</v>
      </c>
    </row>
    <row r="309" spans="2:6" ht="13">
      <c r="B309" s="1204">
        <v>55031</v>
      </c>
      <c r="D309" s="1541">
        <v>924607.93</v>
      </c>
      <c r="E309" s="1542">
        <v>655362.61</v>
      </c>
      <c r="F309" s="1543">
        <v>2259.42</v>
      </c>
    </row>
    <row r="310" spans="2:6" ht="13">
      <c r="B310" s="1204">
        <v>55061</v>
      </c>
      <c r="D310" s="1541">
        <v>269245.32</v>
      </c>
      <c r="E310" s="1542">
        <v>232422.86</v>
      </c>
      <c r="F310" s="1543">
        <v>618.74</v>
      </c>
    </row>
    <row r="311" spans="2:6" ht="13">
      <c r="B311" s="1204">
        <v>55092</v>
      </c>
      <c r="D311" s="1541">
        <v>36822.46</v>
      </c>
      <c r="E311" s="1542">
        <v>6435.27</v>
      </c>
      <c r="F311" s="1543">
        <v>40.44</v>
      </c>
    </row>
    <row r="312" spans="2:6" ht="13">
      <c r="B312" s="1204">
        <v>55122</v>
      </c>
      <c r="D312" s="1541">
        <v>30387.19</v>
      </c>
      <c r="E312" s="1542">
        <v>6445.5</v>
      </c>
      <c r="F312" s="1543">
        <v>32.200000000000003</v>
      </c>
    </row>
    <row r="313" spans="2:6" ht="13">
      <c r="B313" s="1204">
        <v>55153</v>
      </c>
      <c r="D313" s="1541">
        <v>23941.69</v>
      </c>
      <c r="E313" s="1542">
        <v>5855.7</v>
      </c>
      <c r="F313" s="1543">
        <v>23.96</v>
      </c>
    </row>
    <row r="314" spans="2:6" ht="13">
      <c r="B314" s="1204">
        <v>55184</v>
      </c>
      <c r="D314" s="1541">
        <v>18085.990000000002</v>
      </c>
      <c r="E314" s="1542">
        <v>5859.4</v>
      </c>
      <c r="F314" s="1543">
        <v>17.36</v>
      </c>
    </row>
    <row r="315" spans="2:6" ht="13">
      <c r="B315" s="1204">
        <v>55212</v>
      </c>
      <c r="D315" s="1541">
        <v>12226.59</v>
      </c>
      <c r="E315" s="1542">
        <v>1742.92</v>
      </c>
      <c r="F315" s="1543">
        <v>10.77</v>
      </c>
    </row>
    <row r="316" spans="2:6" ht="13">
      <c r="B316" s="1204">
        <v>55243</v>
      </c>
      <c r="D316" s="1541">
        <v>10483.67</v>
      </c>
      <c r="E316" s="1542">
        <v>1744.46</v>
      </c>
      <c r="F316" s="1543">
        <v>9.23</v>
      </c>
    </row>
    <row r="317" spans="2:6" ht="13">
      <c r="B317" s="1204">
        <v>55273</v>
      </c>
      <c r="D317" s="1541">
        <v>8739.2099999999991</v>
      </c>
      <c r="E317" s="1542">
        <v>1745.99</v>
      </c>
      <c r="F317" s="1543">
        <v>7.7</v>
      </c>
    </row>
    <row r="318" spans="2:6" ht="13">
      <c r="B318" s="1204">
        <v>55304</v>
      </c>
      <c r="D318" s="1541">
        <v>6993.22</v>
      </c>
      <c r="E318" s="1542">
        <v>1747.53</v>
      </c>
      <c r="F318" s="1543">
        <v>6.16</v>
      </c>
    </row>
    <row r="319" spans="2:6" ht="13">
      <c r="B319" s="1204">
        <v>55334</v>
      </c>
      <c r="D319" s="1541">
        <v>5245.69</v>
      </c>
      <c r="E319" s="1542">
        <v>1749.07</v>
      </c>
      <c r="F319" s="1543">
        <v>4.62</v>
      </c>
    </row>
    <row r="320" spans="2:6" ht="13">
      <c r="B320" s="1204">
        <v>55365</v>
      </c>
      <c r="D320" s="1541">
        <v>3496.62</v>
      </c>
      <c r="E320" s="1542">
        <v>1750.61</v>
      </c>
      <c r="F320" s="1543">
        <v>3.08</v>
      </c>
    </row>
    <row r="321" spans="2:6" ht="13">
      <c r="B321" s="1204">
        <v>55396</v>
      </c>
      <c r="D321" s="1541">
        <v>1746.01</v>
      </c>
      <c r="E321" s="1542">
        <v>1746.01</v>
      </c>
      <c r="F321" s="1543">
        <v>1.54</v>
      </c>
    </row>
    <row r="322" spans="2:6" ht="13">
      <c r="B322" s="1204"/>
      <c r="D322" s="1541"/>
      <c r="E322" s="1542"/>
      <c r="F322" s="1543"/>
    </row>
    <row r="323" spans="2:6" ht="13.5" thickBot="1">
      <c r="B323" s="1847"/>
      <c r="D323" s="1544"/>
      <c r="E323" s="1545"/>
      <c r="F323" s="1546"/>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zoomScale="85" zoomScaleNormal="85" workbookViewId="0">
      <selection activeCell="C10" sqref="C10"/>
    </sheetView>
  </sheetViews>
  <sheetFormatPr defaultColWidth="10.81640625" defaultRowHeight="14.5"/>
  <cols>
    <col min="1" max="1" width="3.453125" style="36" customWidth="1"/>
    <col min="2" max="3" width="20.1796875" style="36" customWidth="1"/>
    <col min="4" max="4" width="20.1796875" style="53" customWidth="1"/>
    <col min="5" max="30" width="19.7265625" style="36" customWidth="1"/>
    <col min="31" max="16384" width="10.81640625" style="36"/>
  </cols>
  <sheetData>
    <row r="1" spans="1:30">
      <c r="A1" s="35"/>
      <c r="B1" s="35"/>
      <c r="C1" s="35"/>
      <c r="D1" s="1510"/>
      <c r="E1" s="35"/>
      <c r="F1" s="35"/>
      <c r="G1" s="35"/>
      <c r="H1" s="35"/>
      <c r="I1" s="35"/>
      <c r="J1" s="35"/>
      <c r="K1" s="35"/>
      <c r="L1" s="35"/>
      <c r="M1" s="35"/>
      <c r="N1" s="35"/>
      <c r="O1" s="35"/>
      <c r="P1" s="35"/>
      <c r="Q1" s="35"/>
      <c r="R1" s="35"/>
    </row>
    <row r="2" spans="1:30">
      <c r="A2" s="35"/>
      <c r="B2" s="37"/>
      <c r="C2" s="37"/>
      <c r="D2" s="1511"/>
      <c r="E2" s="37"/>
      <c r="F2" s="37"/>
      <c r="G2" s="37"/>
      <c r="H2" s="37"/>
      <c r="I2" s="37"/>
      <c r="J2" s="37"/>
      <c r="K2" s="37"/>
      <c r="L2" s="37"/>
      <c r="M2" s="37"/>
      <c r="N2" s="37"/>
      <c r="O2" s="37"/>
      <c r="P2" s="37"/>
      <c r="Q2" s="37"/>
      <c r="R2" s="37"/>
    </row>
    <row r="3" spans="1:30" ht="14.5" customHeight="1">
      <c r="A3" s="35"/>
      <c r="B3" s="37"/>
      <c r="C3" s="37"/>
      <c r="D3" s="1511"/>
      <c r="E3" s="37"/>
      <c r="F3" s="37"/>
      <c r="G3" s="37"/>
      <c r="H3" s="37"/>
      <c r="I3" s="249"/>
      <c r="L3" s="82"/>
      <c r="M3" s="1213" t="s">
        <v>99</v>
      </c>
      <c r="N3" s="1213">
        <f>'00 - Cover'!$F$17</f>
        <v>45991</v>
      </c>
      <c r="Q3" s="39"/>
      <c r="R3" s="39"/>
      <c r="S3" s="39"/>
      <c r="T3" s="39"/>
    </row>
    <row r="4" spans="1:30" ht="14.5" customHeight="1">
      <c r="A4" s="35"/>
      <c r="B4" s="37"/>
      <c r="C4" s="37"/>
      <c r="D4" s="1511"/>
      <c r="E4" s="37"/>
      <c r="F4" s="37"/>
      <c r="G4" s="37"/>
      <c r="H4" s="37"/>
      <c r="I4" s="249"/>
      <c r="L4" s="82"/>
      <c r="M4" s="1213" t="s">
        <v>4</v>
      </c>
      <c r="N4" s="1213">
        <f>'00 - Cover'!$F$19</f>
        <v>46009</v>
      </c>
      <c r="Q4" s="39"/>
      <c r="R4" s="39"/>
      <c r="S4" s="39"/>
      <c r="T4" s="39"/>
    </row>
    <row r="5" spans="1:30" ht="14.5" customHeight="1">
      <c r="A5" s="35"/>
      <c r="B5" s="37"/>
      <c r="C5" s="37"/>
      <c r="D5" s="1511"/>
      <c r="E5" s="37"/>
      <c r="F5" s="37"/>
      <c r="G5" s="37"/>
      <c r="H5" s="37"/>
      <c r="I5" s="249"/>
      <c r="L5" s="82"/>
      <c r="M5" s="1213" t="s">
        <v>5</v>
      </c>
      <c r="N5" s="1213">
        <f>'00 - Cover'!$F$20</f>
        <v>46020</v>
      </c>
      <c r="Q5" s="39"/>
      <c r="R5" s="39"/>
      <c r="S5" s="39"/>
      <c r="T5" s="39"/>
    </row>
    <row r="6" spans="1:30" ht="14.5" customHeight="1">
      <c r="A6" s="35"/>
      <c r="B6" s="37"/>
      <c r="C6" s="37"/>
      <c r="D6" s="1511"/>
      <c r="E6" s="37"/>
      <c r="F6" s="37"/>
      <c r="G6" s="37"/>
      <c r="H6" s="37"/>
      <c r="I6" s="249"/>
      <c r="J6" s="249"/>
      <c r="K6" s="82"/>
      <c r="L6" s="82"/>
      <c r="M6" s="250"/>
      <c r="N6" s="250"/>
      <c r="O6" s="37"/>
      <c r="P6" s="37"/>
      <c r="Q6" s="37"/>
      <c r="R6" s="37"/>
      <c r="S6" s="37"/>
      <c r="T6" s="37"/>
    </row>
    <row r="7" spans="1:30">
      <c r="A7" s="35"/>
      <c r="B7" s="37"/>
      <c r="C7" s="37"/>
      <c r="D7" s="1511"/>
      <c r="E7" s="37"/>
      <c r="F7" s="37"/>
      <c r="G7" s="37"/>
      <c r="H7" s="1677"/>
      <c r="I7" s="1677"/>
      <c r="J7" s="1677"/>
      <c r="K7" s="37"/>
      <c r="L7" s="37"/>
      <c r="M7" s="37"/>
      <c r="N7" s="37"/>
      <c r="O7" s="37"/>
      <c r="P7" s="37"/>
      <c r="Q7" s="37"/>
      <c r="R7" s="37"/>
    </row>
    <row r="8" spans="1:30">
      <c r="A8" s="229"/>
      <c r="E8" s="42"/>
    </row>
    <row r="9" spans="1:30" ht="15.5">
      <c r="B9" s="1766" t="s">
        <v>2002</v>
      </c>
      <c r="C9" s="43"/>
      <c r="D9" s="1512"/>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v>
      </c>
      <c r="E10" s="253" t="s">
        <v>106</v>
      </c>
      <c r="F10" s="253"/>
      <c r="G10" s="253" t="s">
        <v>107</v>
      </c>
      <c r="H10" s="253"/>
      <c r="I10" s="253" t="s">
        <v>108</v>
      </c>
      <c r="J10" s="253"/>
      <c r="K10" s="253" t="s">
        <v>109</v>
      </c>
      <c r="L10" s="253"/>
    </row>
    <row r="11" spans="1:30" ht="54.75" customHeight="1">
      <c r="B11" s="1928" t="s">
        <v>574</v>
      </c>
      <c r="C11" s="1930" t="s">
        <v>246</v>
      </c>
      <c r="D11" s="1935" t="s">
        <v>764</v>
      </c>
      <c r="E11" s="1932" t="s">
        <v>636</v>
      </c>
      <c r="F11" s="1933"/>
      <c r="G11" s="1933"/>
      <c r="H11" s="1933"/>
      <c r="I11" s="1933"/>
      <c r="J11" s="1933"/>
      <c r="K11" s="1933"/>
      <c r="L11" s="1933"/>
      <c r="M11" s="1933"/>
      <c r="N11" s="1933"/>
      <c r="O11" s="1933"/>
      <c r="P11" s="1933"/>
      <c r="Q11" s="1933"/>
      <c r="R11" s="1933"/>
      <c r="S11" s="1933"/>
      <c r="T11" s="1933"/>
      <c r="U11" s="1933"/>
      <c r="V11" s="1933"/>
      <c r="W11" s="1933"/>
      <c r="X11" s="1933"/>
      <c r="Y11" s="1933"/>
      <c r="Z11" s="1933"/>
      <c r="AA11" s="1933"/>
      <c r="AB11" s="1933"/>
      <c r="AC11" s="1933"/>
      <c r="AD11" s="1934"/>
    </row>
    <row r="12" spans="1:30" ht="59.25" customHeight="1">
      <c r="B12" s="1929"/>
      <c r="C12" s="1931"/>
      <c r="D12" s="1936"/>
      <c r="E12" s="1182" t="s">
        <v>760</v>
      </c>
      <c r="F12" s="1182" t="s">
        <v>761</v>
      </c>
      <c r="G12" s="1183" t="s">
        <v>762</v>
      </c>
      <c r="H12" s="1183" t="s">
        <v>763</v>
      </c>
      <c r="I12" s="1183" t="s">
        <v>749</v>
      </c>
      <c r="J12" s="1183" t="s">
        <v>748</v>
      </c>
      <c r="K12" s="1183" t="s">
        <v>750</v>
      </c>
      <c r="L12" s="1183" t="s">
        <v>751</v>
      </c>
      <c r="M12" s="1183" t="s">
        <v>752</v>
      </c>
      <c r="N12" s="1183" t="s">
        <v>753</v>
      </c>
      <c r="O12" s="1183" t="s">
        <v>754</v>
      </c>
      <c r="P12" s="1183" t="s">
        <v>755</v>
      </c>
      <c r="Q12" s="1183" t="s">
        <v>756</v>
      </c>
      <c r="R12" s="1183" t="s">
        <v>757</v>
      </c>
      <c r="S12" s="1183" t="s">
        <v>758</v>
      </c>
      <c r="T12" s="1183" t="s">
        <v>759</v>
      </c>
      <c r="U12" s="1183" t="s">
        <v>746</v>
      </c>
      <c r="V12" s="1183" t="s">
        <v>747</v>
      </c>
      <c r="W12" s="1183" t="s">
        <v>745</v>
      </c>
      <c r="X12" s="1183" t="s">
        <v>744</v>
      </c>
      <c r="Y12" s="1183" t="s">
        <v>742</v>
      </c>
      <c r="Z12" s="1183" t="s">
        <v>743</v>
      </c>
      <c r="AA12" s="1183" t="s">
        <v>740</v>
      </c>
      <c r="AB12" s="1183" t="s">
        <v>741</v>
      </c>
      <c r="AC12" s="1183" t="s">
        <v>738</v>
      </c>
      <c r="AD12" s="1183" t="s">
        <v>739</v>
      </c>
    </row>
    <row r="13" spans="1:30">
      <c r="B13" s="1202">
        <f>'02 - Monthly Asset Follow up'!B17</f>
        <v>45991</v>
      </c>
      <c r="C13" s="255">
        <f>IF($B13=0,"",SUM(E13,G13,I13,K13,M13,O13,Q13,S13,U13,W13,Y13,AA13,AC13,AD13))</f>
        <v>11410540020.710003</v>
      </c>
      <c r="D13" s="1254">
        <f t="shared" ref="D13:D72" si="0">IF($B13=0,"",SUM(F13,H13,J13,L13,N13,P13,R13,T13,V13,X13,Z13,AB13,AD13,AE13))</f>
        <v>75498</v>
      </c>
      <c r="E13" s="255">
        <f>IF($B13=0,"",_xlfn.XLOOKUP($B13,INPUT_DATA!$CN:$CN,INPUT_DATA!CO:CO))</f>
        <v>11346607692.01</v>
      </c>
      <c r="F13" s="1254">
        <f>IF($B13=0,"",_xlfn.XLOOKUP($B13,INPUT_DATA!$CN:$CN,INPUT_DATA!CP:CP))</f>
        <v>75112</v>
      </c>
      <c r="G13" s="255">
        <f>IF($B13=0,"",_xlfn.XLOOKUP($B13,INPUT_DATA!$CN:$CN,INPUT_DATA!CQ:CQ))</f>
        <v>39436167.170000002</v>
      </c>
      <c r="H13" s="1254">
        <f>IF($B13=0,"",_xlfn.XLOOKUP($B13,INPUT_DATA!$CN:$CN,INPUT_DATA!CR:CR))</f>
        <v>234</v>
      </c>
      <c r="I13" s="255">
        <f>IF($B13=0,"",_xlfn.XLOOKUP($B13,INPUT_DATA!$CN:$CN,INPUT_DATA!CS:CS))</f>
        <v>11439894.35</v>
      </c>
      <c r="J13" s="1254">
        <f>IF($B13=0,"",_xlfn.XLOOKUP($B13,INPUT_DATA!$CN:$CN,INPUT_DATA!CT:CT))</f>
        <v>67</v>
      </c>
      <c r="K13" s="255">
        <f>IF($B13=0,"",_xlfn.XLOOKUP($B13,INPUT_DATA!$CN:$CN,INPUT_DATA!CU:CU))</f>
        <v>5323863.7699999996</v>
      </c>
      <c r="L13" s="1254">
        <f>IF($B13=0,"",_xlfn.XLOOKUP($B13,INPUT_DATA!$CN:$CN,INPUT_DATA!CV:CV))</f>
        <v>23</v>
      </c>
      <c r="M13" s="255">
        <f>IF($B13=0,"",_xlfn.XLOOKUP($B13,INPUT_DATA!$CN:$CN,INPUT_DATA!CW:CW))</f>
        <v>2391343.63</v>
      </c>
      <c r="N13" s="1254">
        <f>IF($B13=0,"",_xlfn.XLOOKUP($B13,INPUT_DATA!$CN:$CN,INPUT_DATA!CX:CX))</f>
        <v>20</v>
      </c>
      <c r="O13" s="255">
        <f>IF($B13=0,"",_xlfn.XLOOKUP($B13,INPUT_DATA!$CN:$CN,INPUT_DATA!CY:CY))</f>
        <v>805448.37</v>
      </c>
      <c r="P13" s="1254">
        <f>IF($B13=0,"",_xlfn.XLOOKUP($B13,INPUT_DATA!$CN:$CN,INPUT_DATA!CZ:CZ))</f>
        <v>14</v>
      </c>
      <c r="Q13" s="255">
        <f>IF($B13=0,"",_xlfn.XLOOKUP($B13,INPUT_DATA!$CN:$CN,INPUT_DATA!DA:DA))</f>
        <v>1071613.51</v>
      </c>
      <c r="R13" s="1254">
        <f>IF($B13=0,"",_xlfn.XLOOKUP($B13,INPUT_DATA!$CN:$CN,INPUT_DATA!DB:DB))</f>
        <v>9</v>
      </c>
      <c r="S13" s="255">
        <f>IF($B13=0,"",_xlfn.XLOOKUP($B13,INPUT_DATA!$CN:$CN,INPUT_DATA!DC:DC))</f>
        <v>695252.28</v>
      </c>
      <c r="T13" s="1254">
        <f>IF($B13=0,"",_xlfn.XLOOKUP($B13,INPUT_DATA!$CN:$CN,INPUT_DATA!DD:DD))</f>
        <v>8</v>
      </c>
      <c r="U13" s="255">
        <f>IF($B13=0,"",_xlfn.XLOOKUP($B13,INPUT_DATA!$CN:$CN,INPUT_DATA!DE:DE))</f>
        <v>518862.44</v>
      </c>
      <c r="V13" s="1254">
        <f>IF($B13=0,"",_xlfn.XLOOKUP($B13,INPUT_DATA!$CN:$CN,INPUT_DATA!DF:DF))</f>
        <v>3</v>
      </c>
      <c r="W13" s="255">
        <f>IF($B13=0,"",_xlfn.XLOOKUP($B13,INPUT_DATA!$CN:$CN,INPUT_DATA!DG:DG))</f>
        <v>149956.5</v>
      </c>
      <c r="X13" s="1254">
        <f>IF($B13=0,"",_xlfn.XLOOKUP($B13,INPUT_DATA!$CN:$CN,INPUT_DATA!DH:DH))</f>
        <v>2</v>
      </c>
      <c r="Y13" s="255">
        <f>IF($B13=0,"",_xlfn.XLOOKUP($B13,INPUT_DATA!$CN:$CN,INPUT_DATA!DI:DI))</f>
        <v>2013086.36</v>
      </c>
      <c r="Z13" s="1254">
        <f>IF($B13=0,"",_xlfn.XLOOKUP($B13,INPUT_DATA!$CN:$CN,INPUT_DATA!DJ:DJ))</f>
        <v>5</v>
      </c>
      <c r="AA13" s="255">
        <f>IF($B13=0,"",_xlfn.XLOOKUP($B13,INPUT_DATA!$CN:$CN,INPUT_DATA!DK:DK))</f>
        <v>86840.320000000007</v>
      </c>
      <c r="AB13" s="1254">
        <f>IF($B13=0,"",_xlfn.XLOOKUP($B13,INPUT_DATA!$CN:$CN,INPUT_DATA!DL:DL))</f>
        <v>1</v>
      </c>
      <c r="AC13" s="255">
        <f>IF($B13=0,"",_xlfn.XLOOKUP($B13,INPUT_DATA!$CN:$CN,INPUT_DATA!DM:DM))</f>
        <v>0</v>
      </c>
      <c r="AD13" s="1254">
        <f>IF($B13=0,"",_xlfn.XLOOKUP($B13,INPUT_DATA!$CN:$CN,INPUT_DATA!DN:DN))</f>
        <v>0</v>
      </c>
    </row>
    <row r="14" spans="1:30">
      <c r="B14" s="1202">
        <f>'02 - Monthly Asset Follow up'!B18</f>
        <v>45961</v>
      </c>
      <c r="C14" s="255">
        <f t="shared" ref="C14:C72" si="1">IF($B14=0,"",SUM(E14,G14,I14,K14,M14,O14,Q14,S14,U14,W14,Y14,AA14,AC14,AD14))</f>
        <v>11501221850.949997</v>
      </c>
      <c r="D14" s="1255">
        <f t="shared" si="0"/>
        <v>75774</v>
      </c>
      <c r="E14" s="255">
        <f>IF($B14=0,"",_xlfn.XLOOKUP($B14,INPUT_DATA!$CN:$CN,INPUT_DATA!CO:CO))</f>
        <v>11450567231.139999</v>
      </c>
      <c r="F14" s="1255">
        <f>IF($B14=0,"",_xlfn.XLOOKUP($B14,INPUT_DATA!$CN:$CN,INPUT_DATA!CP:CP))</f>
        <v>75475</v>
      </c>
      <c r="G14" s="255">
        <f>IF($B14=0,"",_xlfn.XLOOKUP($B14,INPUT_DATA!$CN:$CN,INPUT_DATA!CQ:CQ))</f>
        <v>27825823.879999999</v>
      </c>
      <c r="H14" s="1255">
        <f>IF($B14=0,"",_xlfn.XLOOKUP($B14,INPUT_DATA!$CN:$CN,INPUT_DATA!CR:CR))</f>
        <v>159</v>
      </c>
      <c r="I14" s="255">
        <f>IF($B14=0,"",_xlfn.XLOOKUP($B14,INPUT_DATA!$CN:$CN,INPUT_DATA!CS:CS))</f>
        <v>11047178.52</v>
      </c>
      <c r="J14" s="1255">
        <f>IF($B14=0,"",_xlfn.XLOOKUP($B14,INPUT_DATA!$CN:$CN,INPUT_DATA!CT:CT))</f>
        <v>58</v>
      </c>
      <c r="K14" s="255">
        <f>IF($B14=0,"",_xlfn.XLOOKUP($B14,INPUT_DATA!$CN:$CN,INPUT_DATA!CU:CU))</f>
        <v>4763834.8499999996</v>
      </c>
      <c r="L14" s="1255">
        <f>IF($B14=0,"",_xlfn.XLOOKUP($B14,INPUT_DATA!$CN:$CN,INPUT_DATA!CV:CV))</f>
        <v>28</v>
      </c>
      <c r="M14" s="255">
        <f>IF($B14=0,"",_xlfn.XLOOKUP($B14,INPUT_DATA!$CN:$CN,INPUT_DATA!CW:CW))</f>
        <v>1556628.24</v>
      </c>
      <c r="N14" s="1255">
        <f>IF($B14=0,"",_xlfn.XLOOKUP($B14,INPUT_DATA!$CN:$CN,INPUT_DATA!CX:CX))</f>
        <v>18</v>
      </c>
      <c r="O14" s="255">
        <f>IF($B14=0,"",_xlfn.XLOOKUP($B14,INPUT_DATA!$CN:$CN,INPUT_DATA!CY:CY))</f>
        <v>1561937.22</v>
      </c>
      <c r="P14" s="1255">
        <f>IF($B14=0,"",_xlfn.XLOOKUP($B14,INPUT_DATA!$CN:$CN,INPUT_DATA!CZ:CZ))</f>
        <v>13</v>
      </c>
      <c r="Q14" s="255">
        <f>IF($B14=0,"",_xlfn.XLOOKUP($B14,INPUT_DATA!$CN:$CN,INPUT_DATA!DA:DA))</f>
        <v>868711.64</v>
      </c>
      <c r="R14" s="1255">
        <f>IF($B14=0,"",_xlfn.XLOOKUP($B14,INPUT_DATA!$CN:$CN,INPUT_DATA!DB:DB))</f>
        <v>10</v>
      </c>
      <c r="S14" s="255">
        <f>IF($B14=0,"",_xlfn.XLOOKUP($B14,INPUT_DATA!$CN:$CN,INPUT_DATA!DC:DC))</f>
        <v>634010.34</v>
      </c>
      <c r="T14" s="1255">
        <f>IF($B14=0,"",_xlfn.XLOOKUP($B14,INPUT_DATA!$CN:$CN,INPUT_DATA!DD:DD))</f>
        <v>4</v>
      </c>
      <c r="U14" s="255">
        <f>IF($B14=0,"",_xlfn.XLOOKUP($B14,INPUT_DATA!$CN:$CN,INPUT_DATA!DE:DE))</f>
        <v>151253.07999999999</v>
      </c>
      <c r="V14" s="1255">
        <f>IF($B14=0,"",_xlfn.XLOOKUP($B14,INPUT_DATA!$CN:$CN,INPUT_DATA!DF:DF))</f>
        <v>2</v>
      </c>
      <c r="W14" s="255">
        <f>IF($B14=0,"",_xlfn.XLOOKUP($B14,INPUT_DATA!$CN:$CN,INPUT_DATA!DG:DG))</f>
        <v>2026597.8</v>
      </c>
      <c r="X14" s="1255">
        <f>IF($B14=0,"",_xlfn.XLOOKUP($B14,INPUT_DATA!$CN:$CN,INPUT_DATA!DH:DH))</f>
        <v>5</v>
      </c>
      <c r="Y14" s="255">
        <f>IF($B14=0,"",_xlfn.XLOOKUP($B14,INPUT_DATA!$CN:$CN,INPUT_DATA!DI:DI))</f>
        <v>87109.5</v>
      </c>
      <c r="Z14" s="1255">
        <f>IF($B14=0,"",_xlfn.XLOOKUP($B14,INPUT_DATA!$CN:$CN,INPUT_DATA!DJ:DJ))</f>
        <v>1</v>
      </c>
      <c r="AA14" s="255">
        <f>IF($B14=0,"",_xlfn.XLOOKUP($B14,INPUT_DATA!$CN:$CN,INPUT_DATA!DK:DK))</f>
        <v>0</v>
      </c>
      <c r="AB14" s="1255">
        <f>IF($B14=0,"",_xlfn.XLOOKUP($B14,INPUT_DATA!$CN:$CN,INPUT_DATA!DL:DL))</f>
        <v>0</v>
      </c>
      <c r="AC14" s="255">
        <f>IF($B14=0,"",_xlfn.XLOOKUP($B14,INPUT_DATA!$CN:$CN,INPUT_DATA!DM:DM))</f>
        <v>131533.74</v>
      </c>
      <c r="AD14" s="1255">
        <f>IF($B14=0,"",_xlfn.XLOOKUP($B14,INPUT_DATA!$CN:$CN,INPUT_DATA!DN:DN))</f>
        <v>1</v>
      </c>
    </row>
    <row r="15" spans="1:30">
      <c r="B15" s="1202">
        <f>'02 - Monthly Asset Follow up'!B19</f>
        <v>45930</v>
      </c>
      <c r="C15" s="255">
        <f t="shared" si="1"/>
        <v>11613993146.950001</v>
      </c>
      <c r="D15" s="1255">
        <f t="shared" si="0"/>
        <v>76155</v>
      </c>
      <c r="E15" s="255">
        <f>IF($B15=0,"",_xlfn.XLOOKUP($B15,INPUT_DATA!$CN:$CN,INPUT_DATA!CO:CO))</f>
        <v>11570315320.68</v>
      </c>
      <c r="F15" s="1255">
        <f>IF($B15=0,"",_xlfn.XLOOKUP($B15,INPUT_DATA!$CN:$CN,INPUT_DATA!CP:CP))</f>
        <v>75865</v>
      </c>
      <c r="G15" s="255">
        <f>IF($B15=0,"",_xlfn.XLOOKUP($B15,INPUT_DATA!$CN:$CN,INPUT_DATA!CQ:CQ))</f>
        <v>20809808.390000001</v>
      </c>
      <c r="H15" s="1255">
        <f>IF($B15=0,"",_xlfn.XLOOKUP($B15,INPUT_DATA!$CN:$CN,INPUT_DATA!CR:CR))</f>
        <v>149</v>
      </c>
      <c r="I15" s="255">
        <f>IF($B15=0,"",_xlfn.XLOOKUP($B15,INPUT_DATA!$CN:$CN,INPUT_DATA!CS:CS))</f>
        <v>10684438.75</v>
      </c>
      <c r="J15" s="1255">
        <f>IF($B15=0,"",_xlfn.XLOOKUP($B15,INPUT_DATA!$CN:$CN,INPUT_DATA!CT:CT))</f>
        <v>56</v>
      </c>
      <c r="K15" s="255">
        <f>IF($B15=0,"",_xlfn.XLOOKUP($B15,INPUT_DATA!$CN:$CN,INPUT_DATA!CU:CU))</f>
        <v>3548474.18</v>
      </c>
      <c r="L15" s="1255">
        <f>IF($B15=0,"",_xlfn.XLOOKUP($B15,INPUT_DATA!$CN:$CN,INPUT_DATA!CV:CV))</f>
        <v>32</v>
      </c>
      <c r="M15" s="255">
        <f>IF($B15=0,"",_xlfn.XLOOKUP($B15,INPUT_DATA!$CN:$CN,INPUT_DATA!CW:CW))</f>
        <v>3022878.48</v>
      </c>
      <c r="N15" s="1255">
        <f>IF($B15=0,"",_xlfn.XLOOKUP($B15,INPUT_DATA!$CN:$CN,INPUT_DATA!CX:CX))</f>
        <v>22</v>
      </c>
      <c r="O15" s="255">
        <f>IF($B15=0,"",_xlfn.XLOOKUP($B15,INPUT_DATA!$CN:$CN,INPUT_DATA!CY:CY))</f>
        <v>1217894.76</v>
      </c>
      <c r="P15" s="1255">
        <f>IF($B15=0,"",_xlfn.XLOOKUP($B15,INPUT_DATA!$CN:$CN,INPUT_DATA!CZ:CZ))</f>
        <v>15</v>
      </c>
      <c r="Q15" s="255">
        <f>IF($B15=0,"",_xlfn.XLOOKUP($B15,INPUT_DATA!$CN:$CN,INPUT_DATA!DA:DA))</f>
        <v>1982216.38</v>
      </c>
      <c r="R15" s="1255">
        <f>IF($B15=0,"",_xlfn.XLOOKUP($B15,INPUT_DATA!$CN:$CN,INPUT_DATA!DB:DB))</f>
        <v>7</v>
      </c>
      <c r="S15" s="255">
        <f>IF($B15=0,"",_xlfn.XLOOKUP($B15,INPUT_DATA!$CN:$CN,INPUT_DATA!DC:DC))</f>
        <v>152547.49</v>
      </c>
      <c r="T15" s="1255">
        <f>IF($B15=0,"",_xlfn.XLOOKUP($B15,INPUT_DATA!$CN:$CN,INPUT_DATA!DD:DD))</f>
        <v>2</v>
      </c>
      <c r="U15" s="255">
        <f>IF($B15=0,"",_xlfn.XLOOKUP($B15,INPUT_DATA!$CN:$CN,INPUT_DATA!DE:DE))</f>
        <v>2040091.45</v>
      </c>
      <c r="V15" s="1255">
        <f>IF($B15=0,"",_xlfn.XLOOKUP($B15,INPUT_DATA!$CN:$CN,INPUT_DATA!DF:DF))</f>
        <v>5</v>
      </c>
      <c r="W15" s="255">
        <f>IF($B15=0,"",_xlfn.XLOOKUP($B15,INPUT_DATA!$CN:$CN,INPUT_DATA!DG:DG))</f>
        <v>87378.27</v>
      </c>
      <c r="X15" s="1255">
        <f>IF($B15=0,"",_xlfn.XLOOKUP($B15,INPUT_DATA!$CN:$CN,INPUT_DATA!DH:DH))</f>
        <v>1</v>
      </c>
      <c r="Y15" s="255">
        <f>IF($B15=0,"",_xlfn.XLOOKUP($B15,INPUT_DATA!$CN:$CN,INPUT_DATA!DI:DI))</f>
        <v>0</v>
      </c>
      <c r="Z15" s="1255">
        <f>IF($B15=0,"",_xlfn.XLOOKUP($B15,INPUT_DATA!$CN:$CN,INPUT_DATA!DJ:DJ))</f>
        <v>0</v>
      </c>
      <c r="AA15" s="255">
        <f>IF($B15=0,"",_xlfn.XLOOKUP($B15,INPUT_DATA!$CN:$CN,INPUT_DATA!DK:DK))</f>
        <v>132098.12</v>
      </c>
      <c r="AB15" s="1255">
        <f>IF($B15=0,"",_xlfn.XLOOKUP($B15,INPUT_DATA!$CN:$CN,INPUT_DATA!DL:DL))</f>
        <v>1</v>
      </c>
      <c r="AC15" s="255">
        <f>IF($B15=0,"",_xlfn.XLOOKUP($B15,INPUT_DATA!$CN:$CN,INPUT_DATA!DM:DM))</f>
        <v>0</v>
      </c>
      <c r="AD15" s="1255">
        <f>IF($B15=0,"",_xlfn.XLOOKUP($B15,INPUT_DATA!$CN:$CN,INPUT_DATA!DN:DN))</f>
        <v>0</v>
      </c>
    </row>
    <row r="16" spans="1:30">
      <c r="B16" s="1202">
        <f>'02 - Monthly Asset Follow up'!B20</f>
        <v>45900</v>
      </c>
      <c r="C16" s="255">
        <f t="shared" si="1"/>
        <v>7430770897.8499994</v>
      </c>
      <c r="D16" s="1255">
        <f t="shared" si="0"/>
        <v>54553</v>
      </c>
      <c r="E16" s="255">
        <f>IF($B16=0,"",_xlfn.XLOOKUP($B16,INPUT_DATA!$CN:$CN,INPUT_DATA!CO:CO))</f>
        <v>7384905193.1400003</v>
      </c>
      <c r="F16" s="1255">
        <f>IF($B16=0,"",_xlfn.XLOOKUP($B16,INPUT_DATA!$CN:$CN,INPUT_DATA!CP:CP))</f>
        <v>54241</v>
      </c>
      <c r="G16" s="255">
        <f>IF($B16=0,"",_xlfn.XLOOKUP($B16,INPUT_DATA!$CN:$CN,INPUT_DATA!CQ:CQ))</f>
        <v>24062889.48</v>
      </c>
      <c r="H16" s="1255">
        <f>IF($B16=0,"",_xlfn.XLOOKUP($B16,INPUT_DATA!$CN:$CN,INPUT_DATA!CR:CR))</f>
        <v>166</v>
      </c>
      <c r="I16" s="255">
        <f>IF($B16=0,"",_xlfn.XLOOKUP($B16,INPUT_DATA!$CN:$CN,INPUT_DATA!CS:CS))</f>
        <v>9283792.9700000007</v>
      </c>
      <c r="J16" s="1255">
        <f>IF($B16=0,"",_xlfn.XLOOKUP($B16,INPUT_DATA!$CN:$CN,INPUT_DATA!CT:CT))</f>
        <v>62</v>
      </c>
      <c r="K16" s="255">
        <f>IF($B16=0,"",_xlfn.XLOOKUP($B16,INPUT_DATA!$CN:$CN,INPUT_DATA!CU:CU))</f>
        <v>4698441.28</v>
      </c>
      <c r="L16" s="1255">
        <f>IF($B16=0,"",_xlfn.XLOOKUP($B16,INPUT_DATA!$CN:$CN,INPUT_DATA!CV:CV))</f>
        <v>35</v>
      </c>
      <c r="M16" s="255">
        <f>IF($B16=0,"",_xlfn.XLOOKUP($B16,INPUT_DATA!$CN:$CN,INPUT_DATA!CW:CW))</f>
        <v>1919487.61</v>
      </c>
      <c r="N16" s="1255">
        <f>IF($B16=0,"",_xlfn.XLOOKUP($B16,INPUT_DATA!$CN:$CN,INPUT_DATA!CX:CX))</f>
        <v>23</v>
      </c>
      <c r="O16" s="255">
        <f>IF($B16=0,"",_xlfn.XLOOKUP($B16,INPUT_DATA!$CN:$CN,INPUT_DATA!CY:CY))</f>
        <v>2386547.66</v>
      </c>
      <c r="P16" s="1255">
        <f>IF($B16=0,"",_xlfn.XLOOKUP($B16,INPUT_DATA!$CN:$CN,INPUT_DATA!CZ:CZ))</f>
        <v>11</v>
      </c>
      <c r="Q16" s="255">
        <f>IF($B16=0,"",_xlfn.XLOOKUP($B16,INPUT_DATA!$CN:$CN,INPUT_DATA!DA:DA))</f>
        <v>948584.7</v>
      </c>
      <c r="R16" s="1255">
        <f>IF($B16=0,"",_xlfn.XLOOKUP($B16,INPUT_DATA!$CN:$CN,INPUT_DATA!DB:DB))</f>
        <v>4</v>
      </c>
      <c r="S16" s="255">
        <f>IF($B16=0,"",_xlfn.XLOOKUP($B16,INPUT_DATA!$CN:$CN,INPUT_DATA!DC:DC))</f>
        <v>2236676.54</v>
      </c>
      <c r="T16" s="1255">
        <f>IF($B16=0,"",_xlfn.XLOOKUP($B16,INPUT_DATA!$CN:$CN,INPUT_DATA!DD:DD))</f>
        <v>7</v>
      </c>
      <c r="U16" s="255">
        <f>IF($B16=0,"",_xlfn.XLOOKUP($B16,INPUT_DATA!$CN:$CN,INPUT_DATA!DE:DE))</f>
        <v>125860.31</v>
      </c>
      <c r="V16" s="1255">
        <f>IF($B16=0,"",_xlfn.XLOOKUP($B16,INPUT_DATA!$CN:$CN,INPUT_DATA!DF:DF))</f>
        <v>2</v>
      </c>
      <c r="W16" s="255">
        <f>IF($B16=0,"",_xlfn.XLOOKUP($B16,INPUT_DATA!$CN:$CN,INPUT_DATA!DG:DG))</f>
        <v>0</v>
      </c>
      <c r="X16" s="1255">
        <f>IF($B16=0,"",_xlfn.XLOOKUP($B16,INPUT_DATA!$CN:$CN,INPUT_DATA!DH:DH))</f>
        <v>0</v>
      </c>
      <c r="Y16" s="255">
        <f>IF($B16=0,"",_xlfn.XLOOKUP($B16,INPUT_DATA!$CN:$CN,INPUT_DATA!DI:DI))</f>
        <v>132661.79</v>
      </c>
      <c r="Z16" s="1255">
        <f>IF($B16=0,"",_xlfn.XLOOKUP($B16,INPUT_DATA!$CN:$CN,INPUT_DATA!DJ:DJ))</f>
        <v>1</v>
      </c>
      <c r="AA16" s="255">
        <f>IF($B16=0,"",_xlfn.XLOOKUP($B16,INPUT_DATA!$CN:$CN,INPUT_DATA!DK:DK))</f>
        <v>70762.37</v>
      </c>
      <c r="AB16" s="1255">
        <f>IF($B16=0,"",_xlfn.XLOOKUP($B16,INPUT_DATA!$CN:$CN,INPUT_DATA!DL:DL))</f>
        <v>1</v>
      </c>
      <c r="AC16" s="255">
        <f>IF($B16=0,"",_xlfn.XLOOKUP($B16,INPUT_DATA!$CN:$CN,INPUT_DATA!DM:DM))</f>
        <v>0</v>
      </c>
      <c r="AD16" s="1255">
        <f>IF($B16=0,"",_xlfn.XLOOKUP($B16,INPUT_DATA!$CN:$CN,INPUT_DATA!DN:DN))</f>
        <v>0</v>
      </c>
    </row>
    <row r="17" spans="2:30">
      <c r="B17" s="1202">
        <f>'02 - Monthly Asset Follow up'!B21</f>
        <v>45869</v>
      </c>
      <c r="C17" s="255">
        <f t="shared" si="1"/>
        <v>7501402080.4800005</v>
      </c>
      <c r="D17" s="1255">
        <f t="shared" si="0"/>
        <v>54804</v>
      </c>
      <c r="E17" s="255">
        <f>IF($B17=0,"",_xlfn.XLOOKUP($B17,INPUT_DATA!$CN:$CN,INPUT_DATA!CO:CO))</f>
        <v>7454588609.0799999</v>
      </c>
      <c r="F17" s="1255">
        <f>IF($B17=0,"",_xlfn.XLOOKUP($B17,INPUT_DATA!$CN:$CN,INPUT_DATA!CP:CP))</f>
        <v>54516</v>
      </c>
      <c r="G17" s="255">
        <f>IF($B17=0,"",_xlfn.XLOOKUP($B17,INPUT_DATA!$CN:$CN,INPUT_DATA!CQ:CQ))</f>
        <v>23850789</v>
      </c>
      <c r="H17" s="1255">
        <f>IF($B17=0,"",_xlfn.XLOOKUP($B17,INPUT_DATA!$CN:$CN,INPUT_DATA!CR:CR))</f>
        <v>151</v>
      </c>
      <c r="I17" s="255">
        <f>IF($B17=0,"",_xlfn.XLOOKUP($B17,INPUT_DATA!$CN:$CN,INPUT_DATA!CS:CS))</f>
        <v>12696531.630000001</v>
      </c>
      <c r="J17" s="1255">
        <f>IF($B17=0,"",_xlfn.XLOOKUP($B17,INPUT_DATA!$CN:$CN,INPUT_DATA!CT:CT))</f>
        <v>69</v>
      </c>
      <c r="K17" s="255">
        <f>IF($B17=0,"",_xlfn.XLOOKUP($B17,INPUT_DATA!$CN:$CN,INPUT_DATA!CU:CU))</f>
        <v>3191368.02</v>
      </c>
      <c r="L17" s="1255">
        <f>IF($B17=0,"",_xlfn.XLOOKUP($B17,INPUT_DATA!$CN:$CN,INPUT_DATA!CV:CV))</f>
        <v>34</v>
      </c>
      <c r="M17" s="255">
        <f>IF($B17=0,"",_xlfn.XLOOKUP($B17,INPUT_DATA!$CN:$CN,INPUT_DATA!CW:CW))</f>
        <v>2435825.7400000002</v>
      </c>
      <c r="N17" s="1255">
        <f>IF($B17=0,"",_xlfn.XLOOKUP($B17,INPUT_DATA!$CN:$CN,INPUT_DATA!CX:CX))</f>
        <v>13</v>
      </c>
      <c r="O17" s="255">
        <f>IF($B17=0,"",_xlfn.XLOOKUP($B17,INPUT_DATA!$CN:$CN,INPUT_DATA!CY:CY))</f>
        <v>1284920.02</v>
      </c>
      <c r="P17" s="1255">
        <f>IF($B17=0,"",_xlfn.XLOOKUP($B17,INPUT_DATA!$CN:$CN,INPUT_DATA!CZ:CZ))</f>
        <v>7</v>
      </c>
      <c r="Q17" s="255">
        <f>IF($B17=0,"",_xlfn.XLOOKUP($B17,INPUT_DATA!$CN:$CN,INPUT_DATA!DA:DA))</f>
        <v>2815372.28</v>
      </c>
      <c r="R17" s="1255">
        <f>IF($B17=0,"",_xlfn.XLOOKUP($B17,INPUT_DATA!$CN:$CN,INPUT_DATA!DB:DB))</f>
        <v>8</v>
      </c>
      <c r="S17" s="255">
        <f>IF($B17=0,"",_xlfn.XLOOKUP($B17,INPUT_DATA!$CN:$CN,INPUT_DATA!DC:DC))</f>
        <v>334090.07</v>
      </c>
      <c r="T17" s="1255">
        <f>IF($B17=0,"",_xlfn.XLOOKUP($B17,INPUT_DATA!$CN:$CN,INPUT_DATA!DD:DD))</f>
        <v>4</v>
      </c>
      <c r="U17" s="255">
        <f>IF($B17=0,"",_xlfn.XLOOKUP($B17,INPUT_DATA!$CN:$CN,INPUT_DATA!DE:DE))</f>
        <v>0</v>
      </c>
      <c r="V17" s="1255">
        <f>IF($B17=0,"",_xlfn.XLOOKUP($B17,INPUT_DATA!$CN:$CN,INPUT_DATA!DF:DF))</f>
        <v>0</v>
      </c>
      <c r="W17" s="255">
        <f>IF($B17=0,"",_xlfn.XLOOKUP($B17,INPUT_DATA!$CN:$CN,INPUT_DATA!DG:DG))</f>
        <v>133224.76</v>
      </c>
      <c r="X17" s="1255">
        <f>IF($B17=0,"",_xlfn.XLOOKUP($B17,INPUT_DATA!$CN:$CN,INPUT_DATA!DH:DH))</f>
        <v>1</v>
      </c>
      <c r="Y17" s="255">
        <f>IF($B17=0,"",_xlfn.XLOOKUP($B17,INPUT_DATA!$CN:$CN,INPUT_DATA!DI:DI))</f>
        <v>71349.88</v>
      </c>
      <c r="Z17" s="1255">
        <f>IF($B17=0,"",_xlfn.XLOOKUP($B17,INPUT_DATA!$CN:$CN,INPUT_DATA!DJ:DJ))</f>
        <v>1</v>
      </c>
      <c r="AA17" s="255">
        <f>IF($B17=0,"",_xlfn.XLOOKUP($B17,INPUT_DATA!$CN:$CN,INPUT_DATA!DK:DK))</f>
        <v>0</v>
      </c>
      <c r="AB17" s="1255">
        <f>IF($B17=0,"",_xlfn.XLOOKUP($B17,INPUT_DATA!$CN:$CN,INPUT_DATA!DL:DL))</f>
        <v>0</v>
      </c>
      <c r="AC17" s="255">
        <f>IF($B17=0,"",_xlfn.XLOOKUP($B17,INPUT_DATA!$CN:$CN,INPUT_DATA!DM:DM))</f>
        <v>0</v>
      </c>
      <c r="AD17" s="1255">
        <f>IF($B17=0,"",_xlfn.XLOOKUP($B17,INPUT_DATA!$CN:$CN,INPUT_DATA!DN:DN))</f>
        <v>0</v>
      </c>
    </row>
    <row r="18" spans="2:30">
      <c r="B18" s="1202">
        <f>'02 - Monthly Asset Follow up'!B22</f>
        <v>45838</v>
      </c>
      <c r="C18" s="255">
        <f t="shared" si="1"/>
        <v>7570005186.9900017</v>
      </c>
      <c r="D18" s="1255">
        <f t="shared" si="0"/>
        <v>55049</v>
      </c>
      <c r="E18" s="255">
        <f>IF($B18=0,"",_xlfn.XLOOKUP($B18,INPUT_DATA!$CN:$CN,INPUT_DATA!CO:CO))</f>
        <v>7520827672.6000004</v>
      </c>
      <c r="F18" s="1255">
        <f>IF($B18=0,"",_xlfn.XLOOKUP($B18,INPUT_DATA!$CN:$CN,INPUT_DATA!CP:CP))</f>
        <v>54742</v>
      </c>
      <c r="G18" s="255">
        <f>IF($B18=0,"",_xlfn.XLOOKUP($B18,INPUT_DATA!$CN:$CN,INPUT_DATA!CQ:CQ))</f>
        <v>29661773.43</v>
      </c>
      <c r="H18" s="1255">
        <f>IF($B18=0,"",_xlfn.XLOOKUP($B18,INPUT_DATA!$CN:$CN,INPUT_DATA!CR:CR))</f>
        <v>181</v>
      </c>
      <c r="I18" s="255">
        <f>IF($B18=0,"",_xlfn.XLOOKUP($B18,INPUT_DATA!$CN:$CN,INPUT_DATA!CS:CS))</f>
        <v>8846201.8499999996</v>
      </c>
      <c r="J18" s="1255">
        <f>IF($B18=0,"",_xlfn.XLOOKUP($B18,INPUT_DATA!$CN:$CN,INPUT_DATA!CT:CT))</f>
        <v>66</v>
      </c>
      <c r="K18" s="255">
        <f>IF($B18=0,"",_xlfn.XLOOKUP($B18,INPUT_DATA!$CN:$CN,INPUT_DATA!CU:CU))</f>
        <v>4724255.96</v>
      </c>
      <c r="L18" s="1255">
        <f>IF($B18=0,"",_xlfn.XLOOKUP($B18,INPUT_DATA!$CN:$CN,INPUT_DATA!CV:CV))</f>
        <v>29</v>
      </c>
      <c r="M18" s="255">
        <f>IF($B18=0,"",_xlfn.XLOOKUP($B18,INPUT_DATA!$CN:$CN,INPUT_DATA!CW:CW))</f>
        <v>1839709.39</v>
      </c>
      <c r="N18" s="1255">
        <f>IF($B18=0,"",_xlfn.XLOOKUP($B18,INPUT_DATA!$CN:$CN,INPUT_DATA!CX:CX))</f>
        <v>12</v>
      </c>
      <c r="O18" s="255">
        <f>IF($B18=0,"",_xlfn.XLOOKUP($B18,INPUT_DATA!$CN:$CN,INPUT_DATA!CY:CY))</f>
        <v>3312110.58</v>
      </c>
      <c r="P18" s="1255">
        <f>IF($B18=0,"",_xlfn.XLOOKUP($B18,INPUT_DATA!$CN:$CN,INPUT_DATA!CZ:CZ))</f>
        <v>11</v>
      </c>
      <c r="Q18" s="255">
        <f>IF($B18=0,"",_xlfn.XLOOKUP($B18,INPUT_DATA!$CN:$CN,INPUT_DATA!DA:DA))</f>
        <v>587739.22</v>
      </c>
      <c r="R18" s="1255">
        <f>IF($B18=0,"",_xlfn.XLOOKUP($B18,INPUT_DATA!$CN:$CN,INPUT_DATA!DB:DB))</f>
        <v>6</v>
      </c>
      <c r="S18" s="255">
        <f>IF($B18=0,"",_xlfn.XLOOKUP($B18,INPUT_DATA!$CN:$CN,INPUT_DATA!DC:DC))</f>
        <v>0</v>
      </c>
      <c r="T18" s="1255">
        <f>IF($B18=0,"",_xlfn.XLOOKUP($B18,INPUT_DATA!$CN:$CN,INPUT_DATA!DD:DD))</f>
        <v>0</v>
      </c>
      <c r="U18" s="255">
        <f>IF($B18=0,"",_xlfn.XLOOKUP($B18,INPUT_DATA!$CN:$CN,INPUT_DATA!DE:DE))</f>
        <v>133787.03</v>
      </c>
      <c r="V18" s="1255">
        <f>IF($B18=0,"",_xlfn.XLOOKUP($B18,INPUT_DATA!$CN:$CN,INPUT_DATA!DF:DF))</f>
        <v>1</v>
      </c>
      <c r="W18" s="255">
        <f>IF($B18=0,"",_xlfn.XLOOKUP($B18,INPUT_DATA!$CN:$CN,INPUT_DATA!DG:DG))</f>
        <v>71936.929999999993</v>
      </c>
      <c r="X18" s="1255">
        <f>IF($B18=0,"",_xlfn.XLOOKUP($B18,INPUT_DATA!$CN:$CN,INPUT_DATA!DH:DH))</f>
        <v>1</v>
      </c>
      <c r="Y18" s="255">
        <f>IF($B18=0,"",_xlfn.XLOOKUP($B18,INPUT_DATA!$CN:$CN,INPUT_DATA!DI:DI))</f>
        <v>0</v>
      </c>
      <c r="Z18" s="1255">
        <f>IF($B18=0,"",_xlfn.XLOOKUP($B18,INPUT_DATA!$CN:$CN,INPUT_DATA!DJ:DJ))</f>
        <v>0</v>
      </c>
      <c r="AA18" s="255">
        <f>IF($B18=0,"",_xlfn.XLOOKUP($B18,INPUT_DATA!$CN:$CN,INPUT_DATA!DK:DK))</f>
        <v>0</v>
      </c>
      <c r="AB18" s="1255">
        <f>IF($B18=0,"",_xlfn.XLOOKUP($B18,INPUT_DATA!$CN:$CN,INPUT_DATA!DL:DL))</f>
        <v>0</v>
      </c>
      <c r="AC18" s="255">
        <f>IF($B18=0,"",_xlfn.XLOOKUP($B18,INPUT_DATA!$CN:$CN,INPUT_DATA!DM:DM))</f>
        <v>0</v>
      </c>
      <c r="AD18" s="1255">
        <f>IF($B18=0,"",_xlfn.XLOOKUP($B18,INPUT_DATA!$CN:$CN,INPUT_DATA!DN:DN))</f>
        <v>0</v>
      </c>
    </row>
    <row r="19" spans="2:30">
      <c r="B19" s="1202">
        <f>'02 - Monthly Asset Follow up'!B23</f>
        <v>45808</v>
      </c>
      <c r="C19" s="255">
        <f t="shared" si="1"/>
        <v>7635175945.3200016</v>
      </c>
      <c r="D19" s="1255">
        <f t="shared" si="0"/>
        <v>55261</v>
      </c>
      <c r="E19" s="255">
        <f>IF($B19=0,"",_xlfn.XLOOKUP($B19,INPUT_DATA!$CN:$CN,INPUT_DATA!CO:CO))</f>
        <v>7591031347.8900003</v>
      </c>
      <c r="F19" s="1255">
        <f>IF($B19=0,"",_xlfn.XLOOKUP($B19,INPUT_DATA!$CN:$CN,INPUT_DATA!CP:CP))</f>
        <v>54983</v>
      </c>
      <c r="G19" s="255">
        <f>IF($B19=0,"",_xlfn.XLOOKUP($B19,INPUT_DATA!$CN:$CN,INPUT_DATA!CQ:CQ))</f>
        <v>24995335.219999999</v>
      </c>
      <c r="H19" s="1255">
        <f>IF($B19=0,"",_xlfn.XLOOKUP($B19,INPUT_DATA!$CN:$CN,INPUT_DATA!CR:CR))</f>
        <v>161</v>
      </c>
      <c r="I19" s="255">
        <f>IF($B19=0,"",_xlfn.XLOOKUP($B19,INPUT_DATA!$CN:$CN,INPUT_DATA!CS:CS))</f>
        <v>10648567.65</v>
      </c>
      <c r="J19" s="1255">
        <f>IF($B19=0,"",_xlfn.XLOOKUP($B19,INPUT_DATA!$CN:$CN,INPUT_DATA!CT:CT))</f>
        <v>67</v>
      </c>
      <c r="K19" s="255">
        <f>IF($B19=0,"",_xlfn.XLOOKUP($B19,INPUT_DATA!$CN:$CN,INPUT_DATA!CU:CU))</f>
        <v>3293113.43</v>
      </c>
      <c r="L19" s="1255">
        <f>IF($B19=0,"",_xlfn.XLOOKUP($B19,INPUT_DATA!$CN:$CN,INPUT_DATA!CV:CV))</f>
        <v>24</v>
      </c>
      <c r="M19" s="255">
        <f>IF($B19=0,"",_xlfn.XLOOKUP($B19,INPUT_DATA!$CN:$CN,INPUT_DATA!CW:CW))</f>
        <v>3890820.76</v>
      </c>
      <c r="N19" s="1255">
        <f>IF($B19=0,"",_xlfn.XLOOKUP($B19,INPUT_DATA!$CN:$CN,INPUT_DATA!CX:CX))</f>
        <v>15</v>
      </c>
      <c r="O19" s="255">
        <f>IF($B19=0,"",_xlfn.XLOOKUP($B19,INPUT_DATA!$CN:$CN,INPUT_DATA!CY:CY))</f>
        <v>1109888.26</v>
      </c>
      <c r="P19" s="1255">
        <f>IF($B19=0,"",_xlfn.XLOOKUP($B19,INPUT_DATA!$CN:$CN,INPUT_DATA!CZ:CZ))</f>
        <v>9</v>
      </c>
      <c r="Q19" s="255">
        <f>IF($B19=0,"",_xlfn.XLOOKUP($B19,INPUT_DATA!$CN:$CN,INPUT_DATA!DA:DA))</f>
        <v>0</v>
      </c>
      <c r="R19" s="1255">
        <f>IF($B19=0,"",_xlfn.XLOOKUP($B19,INPUT_DATA!$CN:$CN,INPUT_DATA!DB:DB))</f>
        <v>0</v>
      </c>
      <c r="S19" s="255">
        <f>IF($B19=0,"",_xlfn.XLOOKUP($B19,INPUT_DATA!$CN:$CN,INPUT_DATA!DC:DC))</f>
        <v>134348.59</v>
      </c>
      <c r="T19" s="1255">
        <f>IF($B19=0,"",_xlfn.XLOOKUP($B19,INPUT_DATA!$CN:$CN,INPUT_DATA!DD:DD))</f>
        <v>1</v>
      </c>
      <c r="U19" s="255">
        <f>IF($B19=0,"",_xlfn.XLOOKUP($B19,INPUT_DATA!$CN:$CN,INPUT_DATA!DE:DE))</f>
        <v>72523.520000000004</v>
      </c>
      <c r="V19" s="1255">
        <f>IF($B19=0,"",_xlfn.XLOOKUP($B19,INPUT_DATA!$CN:$CN,INPUT_DATA!DF:DF))</f>
        <v>1</v>
      </c>
      <c r="W19" s="255">
        <f>IF($B19=0,"",_xlfn.XLOOKUP($B19,INPUT_DATA!$CN:$CN,INPUT_DATA!DG:DG))</f>
        <v>0</v>
      </c>
      <c r="X19" s="1255">
        <f>IF($B19=0,"",_xlfn.XLOOKUP($B19,INPUT_DATA!$CN:$CN,INPUT_DATA!DH:DH))</f>
        <v>0</v>
      </c>
      <c r="Y19" s="255">
        <f>IF($B19=0,"",_xlfn.XLOOKUP($B19,INPUT_DATA!$CN:$CN,INPUT_DATA!DI:DI))</f>
        <v>0</v>
      </c>
      <c r="Z19" s="1255">
        <f>IF($B19=0,"",_xlfn.XLOOKUP($B19,INPUT_DATA!$CN:$CN,INPUT_DATA!DJ:DJ))</f>
        <v>0</v>
      </c>
      <c r="AA19" s="255">
        <f>IF($B19=0,"",_xlfn.XLOOKUP($B19,INPUT_DATA!$CN:$CN,INPUT_DATA!DK:DK))</f>
        <v>0</v>
      </c>
      <c r="AB19" s="1255">
        <f>IF($B19=0,"",_xlfn.XLOOKUP($B19,INPUT_DATA!$CN:$CN,INPUT_DATA!DL:DL))</f>
        <v>0</v>
      </c>
      <c r="AC19" s="255">
        <f>IF($B19=0,"",_xlfn.XLOOKUP($B19,INPUT_DATA!$CN:$CN,INPUT_DATA!DM:DM))</f>
        <v>0</v>
      </c>
      <c r="AD19" s="1255">
        <f>IF($B19=0,"",_xlfn.XLOOKUP($B19,INPUT_DATA!$CN:$CN,INPUT_DATA!DN:DN))</f>
        <v>0</v>
      </c>
    </row>
    <row r="20" spans="2:30">
      <c r="B20" s="1202">
        <f>'02 - Monthly Asset Follow up'!B24</f>
        <v>45777</v>
      </c>
      <c r="C20" s="255">
        <f t="shared" si="1"/>
        <v>7700874478.6100006</v>
      </c>
      <c r="D20" s="1255">
        <f t="shared" si="0"/>
        <v>55473</v>
      </c>
      <c r="E20" s="255">
        <f>IF($B20=0,"",_xlfn.XLOOKUP($B20,INPUT_DATA!$CN:$CN,INPUT_DATA!CO:CO))</f>
        <v>7661667205.3900003</v>
      </c>
      <c r="F20" s="1255">
        <f>IF($B20=0,"",_xlfn.XLOOKUP($B20,INPUT_DATA!$CN:$CN,INPUT_DATA!CP:CP))</f>
        <v>55229</v>
      </c>
      <c r="G20" s="255">
        <f>IF($B20=0,"",_xlfn.XLOOKUP($B20,INPUT_DATA!$CN:$CN,INPUT_DATA!CQ:CQ))</f>
        <v>26057469.039999999</v>
      </c>
      <c r="H20" s="1255">
        <f>IF($B20=0,"",_xlfn.XLOOKUP($B20,INPUT_DATA!$CN:$CN,INPUT_DATA!CR:CR))</f>
        <v>151</v>
      </c>
      <c r="I20" s="255">
        <f>IF($B20=0,"",_xlfn.XLOOKUP($B20,INPUT_DATA!$CN:$CN,INPUT_DATA!CS:CS))</f>
        <v>6202320.4100000001</v>
      </c>
      <c r="J20" s="1255">
        <f>IF($B20=0,"",_xlfn.XLOOKUP($B20,INPUT_DATA!$CN:$CN,INPUT_DATA!CT:CT))</f>
        <v>49</v>
      </c>
      <c r="K20" s="255">
        <f>IF($B20=0,"",_xlfn.XLOOKUP($B20,INPUT_DATA!$CN:$CN,INPUT_DATA!CU:CU))</f>
        <v>4750524.0199999996</v>
      </c>
      <c r="L20" s="1255">
        <f>IF($B20=0,"",_xlfn.XLOOKUP($B20,INPUT_DATA!$CN:$CN,INPUT_DATA!CV:CV))</f>
        <v>24</v>
      </c>
      <c r="M20" s="255">
        <f>IF($B20=0,"",_xlfn.XLOOKUP($B20,INPUT_DATA!$CN:$CN,INPUT_DATA!CW:CW))</f>
        <v>1645759.45</v>
      </c>
      <c r="N20" s="1255">
        <f>IF($B20=0,"",_xlfn.XLOOKUP($B20,INPUT_DATA!$CN:$CN,INPUT_DATA!CX:CX))</f>
        <v>13</v>
      </c>
      <c r="O20" s="255">
        <f>IF($B20=0,"",_xlfn.XLOOKUP($B20,INPUT_DATA!$CN:$CN,INPUT_DATA!CY:CY))</f>
        <v>322362.76</v>
      </c>
      <c r="P20" s="1255">
        <f>IF($B20=0,"",_xlfn.XLOOKUP($B20,INPUT_DATA!$CN:$CN,INPUT_DATA!CZ:CZ))</f>
        <v>4</v>
      </c>
      <c r="Q20" s="255">
        <f>IF($B20=0,"",_xlfn.XLOOKUP($B20,INPUT_DATA!$CN:$CN,INPUT_DATA!DA:DA))</f>
        <v>134909.45000000001</v>
      </c>
      <c r="R20" s="1255">
        <f>IF($B20=0,"",_xlfn.XLOOKUP($B20,INPUT_DATA!$CN:$CN,INPUT_DATA!DB:DB))</f>
        <v>1</v>
      </c>
      <c r="S20" s="255">
        <f>IF($B20=0,"",_xlfn.XLOOKUP($B20,INPUT_DATA!$CN:$CN,INPUT_DATA!DC:DC))</f>
        <v>93928.09</v>
      </c>
      <c r="T20" s="1255">
        <f>IF($B20=0,"",_xlfn.XLOOKUP($B20,INPUT_DATA!$CN:$CN,INPUT_DATA!DD:DD))</f>
        <v>2</v>
      </c>
      <c r="U20" s="255">
        <f>IF($B20=0,"",_xlfn.XLOOKUP($B20,INPUT_DATA!$CN:$CN,INPUT_DATA!DE:DE))</f>
        <v>0</v>
      </c>
      <c r="V20" s="1255">
        <f>IF($B20=0,"",_xlfn.XLOOKUP($B20,INPUT_DATA!$CN:$CN,INPUT_DATA!DF:DF))</f>
        <v>0</v>
      </c>
      <c r="W20" s="255">
        <f>IF($B20=0,"",_xlfn.XLOOKUP($B20,INPUT_DATA!$CN:$CN,INPUT_DATA!DG:DG))</f>
        <v>0</v>
      </c>
      <c r="X20" s="1255">
        <f>IF($B20=0,"",_xlfn.XLOOKUP($B20,INPUT_DATA!$CN:$CN,INPUT_DATA!DH:DH))</f>
        <v>0</v>
      </c>
      <c r="Y20" s="255">
        <f>IF($B20=0,"",_xlfn.XLOOKUP($B20,INPUT_DATA!$CN:$CN,INPUT_DATA!DI:DI))</f>
        <v>0</v>
      </c>
      <c r="Z20" s="1255">
        <f>IF($B20=0,"",_xlfn.XLOOKUP($B20,INPUT_DATA!$CN:$CN,INPUT_DATA!DJ:DJ))</f>
        <v>0</v>
      </c>
      <c r="AA20" s="255">
        <f>IF($B20=0,"",_xlfn.XLOOKUP($B20,INPUT_DATA!$CN:$CN,INPUT_DATA!DK:DK))</f>
        <v>0</v>
      </c>
      <c r="AB20" s="1255">
        <f>IF($B20=0,"",_xlfn.XLOOKUP($B20,INPUT_DATA!$CN:$CN,INPUT_DATA!DL:DL))</f>
        <v>0</v>
      </c>
      <c r="AC20" s="255">
        <f>IF($B20=0,"",_xlfn.XLOOKUP($B20,INPUT_DATA!$CN:$CN,INPUT_DATA!DM:DM))</f>
        <v>0</v>
      </c>
      <c r="AD20" s="1255">
        <f>IF($B20=0,"",_xlfn.XLOOKUP($B20,INPUT_DATA!$CN:$CN,INPUT_DATA!DN:DN))</f>
        <v>0</v>
      </c>
    </row>
    <row r="21" spans="2:30">
      <c r="B21" s="1202">
        <f>'02 - Monthly Asset Follow up'!B25</f>
        <v>45747</v>
      </c>
      <c r="C21" s="255">
        <f t="shared" si="1"/>
        <v>7762584280.3299999</v>
      </c>
      <c r="D21" s="1255">
        <f t="shared" si="0"/>
        <v>55647</v>
      </c>
      <c r="E21" s="255">
        <f>IF($B21=0,"",_xlfn.XLOOKUP($B21,INPUT_DATA!$CN:$CN,INPUT_DATA!CO:CO))</f>
        <v>7746846469.2600002</v>
      </c>
      <c r="F21" s="1255">
        <f>IF($B21=0,"",_xlfn.XLOOKUP($B21,INPUT_DATA!$CN:$CN,INPUT_DATA!CP:CP))</f>
        <v>55539</v>
      </c>
      <c r="G21" s="255">
        <f>IF($B21=0,"",_xlfn.XLOOKUP($B21,INPUT_DATA!$CN:$CN,INPUT_DATA!CQ:CQ))</f>
        <v>3235865.67</v>
      </c>
      <c r="H21" s="1255">
        <f>IF($B21=0,"",_xlfn.XLOOKUP($B21,INPUT_DATA!$CN:$CN,INPUT_DATA!CR:CR))</f>
        <v>28</v>
      </c>
      <c r="I21" s="255">
        <f>IF($B21=0,"",_xlfn.XLOOKUP($B21,INPUT_DATA!$CN:$CN,INPUT_DATA!CS:CS))</f>
        <v>7173558.7999999998</v>
      </c>
      <c r="J21" s="1255">
        <f>IF($B21=0,"",_xlfn.XLOOKUP($B21,INPUT_DATA!$CN:$CN,INPUT_DATA!CT:CT))</f>
        <v>40</v>
      </c>
      <c r="K21" s="255">
        <f>IF($B21=0,"",_xlfn.XLOOKUP($B21,INPUT_DATA!$CN:$CN,INPUT_DATA!CU:CU))</f>
        <v>2613714.33</v>
      </c>
      <c r="L21" s="1255">
        <f>IF($B21=0,"",_xlfn.XLOOKUP($B21,INPUT_DATA!$CN:$CN,INPUT_DATA!CV:CV))</f>
        <v>20</v>
      </c>
      <c r="M21" s="255">
        <f>IF($B21=0,"",_xlfn.XLOOKUP($B21,INPUT_DATA!$CN:$CN,INPUT_DATA!CW:CW))</f>
        <v>1665753.94</v>
      </c>
      <c r="N21" s="1255">
        <f>IF($B21=0,"",_xlfn.XLOOKUP($B21,INPUT_DATA!$CN:$CN,INPUT_DATA!CX:CX))</f>
        <v>11</v>
      </c>
      <c r="O21" s="255">
        <f>IF($B21=0,"",_xlfn.XLOOKUP($B21,INPUT_DATA!$CN:$CN,INPUT_DATA!CY:CY))</f>
        <v>954168.5</v>
      </c>
      <c r="P21" s="1255">
        <f>IF($B21=0,"",_xlfn.XLOOKUP($B21,INPUT_DATA!$CN:$CN,INPUT_DATA!CZ:CZ))</f>
        <v>7</v>
      </c>
      <c r="Q21" s="255">
        <f>IF($B21=0,"",_xlfn.XLOOKUP($B21,INPUT_DATA!$CN:$CN,INPUT_DATA!DA:DA))</f>
        <v>94749.83</v>
      </c>
      <c r="R21" s="1255">
        <f>IF($B21=0,"",_xlfn.XLOOKUP($B21,INPUT_DATA!$CN:$CN,INPUT_DATA!DB:DB))</f>
        <v>2</v>
      </c>
      <c r="S21" s="255">
        <f>IF($B21=0,"",_xlfn.XLOOKUP($B21,INPUT_DATA!$CN:$CN,INPUT_DATA!DC:DC))</f>
        <v>0</v>
      </c>
      <c r="T21" s="1255">
        <f>IF($B21=0,"",_xlfn.XLOOKUP($B21,INPUT_DATA!$CN:$CN,INPUT_DATA!DD:DD))</f>
        <v>0</v>
      </c>
      <c r="U21" s="255">
        <f>IF($B21=0,"",_xlfn.XLOOKUP($B21,INPUT_DATA!$CN:$CN,INPUT_DATA!DE:DE))</f>
        <v>0</v>
      </c>
      <c r="V21" s="1255">
        <f>IF($B21=0,"",_xlfn.XLOOKUP($B21,INPUT_DATA!$CN:$CN,INPUT_DATA!DF:DF))</f>
        <v>0</v>
      </c>
      <c r="W21" s="255">
        <f>IF($B21=0,"",_xlfn.XLOOKUP($B21,INPUT_DATA!$CN:$CN,INPUT_DATA!DG:DG))</f>
        <v>0</v>
      </c>
      <c r="X21" s="1255">
        <f>IF($B21=0,"",_xlfn.XLOOKUP($B21,INPUT_DATA!$CN:$CN,INPUT_DATA!DH:DH))</f>
        <v>0</v>
      </c>
      <c r="Y21" s="255">
        <f>IF($B21=0,"",_xlfn.XLOOKUP($B21,INPUT_DATA!$CN:$CN,INPUT_DATA!DI:DI))</f>
        <v>0</v>
      </c>
      <c r="Z21" s="1255">
        <f>IF($B21=0,"",_xlfn.XLOOKUP($B21,INPUT_DATA!$CN:$CN,INPUT_DATA!DJ:DJ))</f>
        <v>0</v>
      </c>
      <c r="AA21" s="255">
        <f>IF($B21=0,"",_xlfn.XLOOKUP($B21,INPUT_DATA!$CN:$CN,INPUT_DATA!DK:DK))</f>
        <v>0</v>
      </c>
      <c r="AB21" s="1255">
        <f>IF($B21=0,"",_xlfn.XLOOKUP($B21,INPUT_DATA!$CN:$CN,INPUT_DATA!DL:DL))</f>
        <v>0</v>
      </c>
      <c r="AC21" s="255">
        <f>IF($B21=0,"",_xlfn.XLOOKUP($B21,INPUT_DATA!$CN:$CN,INPUT_DATA!DM:DM))</f>
        <v>0</v>
      </c>
      <c r="AD21" s="1255">
        <f>IF($B21=0,"",_xlfn.XLOOKUP($B21,INPUT_DATA!$CN:$CN,INPUT_DATA!DN:DN))</f>
        <v>0</v>
      </c>
    </row>
    <row r="22" spans="2:30">
      <c r="B22" s="1202">
        <f>'02 - Monthly Asset Follow up'!B26</f>
        <v>45716</v>
      </c>
      <c r="C22" s="255">
        <f t="shared" si="1"/>
        <v>7821840687.46</v>
      </c>
      <c r="D22" s="1255">
        <f t="shared" si="0"/>
        <v>55811</v>
      </c>
      <c r="E22" s="255">
        <f>IF($B22=0,"",_xlfn.XLOOKUP($B22,INPUT_DATA!$CN:$CN,INPUT_DATA!CO:CO))</f>
        <v>7790721274.6099997</v>
      </c>
      <c r="F22" s="1255">
        <f>IF($B22=0,"",_xlfn.XLOOKUP($B22,INPUT_DATA!$CN:$CN,INPUT_DATA!CP:CP))</f>
        <v>55610</v>
      </c>
      <c r="G22" s="255">
        <f>IF($B22=0,"",_xlfn.XLOOKUP($B22,INPUT_DATA!$CN:$CN,INPUT_DATA!CQ:CQ))</f>
        <v>17680350.039999999</v>
      </c>
      <c r="H22" s="1255">
        <f>IF($B22=0,"",_xlfn.XLOOKUP($B22,INPUT_DATA!$CN:$CN,INPUT_DATA!CR:CR))</f>
        <v>118</v>
      </c>
      <c r="I22" s="255">
        <f>IF($B22=0,"",_xlfn.XLOOKUP($B22,INPUT_DATA!$CN:$CN,INPUT_DATA!CS:CS))</f>
        <v>9154659.6799999997</v>
      </c>
      <c r="J22" s="1255">
        <f>IF($B22=0,"",_xlfn.XLOOKUP($B22,INPUT_DATA!$CN:$CN,INPUT_DATA!CT:CT))</f>
        <v>50</v>
      </c>
      <c r="K22" s="255">
        <f>IF($B22=0,"",_xlfn.XLOOKUP($B22,INPUT_DATA!$CN:$CN,INPUT_DATA!CU:CU))</f>
        <v>2833646.73</v>
      </c>
      <c r="L22" s="1255">
        <f>IF($B22=0,"",_xlfn.XLOOKUP($B22,INPUT_DATA!$CN:$CN,INPUT_DATA!CV:CV))</f>
        <v>19</v>
      </c>
      <c r="M22" s="255">
        <f>IF($B22=0,"",_xlfn.XLOOKUP($B22,INPUT_DATA!$CN:$CN,INPUT_DATA!CW:CW))</f>
        <v>1167432.8400000001</v>
      </c>
      <c r="N22" s="1255">
        <f>IF($B22=0,"",_xlfn.XLOOKUP($B22,INPUT_DATA!$CN:$CN,INPUT_DATA!CX:CX))</f>
        <v>10</v>
      </c>
      <c r="O22" s="255">
        <f>IF($B22=0,"",_xlfn.XLOOKUP($B22,INPUT_DATA!$CN:$CN,INPUT_DATA!CY:CY))</f>
        <v>283323.56</v>
      </c>
      <c r="P22" s="1255">
        <f>IF($B22=0,"",_xlfn.XLOOKUP($B22,INPUT_DATA!$CN:$CN,INPUT_DATA!CZ:CZ))</f>
        <v>4</v>
      </c>
      <c r="Q22" s="255">
        <f>IF($B22=0,"",_xlfn.XLOOKUP($B22,INPUT_DATA!$CN:$CN,INPUT_DATA!DA:DA))</f>
        <v>0</v>
      </c>
      <c r="R22" s="1255">
        <f>IF($B22=0,"",_xlfn.XLOOKUP($B22,INPUT_DATA!$CN:$CN,INPUT_DATA!DB:DB))</f>
        <v>0</v>
      </c>
      <c r="S22" s="255">
        <f>IF($B22=0,"",_xlfn.XLOOKUP($B22,INPUT_DATA!$CN:$CN,INPUT_DATA!DC:DC))</f>
        <v>0</v>
      </c>
      <c r="T22" s="1255">
        <f>IF($B22=0,"",_xlfn.XLOOKUP($B22,INPUT_DATA!$CN:$CN,INPUT_DATA!DD:DD))</f>
        <v>0</v>
      </c>
      <c r="U22" s="255">
        <f>IF($B22=0,"",_xlfn.XLOOKUP($B22,INPUT_DATA!$CN:$CN,INPUT_DATA!DE:DE))</f>
        <v>0</v>
      </c>
      <c r="V22" s="1255">
        <f>IF($B22=0,"",_xlfn.XLOOKUP($B22,INPUT_DATA!$CN:$CN,INPUT_DATA!DF:DF))</f>
        <v>0</v>
      </c>
      <c r="W22" s="255">
        <f>IF($B22=0,"",_xlfn.XLOOKUP($B22,INPUT_DATA!$CN:$CN,INPUT_DATA!DG:DG))</f>
        <v>0</v>
      </c>
      <c r="X22" s="1255">
        <f>IF($B22=0,"",_xlfn.XLOOKUP($B22,INPUT_DATA!$CN:$CN,INPUT_DATA!DH:DH))</f>
        <v>0</v>
      </c>
      <c r="Y22" s="255">
        <f>IF($B22=0,"",_xlfn.XLOOKUP($B22,INPUT_DATA!$CN:$CN,INPUT_DATA!DI:DI))</f>
        <v>0</v>
      </c>
      <c r="Z22" s="1255">
        <f>IF($B22=0,"",_xlfn.XLOOKUP($B22,INPUT_DATA!$CN:$CN,INPUT_DATA!DJ:DJ))</f>
        <v>0</v>
      </c>
      <c r="AA22" s="255">
        <f>IF($B22=0,"",_xlfn.XLOOKUP($B22,INPUT_DATA!$CN:$CN,INPUT_DATA!DK:DK))</f>
        <v>0</v>
      </c>
      <c r="AB22" s="1255">
        <f>IF($B22=0,"",_xlfn.XLOOKUP($B22,INPUT_DATA!$CN:$CN,INPUT_DATA!DL:DL))</f>
        <v>0</v>
      </c>
      <c r="AC22" s="255">
        <f>IF($B22=0,"",_xlfn.XLOOKUP($B22,INPUT_DATA!$CN:$CN,INPUT_DATA!DM:DM))</f>
        <v>0</v>
      </c>
      <c r="AD22" s="1255">
        <f>IF($B22=0,"",_xlfn.XLOOKUP($B22,INPUT_DATA!$CN:$CN,INPUT_DATA!DN:DN))</f>
        <v>0</v>
      </c>
    </row>
    <row r="23" spans="2:30">
      <c r="B23" s="1202">
        <f>'02 - Monthly Asset Follow up'!B27</f>
        <v>45688</v>
      </c>
      <c r="C23" s="255">
        <f t="shared" si="1"/>
        <v>7882097726.960001</v>
      </c>
      <c r="D23" s="1255">
        <f t="shared" si="0"/>
        <v>55980</v>
      </c>
      <c r="E23" s="255">
        <f>IF($B23=0,"",_xlfn.XLOOKUP($B23,INPUT_DATA!$CN:$CN,INPUT_DATA!CO:CO))</f>
        <v>7851886174.6700001</v>
      </c>
      <c r="F23" s="1255">
        <f>IF($B23=0,"",_xlfn.XLOOKUP($B23,INPUT_DATA!$CN:$CN,INPUT_DATA!CP:CP))</f>
        <v>55789</v>
      </c>
      <c r="G23" s="255">
        <f>IF($B23=0,"",_xlfn.XLOOKUP($B23,INPUT_DATA!$CN:$CN,INPUT_DATA!CQ:CQ))</f>
        <v>19070387.640000001</v>
      </c>
      <c r="H23" s="1255">
        <f>IF($B23=0,"",_xlfn.XLOOKUP($B23,INPUT_DATA!$CN:$CN,INPUT_DATA!CR:CR))</f>
        <v>114</v>
      </c>
      <c r="I23" s="255">
        <f>IF($B23=0,"",_xlfn.XLOOKUP($B23,INPUT_DATA!$CN:$CN,INPUT_DATA!CS:CS))</f>
        <v>7512666.54</v>
      </c>
      <c r="J23" s="1255">
        <f>IF($B23=0,"",_xlfn.XLOOKUP($B23,INPUT_DATA!$CN:$CN,INPUT_DATA!CT:CT))</f>
        <v>47</v>
      </c>
      <c r="K23" s="255">
        <f>IF($B23=0,"",_xlfn.XLOOKUP($B23,INPUT_DATA!$CN:$CN,INPUT_DATA!CU:CU))</f>
        <v>2234762.4300000002</v>
      </c>
      <c r="L23" s="1255">
        <f>IF($B23=0,"",_xlfn.XLOOKUP($B23,INPUT_DATA!$CN:$CN,INPUT_DATA!CV:CV))</f>
        <v>22</v>
      </c>
      <c r="M23" s="255">
        <f>IF($B23=0,"",_xlfn.XLOOKUP($B23,INPUT_DATA!$CN:$CN,INPUT_DATA!CW:CW))</f>
        <v>1393735.6799999999</v>
      </c>
      <c r="N23" s="1255">
        <f>IF($B23=0,"",_xlfn.XLOOKUP($B23,INPUT_DATA!$CN:$CN,INPUT_DATA!CX:CX))</f>
        <v>8</v>
      </c>
      <c r="O23" s="255">
        <f>IF($B23=0,"",_xlfn.XLOOKUP($B23,INPUT_DATA!$CN:$CN,INPUT_DATA!CY:CY))</f>
        <v>0</v>
      </c>
      <c r="P23" s="1255">
        <f>IF($B23=0,"",_xlfn.XLOOKUP($B23,INPUT_DATA!$CN:$CN,INPUT_DATA!CZ:CZ))</f>
        <v>0</v>
      </c>
      <c r="Q23" s="255">
        <f>IF($B23=0,"",_xlfn.XLOOKUP($B23,INPUT_DATA!$CN:$CN,INPUT_DATA!DA:DA))</f>
        <v>0</v>
      </c>
      <c r="R23" s="1255">
        <f>IF($B23=0,"",_xlfn.XLOOKUP($B23,INPUT_DATA!$CN:$CN,INPUT_DATA!DB:DB))</f>
        <v>0</v>
      </c>
      <c r="S23" s="255">
        <f>IF($B23=0,"",_xlfn.XLOOKUP($B23,INPUT_DATA!$CN:$CN,INPUT_DATA!DC:DC))</f>
        <v>0</v>
      </c>
      <c r="T23" s="1255">
        <f>IF($B23=0,"",_xlfn.XLOOKUP($B23,INPUT_DATA!$CN:$CN,INPUT_DATA!DD:DD))</f>
        <v>0</v>
      </c>
      <c r="U23" s="255">
        <f>IF($B23=0,"",_xlfn.XLOOKUP($B23,INPUT_DATA!$CN:$CN,INPUT_DATA!DE:DE))</f>
        <v>0</v>
      </c>
      <c r="V23" s="1255">
        <f>IF($B23=0,"",_xlfn.XLOOKUP($B23,INPUT_DATA!$CN:$CN,INPUT_DATA!DF:DF))</f>
        <v>0</v>
      </c>
      <c r="W23" s="255">
        <f>IF($B23=0,"",_xlfn.XLOOKUP($B23,INPUT_DATA!$CN:$CN,INPUT_DATA!DG:DG))</f>
        <v>0</v>
      </c>
      <c r="X23" s="1255">
        <f>IF($B23=0,"",_xlfn.XLOOKUP($B23,INPUT_DATA!$CN:$CN,INPUT_DATA!DH:DH))</f>
        <v>0</v>
      </c>
      <c r="Y23" s="255">
        <f>IF($B23=0,"",_xlfn.XLOOKUP($B23,INPUT_DATA!$CN:$CN,INPUT_DATA!DI:DI))</f>
        <v>0</v>
      </c>
      <c r="Z23" s="1255">
        <f>IF($B23=0,"",_xlfn.XLOOKUP($B23,INPUT_DATA!$CN:$CN,INPUT_DATA!DJ:DJ))</f>
        <v>0</v>
      </c>
      <c r="AA23" s="255">
        <f>IF($B23=0,"",_xlfn.XLOOKUP($B23,INPUT_DATA!$CN:$CN,INPUT_DATA!DK:DK))</f>
        <v>0</v>
      </c>
      <c r="AB23" s="1255">
        <f>IF($B23=0,"",_xlfn.XLOOKUP($B23,INPUT_DATA!$CN:$CN,INPUT_DATA!DL:DL))</f>
        <v>0</v>
      </c>
      <c r="AC23" s="255">
        <f>IF($B23=0,"",_xlfn.XLOOKUP($B23,INPUT_DATA!$CN:$CN,INPUT_DATA!DM:DM))</f>
        <v>0</v>
      </c>
      <c r="AD23" s="1255">
        <f>IF($B23=0,"",_xlfn.XLOOKUP($B23,INPUT_DATA!$CN:$CN,INPUT_DATA!DN:DN))</f>
        <v>0</v>
      </c>
    </row>
    <row r="24" spans="2:30">
      <c r="B24" s="1202">
        <f>'02 - Monthly Asset Follow up'!B28</f>
        <v>45657</v>
      </c>
      <c r="C24" s="255">
        <f t="shared" si="1"/>
        <v>7942231678.2000008</v>
      </c>
      <c r="D24" s="1255">
        <f t="shared" si="0"/>
        <v>56150</v>
      </c>
      <c r="E24" s="255">
        <f>IF($B24=0,"",_xlfn.XLOOKUP($B24,INPUT_DATA!$CN:$CN,INPUT_DATA!CO:CO))</f>
        <v>7913177373.5100002</v>
      </c>
      <c r="F24" s="1255">
        <f>IF($B24=0,"",_xlfn.XLOOKUP($B24,INPUT_DATA!$CN:$CN,INPUT_DATA!CP:CP))</f>
        <v>55965</v>
      </c>
      <c r="G24" s="255">
        <f>IF($B24=0,"",_xlfn.XLOOKUP($B24,INPUT_DATA!$CN:$CN,INPUT_DATA!CQ:CQ))</f>
        <v>20261511.460000001</v>
      </c>
      <c r="H24" s="1255">
        <f>IF($B24=0,"",_xlfn.XLOOKUP($B24,INPUT_DATA!$CN:$CN,INPUT_DATA!CR:CR))</f>
        <v>126</v>
      </c>
      <c r="I24" s="255">
        <f>IF($B24=0,"",_xlfn.XLOOKUP($B24,INPUT_DATA!$CN:$CN,INPUT_DATA!CS:CS))</f>
        <v>6209398.6799999997</v>
      </c>
      <c r="J24" s="1255">
        <f>IF($B24=0,"",_xlfn.XLOOKUP($B24,INPUT_DATA!$CN:$CN,INPUT_DATA!CT:CT))</f>
        <v>39</v>
      </c>
      <c r="K24" s="255">
        <f>IF($B24=0,"",_xlfn.XLOOKUP($B24,INPUT_DATA!$CN:$CN,INPUT_DATA!CU:CU))</f>
        <v>2583394.5499999998</v>
      </c>
      <c r="L24" s="1255">
        <f>IF($B24=0,"",_xlfn.XLOOKUP($B24,INPUT_DATA!$CN:$CN,INPUT_DATA!CV:CV))</f>
        <v>20</v>
      </c>
      <c r="M24" s="255">
        <f>IF($B24=0,"",_xlfn.XLOOKUP($B24,INPUT_DATA!$CN:$CN,INPUT_DATA!CW:CW))</f>
        <v>0</v>
      </c>
      <c r="N24" s="1255">
        <f>IF($B24=0,"",_xlfn.XLOOKUP($B24,INPUT_DATA!$CN:$CN,INPUT_DATA!CX:CX))</f>
        <v>0</v>
      </c>
      <c r="O24" s="255">
        <f>IF($B24=0,"",_xlfn.XLOOKUP($B24,INPUT_DATA!$CN:$CN,INPUT_DATA!CY:CY))</f>
        <v>0</v>
      </c>
      <c r="P24" s="1255">
        <f>IF($B24=0,"",_xlfn.XLOOKUP($B24,INPUT_DATA!$CN:$CN,INPUT_DATA!CZ:CZ))</f>
        <v>0</v>
      </c>
      <c r="Q24" s="255">
        <f>IF($B24=0,"",_xlfn.XLOOKUP($B24,INPUT_DATA!$CN:$CN,INPUT_DATA!DA:DA))</f>
        <v>0</v>
      </c>
      <c r="R24" s="1255">
        <f>IF($B24=0,"",_xlfn.XLOOKUP($B24,INPUT_DATA!$CN:$CN,INPUT_DATA!DB:DB))</f>
        <v>0</v>
      </c>
      <c r="S24" s="255">
        <f>IF($B24=0,"",_xlfn.XLOOKUP($B24,INPUT_DATA!$CN:$CN,INPUT_DATA!DC:DC))</f>
        <v>0</v>
      </c>
      <c r="T24" s="1255">
        <f>IF($B24=0,"",_xlfn.XLOOKUP($B24,INPUT_DATA!$CN:$CN,INPUT_DATA!DD:DD))</f>
        <v>0</v>
      </c>
      <c r="U24" s="255">
        <f>IF($B24=0,"",_xlfn.XLOOKUP($B24,INPUT_DATA!$CN:$CN,INPUT_DATA!DE:DE))</f>
        <v>0</v>
      </c>
      <c r="V24" s="1255">
        <f>IF($B24=0,"",_xlfn.XLOOKUP($B24,INPUT_DATA!$CN:$CN,INPUT_DATA!DF:DF))</f>
        <v>0</v>
      </c>
      <c r="W24" s="255">
        <f>IF($B24=0,"",_xlfn.XLOOKUP($B24,INPUT_DATA!$CN:$CN,INPUT_DATA!DG:DG))</f>
        <v>0</v>
      </c>
      <c r="X24" s="1255">
        <f>IF($B24=0,"",_xlfn.XLOOKUP($B24,INPUT_DATA!$CN:$CN,INPUT_DATA!DH:DH))</f>
        <v>0</v>
      </c>
      <c r="Y24" s="255">
        <f>IF($B24=0,"",_xlfn.XLOOKUP($B24,INPUT_DATA!$CN:$CN,INPUT_DATA!DI:DI))</f>
        <v>0</v>
      </c>
      <c r="Z24" s="1255">
        <f>IF($B24=0,"",_xlfn.XLOOKUP($B24,INPUT_DATA!$CN:$CN,INPUT_DATA!DJ:DJ))</f>
        <v>0</v>
      </c>
      <c r="AA24" s="255">
        <f>IF($B24=0,"",_xlfn.XLOOKUP($B24,INPUT_DATA!$CN:$CN,INPUT_DATA!DK:DK))</f>
        <v>0</v>
      </c>
      <c r="AB24" s="1255">
        <f>IF($B24=0,"",_xlfn.XLOOKUP($B24,INPUT_DATA!$CN:$CN,INPUT_DATA!DL:DL))</f>
        <v>0</v>
      </c>
      <c r="AC24" s="255">
        <f>IF($B24=0,"",_xlfn.XLOOKUP($B24,INPUT_DATA!$CN:$CN,INPUT_DATA!DM:DM))</f>
        <v>0</v>
      </c>
      <c r="AD24" s="1255">
        <f>IF($B24=0,"",_xlfn.XLOOKUP($B24,INPUT_DATA!$CN:$CN,INPUT_DATA!DN:DN))</f>
        <v>0</v>
      </c>
    </row>
    <row r="25" spans="2:30">
      <c r="B25" s="1202">
        <f>'02 - Monthly Asset Follow up'!B29</f>
        <v>45626</v>
      </c>
      <c r="C25" s="255">
        <f t="shared" si="1"/>
        <v>8062678431.4300003</v>
      </c>
      <c r="D25" s="1255">
        <f t="shared" si="0"/>
        <v>56690</v>
      </c>
      <c r="E25" s="255">
        <f>IF($B25=0,"",_xlfn.XLOOKUP($B25,INPUT_DATA!$CN:$CN,INPUT_DATA!CO:CO))</f>
        <v>8038993600.0500002</v>
      </c>
      <c r="F25" s="1255">
        <f>IF($B25=0,"",_xlfn.XLOOKUP($B25,INPUT_DATA!$CN:$CN,INPUT_DATA!CP:CP))</f>
        <v>56548</v>
      </c>
      <c r="G25" s="255">
        <f>IF($B25=0,"",_xlfn.XLOOKUP($B25,INPUT_DATA!$CN:$CN,INPUT_DATA!CQ:CQ))</f>
        <v>17650355.260000002</v>
      </c>
      <c r="H25" s="1255">
        <f>IF($B25=0,"",_xlfn.XLOOKUP($B25,INPUT_DATA!$CN:$CN,INPUT_DATA!CR:CR))</f>
        <v>111</v>
      </c>
      <c r="I25" s="255">
        <f>IF($B25=0,"",_xlfn.XLOOKUP($B25,INPUT_DATA!$CN:$CN,INPUT_DATA!CS:CS))</f>
        <v>6034476.1200000001</v>
      </c>
      <c r="J25" s="1255">
        <f>IF($B25=0,"",_xlfn.XLOOKUP($B25,INPUT_DATA!$CN:$CN,INPUT_DATA!CT:CT))</f>
        <v>31</v>
      </c>
      <c r="K25" s="255">
        <f>IF($B25=0,"",_xlfn.XLOOKUP($B25,INPUT_DATA!$CN:$CN,INPUT_DATA!CU:CU))</f>
        <v>0</v>
      </c>
      <c r="L25" s="1255">
        <f>IF($B25=0,"",_xlfn.XLOOKUP($B25,INPUT_DATA!$CN:$CN,INPUT_DATA!CV:CV))</f>
        <v>0</v>
      </c>
      <c r="M25" s="255">
        <f>IF($B25=0,"",_xlfn.XLOOKUP($B25,INPUT_DATA!$CN:$CN,INPUT_DATA!CW:CW))</f>
        <v>0</v>
      </c>
      <c r="N25" s="1255">
        <f>IF($B25=0,"",_xlfn.XLOOKUP($B25,INPUT_DATA!$CN:$CN,INPUT_DATA!CX:CX))</f>
        <v>0</v>
      </c>
      <c r="O25" s="255">
        <f>IF($B25=0,"",_xlfn.XLOOKUP($B25,INPUT_DATA!$CN:$CN,INPUT_DATA!CY:CY))</f>
        <v>0</v>
      </c>
      <c r="P25" s="1255">
        <f>IF($B25=0,"",_xlfn.XLOOKUP($B25,INPUT_DATA!$CN:$CN,INPUT_DATA!CZ:CZ))</f>
        <v>0</v>
      </c>
      <c r="Q25" s="255">
        <f>IF($B25=0,"",_xlfn.XLOOKUP($B25,INPUT_DATA!$CN:$CN,INPUT_DATA!DA:DA))</f>
        <v>0</v>
      </c>
      <c r="R25" s="1255">
        <f>IF($B25=0,"",_xlfn.XLOOKUP($B25,INPUT_DATA!$CN:$CN,INPUT_DATA!DB:DB))</f>
        <v>0</v>
      </c>
      <c r="S25" s="255">
        <f>IF($B25=0,"",_xlfn.XLOOKUP($B25,INPUT_DATA!$CN:$CN,INPUT_DATA!DC:DC))</f>
        <v>0</v>
      </c>
      <c r="T25" s="1255">
        <f>IF($B25=0,"",_xlfn.XLOOKUP($B25,INPUT_DATA!$CN:$CN,INPUT_DATA!DD:DD))</f>
        <v>0</v>
      </c>
      <c r="U25" s="255">
        <f>IF($B25=0,"",_xlfn.XLOOKUP($B25,INPUT_DATA!$CN:$CN,INPUT_DATA!DE:DE))</f>
        <v>0</v>
      </c>
      <c r="V25" s="1255">
        <f>IF($B25=0,"",_xlfn.XLOOKUP($B25,INPUT_DATA!$CN:$CN,INPUT_DATA!DF:DF))</f>
        <v>0</v>
      </c>
      <c r="W25" s="255">
        <f>IF($B25=0,"",_xlfn.XLOOKUP($B25,INPUT_DATA!$CN:$CN,INPUT_DATA!DG:DG))</f>
        <v>0</v>
      </c>
      <c r="X25" s="1255">
        <f>IF($B25=0,"",_xlfn.XLOOKUP($B25,INPUT_DATA!$CN:$CN,INPUT_DATA!DH:DH))</f>
        <v>0</v>
      </c>
      <c r="Y25" s="255">
        <f>IF($B25=0,"",_xlfn.XLOOKUP($B25,INPUT_DATA!$CN:$CN,INPUT_DATA!DI:DI))</f>
        <v>0</v>
      </c>
      <c r="Z25" s="1255">
        <f>IF($B25=0,"",_xlfn.XLOOKUP($B25,INPUT_DATA!$CN:$CN,INPUT_DATA!DJ:DJ))</f>
        <v>0</v>
      </c>
      <c r="AA25" s="255">
        <f>IF($B25=0,"",_xlfn.XLOOKUP($B25,INPUT_DATA!$CN:$CN,INPUT_DATA!DK:DK))</f>
        <v>0</v>
      </c>
      <c r="AB25" s="1255">
        <f>IF($B25=0,"",_xlfn.XLOOKUP($B25,INPUT_DATA!$CN:$CN,INPUT_DATA!DL:DL))</f>
        <v>0</v>
      </c>
      <c r="AC25" s="255">
        <f>IF($B25=0,"",_xlfn.XLOOKUP($B25,INPUT_DATA!$CN:$CN,INPUT_DATA!DM:DM))</f>
        <v>0</v>
      </c>
      <c r="AD25" s="1255">
        <f>IF($B25=0,"",_xlfn.XLOOKUP($B25,INPUT_DATA!$CN:$CN,INPUT_DATA!DN:DN))</f>
        <v>0</v>
      </c>
    </row>
    <row r="26" spans="2:30">
      <c r="B26" s="1202">
        <f>'02 - Monthly Asset Follow up'!B30</f>
        <v>45596</v>
      </c>
      <c r="C26" s="255">
        <f t="shared" si="1"/>
        <v>8120798931.6599998</v>
      </c>
      <c r="D26" s="1255">
        <f t="shared" si="0"/>
        <v>56839</v>
      </c>
      <c r="E26" s="255">
        <f>IF($B26=0,"",_xlfn.XLOOKUP($B26,INPUT_DATA!$CN:$CN,INPUT_DATA!CO:CO))</f>
        <v>8120798931.6599998</v>
      </c>
      <c r="F26" s="1255">
        <f>IF($B26=0,"",_xlfn.XLOOKUP($B26,INPUT_DATA!$CN:$CN,INPUT_DATA!CP:CP))</f>
        <v>56839</v>
      </c>
      <c r="G26" s="255">
        <f>IF($B26=0,"",_xlfn.XLOOKUP($B26,INPUT_DATA!$CN:$CN,INPUT_DATA!CQ:CQ))</f>
        <v>0</v>
      </c>
      <c r="H26" s="1255">
        <f>IF($B26=0,"",_xlfn.XLOOKUP($B26,INPUT_DATA!$CN:$CN,INPUT_DATA!CR:CR))</f>
        <v>0</v>
      </c>
      <c r="I26" s="255">
        <f>IF($B26=0,"",_xlfn.XLOOKUP($B26,INPUT_DATA!$CN:$CN,INPUT_DATA!CS:CS))</f>
        <v>0</v>
      </c>
      <c r="J26" s="1255">
        <f>IF($B26=0,"",_xlfn.XLOOKUP($B26,INPUT_DATA!$CN:$CN,INPUT_DATA!CT:CT))</f>
        <v>0</v>
      </c>
      <c r="K26" s="255">
        <f>IF($B26=0,"",_xlfn.XLOOKUP($B26,INPUT_DATA!$CN:$CN,INPUT_DATA!CU:CU))</f>
        <v>0</v>
      </c>
      <c r="L26" s="1255">
        <f>IF($B26=0,"",_xlfn.XLOOKUP($B26,INPUT_DATA!$CN:$CN,INPUT_DATA!CV:CV))</f>
        <v>0</v>
      </c>
      <c r="M26" s="255">
        <f>IF($B26=0,"",_xlfn.XLOOKUP($B26,INPUT_DATA!$CN:$CN,INPUT_DATA!CW:CW))</f>
        <v>0</v>
      </c>
      <c r="N26" s="1255">
        <f>IF($B26=0,"",_xlfn.XLOOKUP($B26,INPUT_DATA!$CN:$CN,INPUT_DATA!CX:CX))</f>
        <v>0</v>
      </c>
      <c r="O26" s="255">
        <f>IF($B26=0,"",_xlfn.XLOOKUP($B26,INPUT_DATA!$CN:$CN,INPUT_DATA!CY:CY))</f>
        <v>0</v>
      </c>
      <c r="P26" s="1255">
        <f>IF($B26=0,"",_xlfn.XLOOKUP($B26,INPUT_DATA!$CN:$CN,INPUT_DATA!CZ:CZ))</f>
        <v>0</v>
      </c>
      <c r="Q26" s="255">
        <f>IF($B26=0,"",_xlfn.XLOOKUP($B26,INPUT_DATA!$CN:$CN,INPUT_DATA!DA:DA))</f>
        <v>0</v>
      </c>
      <c r="R26" s="1255">
        <f>IF($B26=0,"",_xlfn.XLOOKUP($B26,INPUT_DATA!$CN:$CN,INPUT_DATA!DB:DB))</f>
        <v>0</v>
      </c>
      <c r="S26" s="255">
        <f>IF($B26=0,"",_xlfn.XLOOKUP($B26,INPUT_DATA!$CN:$CN,INPUT_DATA!DC:DC))</f>
        <v>0</v>
      </c>
      <c r="T26" s="1255">
        <f>IF($B26=0,"",_xlfn.XLOOKUP($B26,INPUT_DATA!$CN:$CN,INPUT_DATA!DD:DD))</f>
        <v>0</v>
      </c>
      <c r="U26" s="255">
        <f>IF($B26=0,"",_xlfn.XLOOKUP($B26,INPUT_DATA!$CN:$CN,INPUT_DATA!DE:DE))</f>
        <v>0</v>
      </c>
      <c r="V26" s="1255">
        <f>IF($B26=0,"",_xlfn.XLOOKUP($B26,INPUT_DATA!$CN:$CN,INPUT_DATA!DF:DF))</f>
        <v>0</v>
      </c>
      <c r="W26" s="255">
        <f>IF($B26=0,"",_xlfn.XLOOKUP($B26,INPUT_DATA!$CN:$CN,INPUT_DATA!DG:DG))</f>
        <v>0</v>
      </c>
      <c r="X26" s="1255">
        <f>IF($B26=0,"",_xlfn.XLOOKUP($B26,INPUT_DATA!$CN:$CN,INPUT_DATA!DH:DH))</f>
        <v>0</v>
      </c>
      <c r="Y26" s="255">
        <f>IF($B26=0,"",_xlfn.XLOOKUP($B26,INPUT_DATA!$CN:$CN,INPUT_DATA!DI:DI))</f>
        <v>0</v>
      </c>
      <c r="Z26" s="1255">
        <f>IF($B26=0,"",_xlfn.XLOOKUP($B26,INPUT_DATA!$CN:$CN,INPUT_DATA!DJ:DJ))</f>
        <v>0</v>
      </c>
      <c r="AA26" s="255">
        <f>IF($B26=0,"",_xlfn.XLOOKUP($B26,INPUT_DATA!$CN:$CN,INPUT_DATA!DK:DK))</f>
        <v>0</v>
      </c>
      <c r="AB26" s="1255">
        <f>IF($B26=0,"",_xlfn.XLOOKUP($B26,INPUT_DATA!$CN:$CN,INPUT_DATA!DL:DL))</f>
        <v>0</v>
      </c>
      <c r="AC26" s="255">
        <f>IF($B26=0,"",_xlfn.XLOOKUP($B26,INPUT_DATA!$CN:$CN,INPUT_DATA!DM:DM))</f>
        <v>0</v>
      </c>
      <c r="AD26" s="1255">
        <f>IF($B26=0,"",_xlfn.XLOOKUP($B26,INPUT_DATA!$CN:$CN,INPUT_DATA!DN:DN))</f>
        <v>0</v>
      </c>
    </row>
    <row r="27" spans="2:30">
      <c r="B27" s="1202">
        <f>'02 - Monthly Asset Follow up'!B31</f>
        <v>45565</v>
      </c>
      <c r="C27" s="255">
        <f t="shared" si="1"/>
        <v>8182368484.4700003</v>
      </c>
      <c r="D27" s="1255">
        <f t="shared" si="0"/>
        <v>56971</v>
      </c>
      <c r="E27" s="255">
        <f>IF($B27=0,"",_xlfn.XLOOKUP($B27,INPUT_DATA!$CN:$CN,INPUT_DATA!CO:CO))</f>
        <v>8182368484.4700003</v>
      </c>
      <c r="F27" s="1255">
        <f>IF($B27=0,"",_xlfn.XLOOKUP($B27,INPUT_DATA!$CN:$CN,INPUT_DATA!CP:CP))</f>
        <v>56971</v>
      </c>
      <c r="G27" s="255">
        <f>IF($B27=0,"",_xlfn.XLOOKUP($B27,INPUT_DATA!$CN:$CN,INPUT_DATA!CQ:CQ))</f>
        <v>0</v>
      </c>
      <c r="H27" s="1255">
        <f>IF($B27=0,"",_xlfn.XLOOKUP($B27,INPUT_DATA!$CN:$CN,INPUT_DATA!CR:CR))</f>
        <v>0</v>
      </c>
      <c r="I27" s="255">
        <f>IF($B27=0,"",_xlfn.XLOOKUP($B27,INPUT_DATA!$CN:$CN,INPUT_DATA!CS:CS))</f>
        <v>0</v>
      </c>
      <c r="J27" s="1255">
        <f>IF($B27=0,"",_xlfn.XLOOKUP($B27,INPUT_DATA!$CN:$CN,INPUT_DATA!CT:CT))</f>
        <v>0</v>
      </c>
      <c r="K27" s="255">
        <f>IF($B27=0,"",_xlfn.XLOOKUP($B27,INPUT_DATA!$CN:$CN,INPUT_DATA!CU:CU))</f>
        <v>0</v>
      </c>
      <c r="L27" s="1255">
        <f>IF($B27=0,"",_xlfn.XLOOKUP($B27,INPUT_DATA!$CN:$CN,INPUT_DATA!CV:CV))</f>
        <v>0</v>
      </c>
      <c r="M27" s="255">
        <f>IF($B27=0,"",_xlfn.XLOOKUP($B27,INPUT_DATA!$CN:$CN,INPUT_DATA!CW:CW))</f>
        <v>0</v>
      </c>
      <c r="N27" s="1255">
        <f>IF($B27=0,"",_xlfn.XLOOKUP($B27,INPUT_DATA!$CN:$CN,INPUT_DATA!CX:CX))</f>
        <v>0</v>
      </c>
      <c r="O27" s="255">
        <f>IF($B27=0,"",_xlfn.XLOOKUP($B27,INPUT_DATA!$CN:$CN,INPUT_DATA!CY:CY))</f>
        <v>0</v>
      </c>
      <c r="P27" s="1255">
        <f>IF($B27=0,"",_xlfn.XLOOKUP($B27,INPUT_DATA!$CN:$CN,INPUT_DATA!CZ:CZ))</f>
        <v>0</v>
      </c>
      <c r="Q27" s="255">
        <f>IF($B27=0,"",_xlfn.XLOOKUP($B27,INPUT_DATA!$CN:$CN,INPUT_DATA!DA:DA))</f>
        <v>0</v>
      </c>
      <c r="R27" s="1255">
        <f>IF($B27=0,"",_xlfn.XLOOKUP($B27,INPUT_DATA!$CN:$CN,INPUT_DATA!DB:DB))</f>
        <v>0</v>
      </c>
      <c r="S27" s="255">
        <f>IF($B27=0,"",_xlfn.XLOOKUP($B27,INPUT_DATA!$CN:$CN,INPUT_DATA!DC:DC))</f>
        <v>0</v>
      </c>
      <c r="T27" s="1255">
        <f>IF($B27=0,"",_xlfn.XLOOKUP($B27,INPUT_DATA!$CN:$CN,INPUT_DATA!DD:DD))</f>
        <v>0</v>
      </c>
      <c r="U27" s="255">
        <f>IF($B27=0,"",_xlfn.XLOOKUP($B27,INPUT_DATA!$CN:$CN,INPUT_DATA!DE:DE))</f>
        <v>0</v>
      </c>
      <c r="V27" s="1255">
        <f>IF($B27=0,"",_xlfn.XLOOKUP($B27,INPUT_DATA!$CN:$CN,INPUT_DATA!DF:DF))</f>
        <v>0</v>
      </c>
      <c r="W27" s="255">
        <f>IF($B27=0,"",_xlfn.XLOOKUP($B27,INPUT_DATA!$CN:$CN,INPUT_DATA!DG:DG))</f>
        <v>0</v>
      </c>
      <c r="X27" s="1255">
        <f>IF($B27=0,"",_xlfn.XLOOKUP($B27,INPUT_DATA!$CN:$CN,INPUT_DATA!DH:DH))</f>
        <v>0</v>
      </c>
      <c r="Y27" s="255">
        <f>IF($B27=0,"",_xlfn.XLOOKUP($B27,INPUT_DATA!$CN:$CN,INPUT_DATA!DI:DI))</f>
        <v>0</v>
      </c>
      <c r="Z27" s="1255">
        <f>IF($B27=0,"",_xlfn.XLOOKUP($B27,INPUT_DATA!$CN:$CN,INPUT_DATA!DJ:DJ))</f>
        <v>0</v>
      </c>
      <c r="AA27" s="255">
        <f>IF($B27=0,"",_xlfn.XLOOKUP($B27,INPUT_DATA!$CN:$CN,INPUT_DATA!DK:DK))</f>
        <v>0</v>
      </c>
      <c r="AB27" s="1255">
        <f>IF($B27=0,"",_xlfn.XLOOKUP($B27,INPUT_DATA!$CN:$CN,INPUT_DATA!DL:DL))</f>
        <v>0</v>
      </c>
      <c r="AC27" s="255">
        <f>IF($B27=0,"",_xlfn.XLOOKUP($B27,INPUT_DATA!$CN:$CN,INPUT_DATA!DM:DM))</f>
        <v>0</v>
      </c>
      <c r="AD27" s="1255">
        <f>IF($B27=0,"",_xlfn.XLOOKUP($B27,INPUT_DATA!$CN:$CN,INPUT_DATA!DN:DN))</f>
        <v>0</v>
      </c>
    </row>
    <row r="28" spans="2:30">
      <c r="B28" s="1202">
        <f>'02 - Monthly Asset Follow up'!B32</f>
        <v>0</v>
      </c>
      <c r="C28" s="255" t="str">
        <f t="shared" si="1"/>
        <v/>
      </c>
      <c r="D28" s="1255" t="str">
        <f t="shared" si="0"/>
        <v/>
      </c>
      <c r="E28" s="255" t="str">
        <f>IF($B28=0,"",_xlfn.XLOOKUP($B28,INPUT_DATA!$CN:$CN,INPUT_DATA!CO:CO))</f>
        <v/>
      </c>
      <c r="F28" s="1255" t="str">
        <f>IF($B28=0,"",_xlfn.XLOOKUP($B28,INPUT_DATA!$CN:$CN,INPUT_DATA!CP:CP))</f>
        <v/>
      </c>
      <c r="G28" s="255" t="str">
        <f>IF($B28=0,"",_xlfn.XLOOKUP($B28,INPUT_DATA!$CN:$CN,INPUT_DATA!CQ:CQ))</f>
        <v/>
      </c>
      <c r="H28" s="1255" t="str">
        <f>IF($B28=0,"",_xlfn.XLOOKUP($B28,INPUT_DATA!$CN:$CN,INPUT_DATA!CR:CR))</f>
        <v/>
      </c>
      <c r="I28" s="255" t="str">
        <f>IF($B28=0,"",_xlfn.XLOOKUP($B28,INPUT_DATA!$CN:$CN,INPUT_DATA!CS:CS))</f>
        <v/>
      </c>
      <c r="J28" s="1255" t="str">
        <f>IF($B28=0,"",_xlfn.XLOOKUP($B28,INPUT_DATA!$CN:$CN,INPUT_DATA!CT:CT))</f>
        <v/>
      </c>
      <c r="K28" s="255" t="str">
        <f>IF($B28=0,"",_xlfn.XLOOKUP($B28,INPUT_DATA!$CN:$CN,INPUT_DATA!CU:CU))</f>
        <v/>
      </c>
      <c r="L28" s="1255" t="str">
        <f>IF($B28=0,"",_xlfn.XLOOKUP($B28,INPUT_DATA!$CN:$CN,INPUT_DATA!CV:CV))</f>
        <v/>
      </c>
      <c r="M28" s="255" t="str">
        <f>IF($B28=0,"",_xlfn.XLOOKUP($B28,INPUT_DATA!$CN:$CN,INPUT_DATA!CW:CW))</f>
        <v/>
      </c>
      <c r="N28" s="1255" t="str">
        <f>IF($B28=0,"",_xlfn.XLOOKUP($B28,INPUT_DATA!$CN:$CN,INPUT_DATA!CX:CX))</f>
        <v/>
      </c>
      <c r="O28" s="255" t="str">
        <f>IF($B28=0,"",_xlfn.XLOOKUP($B28,INPUT_DATA!$CN:$CN,INPUT_DATA!CY:CY))</f>
        <v/>
      </c>
      <c r="P28" s="1255" t="str">
        <f>IF($B28=0,"",_xlfn.XLOOKUP($B28,INPUT_DATA!$CN:$CN,INPUT_DATA!CZ:CZ))</f>
        <v/>
      </c>
      <c r="Q28" s="255" t="str">
        <f>IF($B28=0,"",_xlfn.XLOOKUP($B28,INPUT_DATA!$CN:$CN,INPUT_DATA!DA:DA))</f>
        <v/>
      </c>
      <c r="R28" s="1255" t="str">
        <f>IF($B28=0,"",_xlfn.XLOOKUP($B28,INPUT_DATA!$CN:$CN,INPUT_DATA!DB:DB))</f>
        <v/>
      </c>
      <c r="S28" s="255" t="str">
        <f>IF($B28=0,"",_xlfn.XLOOKUP($B28,INPUT_DATA!$CN:$CN,INPUT_DATA!DC:DC))</f>
        <v/>
      </c>
      <c r="T28" s="1255" t="str">
        <f>IF($B28=0,"",_xlfn.XLOOKUP($B28,INPUT_DATA!$CN:$CN,INPUT_DATA!DD:DD))</f>
        <v/>
      </c>
      <c r="U28" s="255" t="str">
        <f>IF($B28=0,"",_xlfn.XLOOKUP($B28,INPUT_DATA!$CN:$CN,INPUT_DATA!DE:DE))</f>
        <v/>
      </c>
      <c r="V28" s="1255" t="str">
        <f>IF($B28=0,"",_xlfn.XLOOKUP($B28,INPUT_DATA!$CN:$CN,INPUT_DATA!DF:DF))</f>
        <v/>
      </c>
      <c r="W28" s="255" t="str">
        <f>IF($B28=0,"",_xlfn.XLOOKUP($B28,INPUT_DATA!$CN:$CN,INPUT_DATA!DG:DG))</f>
        <v/>
      </c>
      <c r="X28" s="1255" t="str">
        <f>IF($B28=0,"",_xlfn.XLOOKUP($B28,INPUT_DATA!$CN:$CN,INPUT_DATA!DH:DH))</f>
        <v/>
      </c>
      <c r="Y28" s="255" t="str">
        <f>IF($B28=0,"",_xlfn.XLOOKUP($B28,INPUT_DATA!$CN:$CN,INPUT_DATA!DI:DI))</f>
        <v/>
      </c>
      <c r="Z28" s="1255" t="str">
        <f>IF($B28=0,"",_xlfn.XLOOKUP($B28,INPUT_DATA!$CN:$CN,INPUT_DATA!DJ:DJ))</f>
        <v/>
      </c>
      <c r="AA28" s="255" t="str">
        <f>IF($B28=0,"",_xlfn.XLOOKUP($B28,INPUT_DATA!$CN:$CN,INPUT_DATA!DK:DK))</f>
        <v/>
      </c>
      <c r="AB28" s="1255" t="str">
        <f>IF($B28=0,"",_xlfn.XLOOKUP($B28,INPUT_DATA!$CN:$CN,INPUT_DATA!DL:DL))</f>
        <v/>
      </c>
      <c r="AC28" s="255" t="str">
        <f>IF($B28=0,"",_xlfn.XLOOKUP($B28,INPUT_DATA!$CN:$CN,INPUT_DATA!DM:DM))</f>
        <v/>
      </c>
      <c r="AD28" s="1255" t="str">
        <f>IF($B28=0,"",_xlfn.XLOOKUP($B28,INPUT_DATA!$CN:$CN,INPUT_DATA!DN:DN))</f>
        <v/>
      </c>
    </row>
    <row r="29" spans="2:30">
      <c r="B29" s="1202">
        <f>'02 - Monthly Asset Follow up'!B33</f>
        <v>0</v>
      </c>
      <c r="C29" s="255" t="str">
        <f t="shared" si="1"/>
        <v/>
      </c>
      <c r="D29" s="1255" t="str">
        <f t="shared" si="0"/>
        <v/>
      </c>
      <c r="E29" s="255" t="str">
        <f>IF($B29=0,"",_xlfn.XLOOKUP($B29,INPUT_DATA!$CN:$CN,INPUT_DATA!CO:CO))</f>
        <v/>
      </c>
      <c r="F29" s="1255" t="str">
        <f>IF($B29=0,"",_xlfn.XLOOKUP($B29,INPUT_DATA!$CN:$CN,INPUT_DATA!CP:CP))</f>
        <v/>
      </c>
      <c r="G29" s="255" t="str">
        <f>IF($B29=0,"",_xlfn.XLOOKUP($B29,INPUT_DATA!$CN:$CN,INPUT_DATA!CQ:CQ))</f>
        <v/>
      </c>
      <c r="H29" s="1255" t="str">
        <f>IF($B29=0,"",_xlfn.XLOOKUP($B29,INPUT_DATA!$CN:$CN,INPUT_DATA!CR:CR))</f>
        <v/>
      </c>
      <c r="I29" s="255" t="str">
        <f>IF($B29=0,"",_xlfn.XLOOKUP($B29,INPUT_DATA!$CN:$CN,INPUT_DATA!CS:CS))</f>
        <v/>
      </c>
      <c r="J29" s="1255" t="str">
        <f>IF($B29=0,"",_xlfn.XLOOKUP($B29,INPUT_DATA!$CN:$CN,INPUT_DATA!CT:CT))</f>
        <v/>
      </c>
      <c r="K29" s="255" t="str">
        <f>IF($B29=0,"",_xlfn.XLOOKUP($B29,INPUT_DATA!$CN:$CN,INPUT_DATA!CU:CU))</f>
        <v/>
      </c>
      <c r="L29" s="1255" t="str">
        <f>IF($B29=0,"",_xlfn.XLOOKUP($B29,INPUT_DATA!$CN:$CN,INPUT_DATA!CV:CV))</f>
        <v/>
      </c>
      <c r="M29" s="255" t="str">
        <f>IF($B29=0,"",_xlfn.XLOOKUP($B29,INPUT_DATA!$CN:$CN,INPUT_DATA!CW:CW))</f>
        <v/>
      </c>
      <c r="N29" s="1255" t="str">
        <f>IF($B29=0,"",_xlfn.XLOOKUP($B29,INPUT_DATA!$CN:$CN,INPUT_DATA!CX:CX))</f>
        <v/>
      </c>
      <c r="O29" s="255" t="str">
        <f>IF($B29=0,"",_xlfn.XLOOKUP($B29,INPUT_DATA!$CN:$CN,INPUT_DATA!CY:CY))</f>
        <v/>
      </c>
      <c r="P29" s="1255" t="str">
        <f>IF($B29=0,"",_xlfn.XLOOKUP($B29,INPUT_DATA!$CN:$CN,INPUT_DATA!CZ:CZ))</f>
        <v/>
      </c>
      <c r="Q29" s="255" t="str">
        <f>IF($B29=0,"",_xlfn.XLOOKUP($B29,INPUT_DATA!$CN:$CN,INPUT_DATA!DA:DA))</f>
        <v/>
      </c>
      <c r="R29" s="1255" t="str">
        <f>IF($B29=0,"",_xlfn.XLOOKUP($B29,INPUT_DATA!$CN:$CN,INPUT_DATA!DB:DB))</f>
        <v/>
      </c>
      <c r="S29" s="255" t="str">
        <f>IF($B29=0,"",_xlfn.XLOOKUP($B29,INPUT_DATA!$CN:$CN,INPUT_DATA!DC:DC))</f>
        <v/>
      </c>
      <c r="T29" s="1255" t="str">
        <f>IF($B29=0,"",_xlfn.XLOOKUP($B29,INPUT_DATA!$CN:$CN,INPUT_DATA!DD:DD))</f>
        <v/>
      </c>
      <c r="U29" s="255" t="str">
        <f>IF($B29=0,"",_xlfn.XLOOKUP($B29,INPUT_DATA!$CN:$CN,INPUT_DATA!DE:DE))</f>
        <v/>
      </c>
      <c r="V29" s="1255" t="str">
        <f>IF($B29=0,"",_xlfn.XLOOKUP($B29,INPUT_DATA!$CN:$CN,INPUT_DATA!DF:DF))</f>
        <v/>
      </c>
      <c r="W29" s="255" t="str">
        <f>IF($B29=0,"",_xlfn.XLOOKUP($B29,INPUT_DATA!$CN:$CN,INPUT_DATA!DG:DG))</f>
        <v/>
      </c>
      <c r="X29" s="1255" t="str">
        <f>IF($B29=0,"",_xlfn.XLOOKUP($B29,INPUT_DATA!$CN:$CN,INPUT_DATA!DH:DH))</f>
        <v/>
      </c>
      <c r="Y29" s="255" t="str">
        <f>IF($B29=0,"",_xlfn.XLOOKUP($B29,INPUT_DATA!$CN:$CN,INPUT_DATA!DI:DI))</f>
        <v/>
      </c>
      <c r="Z29" s="1255" t="str">
        <f>IF($B29=0,"",_xlfn.XLOOKUP($B29,INPUT_DATA!$CN:$CN,INPUT_DATA!DJ:DJ))</f>
        <v/>
      </c>
      <c r="AA29" s="255" t="str">
        <f>IF($B29=0,"",_xlfn.XLOOKUP($B29,INPUT_DATA!$CN:$CN,INPUT_DATA!DK:DK))</f>
        <v/>
      </c>
      <c r="AB29" s="1255" t="str">
        <f>IF($B29=0,"",_xlfn.XLOOKUP($B29,INPUT_DATA!$CN:$CN,INPUT_DATA!DL:DL))</f>
        <v/>
      </c>
      <c r="AC29" s="255" t="str">
        <f>IF($B29=0,"",_xlfn.XLOOKUP($B29,INPUT_DATA!$CN:$CN,INPUT_DATA!DM:DM))</f>
        <v/>
      </c>
      <c r="AD29" s="1255" t="str">
        <f>IF($B29=0,"",_xlfn.XLOOKUP($B29,INPUT_DATA!$CN:$CN,INPUT_DATA!DN:DN))</f>
        <v/>
      </c>
    </row>
    <row r="30" spans="2:30">
      <c r="B30" s="1202">
        <f>'02 - Monthly Asset Follow up'!B34</f>
        <v>0</v>
      </c>
      <c r="C30" s="255" t="str">
        <f t="shared" si="1"/>
        <v/>
      </c>
      <c r="D30" s="1255" t="str">
        <f t="shared" si="0"/>
        <v/>
      </c>
      <c r="E30" s="255" t="str">
        <f>IF($B30=0,"",_xlfn.XLOOKUP($B30,INPUT_DATA!$CN:$CN,INPUT_DATA!CO:CO))</f>
        <v/>
      </c>
      <c r="F30" s="1255" t="str">
        <f>IF($B30=0,"",_xlfn.XLOOKUP($B30,INPUT_DATA!$CN:$CN,INPUT_DATA!CP:CP))</f>
        <v/>
      </c>
      <c r="G30" s="255" t="str">
        <f>IF($B30=0,"",_xlfn.XLOOKUP($B30,INPUT_DATA!$CN:$CN,INPUT_DATA!CQ:CQ))</f>
        <v/>
      </c>
      <c r="H30" s="1255" t="str">
        <f>IF($B30=0,"",_xlfn.XLOOKUP($B30,INPUT_DATA!$CN:$CN,INPUT_DATA!CR:CR))</f>
        <v/>
      </c>
      <c r="I30" s="255" t="str">
        <f>IF($B30=0,"",_xlfn.XLOOKUP($B30,INPUT_DATA!$CN:$CN,INPUT_DATA!CS:CS))</f>
        <v/>
      </c>
      <c r="J30" s="1255" t="str">
        <f>IF($B30=0,"",_xlfn.XLOOKUP($B30,INPUT_DATA!$CN:$CN,INPUT_DATA!CT:CT))</f>
        <v/>
      </c>
      <c r="K30" s="255" t="str">
        <f>IF($B30=0,"",_xlfn.XLOOKUP($B30,INPUT_DATA!$CN:$CN,INPUT_DATA!CU:CU))</f>
        <v/>
      </c>
      <c r="L30" s="1255" t="str">
        <f>IF($B30=0,"",_xlfn.XLOOKUP($B30,INPUT_DATA!$CN:$CN,INPUT_DATA!CV:CV))</f>
        <v/>
      </c>
      <c r="M30" s="255" t="str">
        <f>IF($B30=0,"",_xlfn.XLOOKUP($B30,INPUT_DATA!$CN:$CN,INPUT_DATA!CW:CW))</f>
        <v/>
      </c>
      <c r="N30" s="1255" t="str">
        <f>IF($B30=0,"",_xlfn.XLOOKUP($B30,INPUT_DATA!$CN:$CN,INPUT_DATA!CX:CX))</f>
        <v/>
      </c>
      <c r="O30" s="255" t="str">
        <f>IF($B30=0,"",_xlfn.XLOOKUP($B30,INPUT_DATA!$CN:$CN,INPUT_DATA!CY:CY))</f>
        <v/>
      </c>
      <c r="P30" s="1255" t="str">
        <f>IF($B30=0,"",_xlfn.XLOOKUP($B30,INPUT_DATA!$CN:$CN,INPUT_DATA!CZ:CZ))</f>
        <v/>
      </c>
      <c r="Q30" s="255" t="str">
        <f>IF($B30=0,"",_xlfn.XLOOKUP($B30,INPUT_DATA!$CN:$CN,INPUT_DATA!DA:DA))</f>
        <v/>
      </c>
      <c r="R30" s="1255" t="str">
        <f>IF($B30=0,"",_xlfn.XLOOKUP($B30,INPUT_DATA!$CN:$CN,INPUT_DATA!DB:DB))</f>
        <v/>
      </c>
      <c r="S30" s="255" t="str">
        <f>IF($B30=0,"",_xlfn.XLOOKUP($B30,INPUT_DATA!$CN:$CN,INPUT_DATA!DC:DC))</f>
        <v/>
      </c>
      <c r="T30" s="1255" t="str">
        <f>IF($B30=0,"",_xlfn.XLOOKUP($B30,INPUT_DATA!$CN:$CN,INPUT_DATA!DD:DD))</f>
        <v/>
      </c>
      <c r="U30" s="255" t="str">
        <f>IF($B30=0,"",_xlfn.XLOOKUP($B30,INPUT_DATA!$CN:$CN,INPUT_DATA!DE:DE))</f>
        <v/>
      </c>
      <c r="V30" s="1255" t="str">
        <f>IF($B30=0,"",_xlfn.XLOOKUP($B30,INPUT_DATA!$CN:$CN,INPUT_DATA!DF:DF))</f>
        <v/>
      </c>
      <c r="W30" s="255" t="str">
        <f>IF($B30=0,"",_xlfn.XLOOKUP($B30,INPUT_DATA!$CN:$CN,INPUT_DATA!DG:DG))</f>
        <v/>
      </c>
      <c r="X30" s="1255" t="str">
        <f>IF($B30=0,"",_xlfn.XLOOKUP($B30,INPUT_DATA!$CN:$CN,INPUT_DATA!DH:DH))</f>
        <v/>
      </c>
      <c r="Y30" s="255" t="str">
        <f>IF($B30=0,"",_xlfn.XLOOKUP($B30,INPUT_DATA!$CN:$CN,INPUT_DATA!DI:DI))</f>
        <v/>
      </c>
      <c r="Z30" s="1255" t="str">
        <f>IF($B30=0,"",_xlfn.XLOOKUP($B30,INPUT_DATA!$CN:$CN,INPUT_DATA!DJ:DJ))</f>
        <v/>
      </c>
      <c r="AA30" s="255" t="str">
        <f>IF($B30=0,"",_xlfn.XLOOKUP($B30,INPUT_DATA!$CN:$CN,INPUT_DATA!DK:DK))</f>
        <v/>
      </c>
      <c r="AB30" s="1255" t="str">
        <f>IF($B30=0,"",_xlfn.XLOOKUP($B30,INPUT_DATA!$CN:$CN,INPUT_DATA!DL:DL))</f>
        <v/>
      </c>
      <c r="AC30" s="255" t="str">
        <f>IF($B30=0,"",_xlfn.XLOOKUP($B30,INPUT_DATA!$CN:$CN,INPUT_DATA!DM:DM))</f>
        <v/>
      </c>
      <c r="AD30" s="1255" t="str">
        <f>IF($B30=0,"",_xlfn.XLOOKUP($B30,INPUT_DATA!$CN:$CN,INPUT_DATA!DN:DN))</f>
        <v/>
      </c>
    </row>
    <row r="31" spans="2:30">
      <c r="B31" s="1202">
        <f>'02 - Monthly Asset Follow up'!B35</f>
        <v>0</v>
      </c>
      <c r="C31" s="255" t="str">
        <f t="shared" si="1"/>
        <v/>
      </c>
      <c r="D31" s="1255" t="str">
        <f t="shared" si="0"/>
        <v/>
      </c>
      <c r="E31" s="255" t="str">
        <f>IF($B31=0,"",_xlfn.XLOOKUP($B31,INPUT_DATA!$CN:$CN,INPUT_DATA!CO:CO))</f>
        <v/>
      </c>
      <c r="F31" s="1255" t="str">
        <f>IF($B31=0,"",_xlfn.XLOOKUP($B31,INPUT_DATA!$CN:$CN,INPUT_DATA!CP:CP))</f>
        <v/>
      </c>
      <c r="G31" s="255" t="str">
        <f>IF($B31=0,"",_xlfn.XLOOKUP($B31,INPUT_DATA!$CN:$CN,INPUT_DATA!CQ:CQ))</f>
        <v/>
      </c>
      <c r="H31" s="1255" t="str">
        <f>IF($B31=0,"",_xlfn.XLOOKUP($B31,INPUT_DATA!$CN:$CN,INPUT_DATA!CR:CR))</f>
        <v/>
      </c>
      <c r="I31" s="255" t="str">
        <f>IF($B31=0,"",_xlfn.XLOOKUP($B31,INPUT_DATA!$CN:$CN,INPUT_DATA!CS:CS))</f>
        <v/>
      </c>
      <c r="J31" s="1255" t="str">
        <f>IF($B31=0,"",_xlfn.XLOOKUP($B31,INPUT_DATA!$CN:$CN,INPUT_DATA!CT:CT))</f>
        <v/>
      </c>
      <c r="K31" s="255" t="str">
        <f>IF($B31=0,"",_xlfn.XLOOKUP($B31,INPUT_DATA!$CN:$CN,INPUT_DATA!CU:CU))</f>
        <v/>
      </c>
      <c r="L31" s="1255" t="str">
        <f>IF($B31=0,"",_xlfn.XLOOKUP($B31,INPUT_DATA!$CN:$CN,INPUT_DATA!CV:CV))</f>
        <v/>
      </c>
      <c r="M31" s="255" t="str">
        <f>IF($B31=0,"",_xlfn.XLOOKUP($B31,INPUT_DATA!$CN:$CN,INPUT_DATA!CW:CW))</f>
        <v/>
      </c>
      <c r="N31" s="1255" t="str">
        <f>IF($B31=0,"",_xlfn.XLOOKUP($B31,INPUT_DATA!$CN:$CN,INPUT_DATA!CX:CX))</f>
        <v/>
      </c>
      <c r="O31" s="255" t="str">
        <f>IF($B31=0,"",_xlfn.XLOOKUP($B31,INPUT_DATA!$CN:$CN,INPUT_DATA!CY:CY))</f>
        <v/>
      </c>
      <c r="P31" s="1255" t="str">
        <f>IF($B31=0,"",_xlfn.XLOOKUP($B31,INPUT_DATA!$CN:$CN,INPUT_DATA!CZ:CZ))</f>
        <v/>
      </c>
      <c r="Q31" s="255" t="str">
        <f>IF($B31=0,"",_xlfn.XLOOKUP($B31,INPUT_DATA!$CN:$CN,INPUT_DATA!DA:DA))</f>
        <v/>
      </c>
      <c r="R31" s="1255" t="str">
        <f>IF($B31=0,"",_xlfn.XLOOKUP($B31,INPUT_DATA!$CN:$CN,INPUT_DATA!DB:DB))</f>
        <v/>
      </c>
      <c r="S31" s="255" t="str">
        <f>IF($B31=0,"",_xlfn.XLOOKUP($B31,INPUT_DATA!$CN:$CN,INPUT_DATA!DC:DC))</f>
        <v/>
      </c>
      <c r="T31" s="1255" t="str">
        <f>IF($B31=0,"",_xlfn.XLOOKUP($B31,INPUT_DATA!$CN:$CN,INPUT_DATA!DD:DD))</f>
        <v/>
      </c>
      <c r="U31" s="255" t="str">
        <f>IF($B31=0,"",_xlfn.XLOOKUP($B31,INPUT_DATA!$CN:$CN,INPUT_DATA!DE:DE))</f>
        <v/>
      </c>
      <c r="V31" s="1255" t="str">
        <f>IF($B31=0,"",_xlfn.XLOOKUP($B31,INPUT_DATA!$CN:$CN,INPUT_DATA!DF:DF))</f>
        <v/>
      </c>
      <c r="W31" s="255" t="str">
        <f>IF($B31=0,"",_xlfn.XLOOKUP($B31,INPUT_DATA!$CN:$CN,INPUT_DATA!DG:DG))</f>
        <v/>
      </c>
      <c r="X31" s="1255" t="str">
        <f>IF($B31=0,"",_xlfn.XLOOKUP($B31,INPUT_DATA!$CN:$CN,INPUT_DATA!DH:DH))</f>
        <v/>
      </c>
      <c r="Y31" s="255" t="str">
        <f>IF($B31=0,"",_xlfn.XLOOKUP($B31,INPUT_DATA!$CN:$CN,INPUT_DATA!DI:DI))</f>
        <v/>
      </c>
      <c r="Z31" s="1255" t="str">
        <f>IF($B31=0,"",_xlfn.XLOOKUP($B31,INPUT_DATA!$CN:$CN,INPUT_DATA!DJ:DJ))</f>
        <v/>
      </c>
      <c r="AA31" s="255" t="str">
        <f>IF($B31=0,"",_xlfn.XLOOKUP($B31,INPUT_DATA!$CN:$CN,INPUT_DATA!DK:DK))</f>
        <v/>
      </c>
      <c r="AB31" s="1255" t="str">
        <f>IF($B31=0,"",_xlfn.XLOOKUP($B31,INPUT_DATA!$CN:$CN,INPUT_DATA!DL:DL))</f>
        <v/>
      </c>
      <c r="AC31" s="255" t="str">
        <f>IF($B31=0,"",_xlfn.XLOOKUP($B31,INPUT_DATA!$CN:$CN,INPUT_DATA!DM:DM))</f>
        <v/>
      </c>
      <c r="AD31" s="1255" t="str">
        <f>IF($B31=0,"",_xlfn.XLOOKUP($B31,INPUT_DATA!$CN:$CN,INPUT_DATA!DN:DN))</f>
        <v/>
      </c>
    </row>
    <row r="32" spans="2:30">
      <c r="B32" s="1202">
        <f>'02 - Monthly Asset Follow up'!B36</f>
        <v>0</v>
      </c>
      <c r="C32" s="255" t="str">
        <f t="shared" si="1"/>
        <v/>
      </c>
      <c r="D32" s="1255" t="str">
        <f t="shared" si="0"/>
        <v/>
      </c>
      <c r="E32" s="255" t="str">
        <f>IF($B32=0,"",_xlfn.XLOOKUP($B32,INPUT_DATA!$CN:$CN,INPUT_DATA!CO:CO))</f>
        <v/>
      </c>
      <c r="F32" s="1255" t="str">
        <f>IF($B32=0,"",_xlfn.XLOOKUP($B32,INPUT_DATA!$CN:$CN,INPUT_DATA!CP:CP))</f>
        <v/>
      </c>
      <c r="G32" s="255" t="str">
        <f>IF($B32=0,"",_xlfn.XLOOKUP($B32,INPUT_DATA!$CN:$CN,INPUT_DATA!CQ:CQ))</f>
        <v/>
      </c>
      <c r="H32" s="1255" t="str">
        <f>IF($B32=0,"",_xlfn.XLOOKUP($B32,INPUT_DATA!$CN:$CN,INPUT_DATA!CR:CR))</f>
        <v/>
      </c>
      <c r="I32" s="255" t="str">
        <f>IF($B32=0,"",_xlfn.XLOOKUP($B32,INPUT_DATA!$CN:$CN,INPUT_DATA!CS:CS))</f>
        <v/>
      </c>
      <c r="J32" s="1255" t="str">
        <f>IF($B32=0,"",_xlfn.XLOOKUP($B32,INPUT_DATA!$CN:$CN,INPUT_DATA!CT:CT))</f>
        <v/>
      </c>
      <c r="K32" s="255" t="str">
        <f>IF($B32=0,"",_xlfn.XLOOKUP($B32,INPUT_DATA!$CN:$CN,INPUT_DATA!CU:CU))</f>
        <v/>
      </c>
      <c r="L32" s="1255" t="str">
        <f>IF($B32=0,"",_xlfn.XLOOKUP($B32,INPUT_DATA!$CN:$CN,INPUT_DATA!CV:CV))</f>
        <v/>
      </c>
      <c r="M32" s="255" t="str">
        <f>IF($B32=0,"",_xlfn.XLOOKUP($B32,INPUT_DATA!$CN:$CN,INPUT_DATA!CW:CW))</f>
        <v/>
      </c>
      <c r="N32" s="1255" t="str">
        <f>IF($B32=0,"",_xlfn.XLOOKUP($B32,INPUT_DATA!$CN:$CN,INPUT_DATA!CX:CX))</f>
        <v/>
      </c>
      <c r="O32" s="255" t="str">
        <f>IF($B32=0,"",_xlfn.XLOOKUP($B32,INPUT_DATA!$CN:$CN,INPUT_DATA!CY:CY))</f>
        <v/>
      </c>
      <c r="P32" s="1255" t="str">
        <f>IF($B32=0,"",_xlfn.XLOOKUP($B32,INPUT_DATA!$CN:$CN,INPUT_DATA!CZ:CZ))</f>
        <v/>
      </c>
      <c r="Q32" s="255" t="str">
        <f>IF($B32=0,"",_xlfn.XLOOKUP($B32,INPUT_DATA!$CN:$CN,INPUT_DATA!DA:DA))</f>
        <v/>
      </c>
      <c r="R32" s="1255" t="str">
        <f>IF($B32=0,"",_xlfn.XLOOKUP($B32,INPUT_DATA!$CN:$CN,INPUT_DATA!DB:DB))</f>
        <v/>
      </c>
      <c r="S32" s="255" t="str">
        <f>IF($B32=0,"",_xlfn.XLOOKUP($B32,INPUT_DATA!$CN:$CN,INPUT_DATA!DC:DC))</f>
        <v/>
      </c>
      <c r="T32" s="1255" t="str">
        <f>IF($B32=0,"",_xlfn.XLOOKUP($B32,INPUT_DATA!$CN:$CN,INPUT_DATA!DD:DD))</f>
        <v/>
      </c>
      <c r="U32" s="255" t="str">
        <f>IF($B32=0,"",_xlfn.XLOOKUP($B32,INPUT_DATA!$CN:$CN,INPUT_DATA!DE:DE))</f>
        <v/>
      </c>
      <c r="V32" s="1255" t="str">
        <f>IF($B32=0,"",_xlfn.XLOOKUP($B32,INPUT_DATA!$CN:$CN,INPUT_DATA!DF:DF))</f>
        <v/>
      </c>
      <c r="W32" s="255" t="str">
        <f>IF($B32=0,"",_xlfn.XLOOKUP($B32,INPUT_DATA!$CN:$CN,INPUT_DATA!DG:DG))</f>
        <v/>
      </c>
      <c r="X32" s="1255" t="str">
        <f>IF($B32=0,"",_xlfn.XLOOKUP($B32,INPUT_DATA!$CN:$CN,INPUT_DATA!DH:DH))</f>
        <v/>
      </c>
      <c r="Y32" s="255" t="str">
        <f>IF($B32=0,"",_xlfn.XLOOKUP($B32,INPUT_DATA!$CN:$CN,INPUT_DATA!DI:DI))</f>
        <v/>
      </c>
      <c r="Z32" s="1255" t="str">
        <f>IF($B32=0,"",_xlfn.XLOOKUP($B32,INPUT_DATA!$CN:$CN,INPUT_DATA!DJ:DJ))</f>
        <v/>
      </c>
      <c r="AA32" s="255" t="str">
        <f>IF($B32=0,"",_xlfn.XLOOKUP($B32,INPUT_DATA!$CN:$CN,INPUT_DATA!DK:DK))</f>
        <v/>
      </c>
      <c r="AB32" s="1255" t="str">
        <f>IF($B32=0,"",_xlfn.XLOOKUP($B32,INPUT_DATA!$CN:$CN,INPUT_DATA!DL:DL))</f>
        <v/>
      </c>
      <c r="AC32" s="255" t="str">
        <f>IF($B32=0,"",_xlfn.XLOOKUP($B32,INPUT_DATA!$CN:$CN,INPUT_DATA!DM:DM))</f>
        <v/>
      </c>
      <c r="AD32" s="1255" t="str">
        <f>IF($B32=0,"",_xlfn.XLOOKUP($B32,INPUT_DATA!$CN:$CN,INPUT_DATA!DN:DN))</f>
        <v/>
      </c>
    </row>
    <row r="33" spans="2:30">
      <c r="B33" s="1202">
        <f>'02 - Monthly Asset Follow up'!B37</f>
        <v>0</v>
      </c>
      <c r="C33" s="255" t="str">
        <f t="shared" si="1"/>
        <v/>
      </c>
      <c r="D33" s="1255" t="str">
        <f t="shared" si="0"/>
        <v/>
      </c>
      <c r="E33" s="255" t="str">
        <f>IF($B33=0,"",_xlfn.XLOOKUP($B33,INPUT_DATA!$CN:$CN,INPUT_DATA!CO:CO))</f>
        <v/>
      </c>
      <c r="F33" s="1255" t="str">
        <f>IF($B33=0,"",_xlfn.XLOOKUP($B33,INPUT_DATA!$CN:$CN,INPUT_DATA!CP:CP))</f>
        <v/>
      </c>
      <c r="G33" s="255" t="str">
        <f>IF($B33=0,"",_xlfn.XLOOKUP($B33,INPUT_DATA!$CN:$CN,INPUT_DATA!CQ:CQ))</f>
        <v/>
      </c>
      <c r="H33" s="1255" t="str">
        <f>IF($B33=0,"",_xlfn.XLOOKUP($B33,INPUT_DATA!$CN:$CN,INPUT_DATA!CR:CR))</f>
        <v/>
      </c>
      <c r="I33" s="255" t="str">
        <f>IF($B33=0,"",_xlfn.XLOOKUP($B33,INPUT_DATA!$CN:$CN,INPUT_DATA!CS:CS))</f>
        <v/>
      </c>
      <c r="J33" s="1255" t="str">
        <f>IF($B33=0,"",_xlfn.XLOOKUP($B33,INPUT_DATA!$CN:$CN,INPUT_DATA!CT:CT))</f>
        <v/>
      </c>
      <c r="K33" s="255" t="str">
        <f>IF($B33=0,"",_xlfn.XLOOKUP($B33,INPUT_DATA!$CN:$CN,INPUT_DATA!CU:CU))</f>
        <v/>
      </c>
      <c r="L33" s="1255" t="str">
        <f>IF($B33=0,"",_xlfn.XLOOKUP($B33,INPUT_DATA!$CN:$CN,INPUT_DATA!CV:CV))</f>
        <v/>
      </c>
      <c r="M33" s="255" t="str">
        <f>IF($B33=0,"",_xlfn.XLOOKUP($B33,INPUT_DATA!$CN:$CN,INPUT_DATA!CW:CW))</f>
        <v/>
      </c>
      <c r="N33" s="1255" t="str">
        <f>IF($B33=0,"",_xlfn.XLOOKUP($B33,INPUT_DATA!$CN:$CN,INPUT_DATA!CX:CX))</f>
        <v/>
      </c>
      <c r="O33" s="255" t="str">
        <f>IF($B33=0,"",_xlfn.XLOOKUP($B33,INPUT_DATA!$CN:$CN,INPUT_DATA!CY:CY))</f>
        <v/>
      </c>
      <c r="P33" s="1255" t="str">
        <f>IF($B33=0,"",_xlfn.XLOOKUP($B33,INPUT_DATA!$CN:$CN,INPUT_DATA!CZ:CZ))</f>
        <v/>
      </c>
      <c r="Q33" s="255" t="str">
        <f>IF($B33=0,"",_xlfn.XLOOKUP($B33,INPUT_DATA!$CN:$CN,INPUT_DATA!DA:DA))</f>
        <v/>
      </c>
      <c r="R33" s="1255" t="str">
        <f>IF($B33=0,"",_xlfn.XLOOKUP($B33,INPUT_DATA!$CN:$CN,INPUT_DATA!DB:DB))</f>
        <v/>
      </c>
      <c r="S33" s="255" t="str">
        <f>IF($B33=0,"",_xlfn.XLOOKUP($B33,INPUT_DATA!$CN:$CN,INPUT_DATA!DC:DC))</f>
        <v/>
      </c>
      <c r="T33" s="1255" t="str">
        <f>IF($B33=0,"",_xlfn.XLOOKUP($B33,INPUT_DATA!$CN:$CN,INPUT_DATA!DD:DD))</f>
        <v/>
      </c>
      <c r="U33" s="255" t="str">
        <f>IF($B33=0,"",_xlfn.XLOOKUP($B33,INPUT_DATA!$CN:$CN,INPUT_DATA!DE:DE))</f>
        <v/>
      </c>
      <c r="V33" s="1255" t="str">
        <f>IF($B33=0,"",_xlfn.XLOOKUP($B33,INPUT_DATA!$CN:$CN,INPUT_DATA!DF:DF))</f>
        <v/>
      </c>
      <c r="W33" s="255" t="str">
        <f>IF($B33=0,"",_xlfn.XLOOKUP($B33,INPUT_DATA!$CN:$CN,INPUT_DATA!DG:DG))</f>
        <v/>
      </c>
      <c r="X33" s="1255" t="str">
        <f>IF($B33=0,"",_xlfn.XLOOKUP($B33,INPUT_DATA!$CN:$CN,INPUT_DATA!DH:DH))</f>
        <v/>
      </c>
      <c r="Y33" s="255" t="str">
        <f>IF($B33=0,"",_xlfn.XLOOKUP($B33,INPUT_DATA!$CN:$CN,INPUT_DATA!DI:DI))</f>
        <v/>
      </c>
      <c r="Z33" s="1255" t="str">
        <f>IF($B33=0,"",_xlfn.XLOOKUP($B33,INPUT_DATA!$CN:$CN,INPUT_DATA!DJ:DJ))</f>
        <v/>
      </c>
      <c r="AA33" s="255" t="str">
        <f>IF($B33=0,"",_xlfn.XLOOKUP($B33,INPUT_DATA!$CN:$CN,INPUT_DATA!DK:DK))</f>
        <v/>
      </c>
      <c r="AB33" s="1255" t="str">
        <f>IF($B33=0,"",_xlfn.XLOOKUP($B33,INPUT_DATA!$CN:$CN,INPUT_DATA!DL:DL))</f>
        <v/>
      </c>
      <c r="AC33" s="255" t="str">
        <f>IF($B33=0,"",_xlfn.XLOOKUP($B33,INPUT_DATA!$CN:$CN,INPUT_DATA!DM:DM))</f>
        <v/>
      </c>
      <c r="AD33" s="1255" t="str">
        <f>IF($B33=0,"",_xlfn.XLOOKUP($B33,INPUT_DATA!$CN:$CN,INPUT_DATA!DN:DN))</f>
        <v/>
      </c>
    </row>
    <row r="34" spans="2:30">
      <c r="B34" s="1202">
        <f>'02 - Monthly Asset Follow up'!B38</f>
        <v>0</v>
      </c>
      <c r="C34" s="255" t="str">
        <f t="shared" si="1"/>
        <v/>
      </c>
      <c r="D34" s="1255" t="str">
        <f t="shared" si="0"/>
        <v/>
      </c>
      <c r="E34" s="255" t="str">
        <f>IF($B34=0,"",_xlfn.XLOOKUP($B34,INPUT_DATA!$CN:$CN,INPUT_DATA!CO:CO))</f>
        <v/>
      </c>
      <c r="F34" s="1255" t="str">
        <f>IF($B34=0,"",_xlfn.XLOOKUP($B34,INPUT_DATA!$CN:$CN,INPUT_DATA!CP:CP))</f>
        <v/>
      </c>
      <c r="G34" s="255" t="str">
        <f>IF($B34=0,"",_xlfn.XLOOKUP($B34,INPUT_DATA!$CN:$CN,INPUT_DATA!CQ:CQ))</f>
        <v/>
      </c>
      <c r="H34" s="1255" t="str">
        <f>IF($B34=0,"",_xlfn.XLOOKUP($B34,INPUT_DATA!$CN:$CN,INPUT_DATA!CR:CR))</f>
        <v/>
      </c>
      <c r="I34" s="255" t="str">
        <f>IF($B34=0,"",_xlfn.XLOOKUP($B34,INPUT_DATA!$CN:$CN,INPUT_DATA!CS:CS))</f>
        <v/>
      </c>
      <c r="J34" s="1255" t="str">
        <f>IF($B34=0,"",_xlfn.XLOOKUP($B34,INPUT_DATA!$CN:$CN,INPUT_DATA!CT:CT))</f>
        <v/>
      </c>
      <c r="K34" s="255" t="str">
        <f>IF($B34=0,"",_xlfn.XLOOKUP($B34,INPUT_DATA!$CN:$CN,INPUT_DATA!CU:CU))</f>
        <v/>
      </c>
      <c r="L34" s="1255" t="str">
        <f>IF($B34=0,"",_xlfn.XLOOKUP($B34,INPUT_DATA!$CN:$CN,INPUT_DATA!CV:CV))</f>
        <v/>
      </c>
      <c r="M34" s="255" t="str">
        <f>IF($B34=0,"",_xlfn.XLOOKUP($B34,INPUT_DATA!$CN:$CN,INPUT_DATA!CW:CW))</f>
        <v/>
      </c>
      <c r="N34" s="1255" t="str">
        <f>IF($B34=0,"",_xlfn.XLOOKUP($B34,INPUT_DATA!$CN:$CN,INPUT_DATA!CX:CX))</f>
        <v/>
      </c>
      <c r="O34" s="255" t="str">
        <f>IF($B34=0,"",_xlfn.XLOOKUP($B34,INPUT_DATA!$CN:$CN,INPUT_DATA!CY:CY))</f>
        <v/>
      </c>
      <c r="P34" s="1255" t="str">
        <f>IF($B34=0,"",_xlfn.XLOOKUP($B34,INPUT_DATA!$CN:$CN,INPUT_DATA!CZ:CZ))</f>
        <v/>
      </c>
      <c r="Q34" s="255" t="str">
        <f>IF($B34=0,"",_xlfn.XLOOKUP($B34,INPUT_DATA!$CN:$CN,INPUT_DATA!DA:DA))</f>
        <v/>
      </c>
      <c r="R34" s="1255" t="str">
        <f>IF($B34=0,"",_xlfn.XLOOKUP($B34,INPUT_DATA!$CN:$CN,INPUT_DATA!DB:DB))</f>
        <v/>
      </c>
      <c r="S34" s="255" t="str">
        <f>IF($B34=0,"",_xlfn.XLOOKUP($B34,INPUT_DATA!$CN:$CN,INPUT_DATA!DC:DC))</f>
        <v/>
      </c>
      <c r="T34" s="1255" t="str">
        <f>IF($B34=0,"",_xlfn.XLOOKUP($B34,INPUT_DATA!$CN:$CN,INPUT_DATA!DD:DD))</f>
        <v/>
      </c>
      <c r="U34" s="255" t="str">
        <f>IF($B34=0,"",_xlfn.XLOOKUP($B34,INPUT_DATA!$CN:$CN,INPUT_DATA!DE:DE))</f>
        <v/>
      </c>
      <c r="V34" s="1255" t="str">
        <f>IF($B34=0,"",_xlfn.XLOOKUP($B34,INPUT_DATA!$CN:$CN,INPUT_DATA!DF:DF))</f>
        <v/>
      </c>
      <c r="W34" s="255" t="str">
        <f>IF($B34=0,"",_xlfn.XLOOKUP($B34,INPUT_DATA!$CN:$CN,INPUT_DATA!DG:DG))</f>
        <v/>
      </c>
      <c r="X34" s="1255" t="str">
        <f>IF($B34=0,"",_xlfn.XLOOKUP($B34,INPUT_DATA!$CN:$CN,INPUT_DATA!DH:DH))</f>
        <v/>
      </c>
      <c r="Y34" s="255" t="str">
        <f>IF($B34=0,"",_xlfn.XLOOKUP($B34,INPUT_DATA!$CN:$CN,INPUT_DATA!DI:DI))</f>
        <v/>
      </c>
      <c r="Z34" s="1255" t="str">
        <f>IF($B34=0,"",_xlfn.XLOOKUP($B34,INPUT_DATA!$CN:$CN,INPUT_DATA!DJ:DJ))</f>
        <v/>
      </c>
      <c r="AA34" s="255" t="str">
        <f>IF($B34=0,"",_xlfn.XLOOKUP($B34,INPUT_DATA!$CN:$CN,INPUT_DATA!DK:DK))</f>
        <v/>
      </c>
      <c r="AB34" s="1255" t="str">
        <f>IF($B34=0,"",_xlfn.XLOOKUP($B34,INPUT_DATA!$CN:$CN,INPUT_DATA!DL:DL))</f>
        <v/>
      </c>
      <c r="AC34" s="255" t="str">
        <f>IF($B34=0,"",_xlfn.XLOOKUP($B34,INPUT_DATA!$CN:$CN,INPUT_DATA!DM:DM))</f>
        <v/>
      </c>
      <c r="AD34" s="1255" t="str">
        <f>IF($B34=0,"",_xlfn.XLOOKUP($B34,INPUT_DATA!$CN:$CN,INPUT_DATA!DN:DN))</f>
        <v/>
      </c>
    </row>
    <row r="35" spans="2:30">
      <c r="B35" s="1202">
        <f>'02 - Monthly Asset Follow up'!B39</f>
        <v>0</v>
      </c>
      <c r="C35" s="255" t="str">
        <f t="shared" si="1"/>
        <v/>
      </c>
      <c r="D35" s="1255" t="str">
        <f t="shared" si="0"/>
        <v/>
      </c>
      <c r="E35" s="255" t="str">
        <f>IF($B35=0,"",_xlfn.XLOOKUP($B35,INPUT_DATA!$CN:$CN,INPUT_DATA!CO:CO))</f>
        <v/>
      </c>
      <c r="F35" s="1255" t="str">
        <f>IF($B35=0,"",_xlfn.XLOOKUP($B35,INPUT_DATA!$CN:$CN,INPUT_DATA!CP:CP))</f>
        <v/>
      </c>
      <c r="G35" s="255" t="str">
        <f>IF($B35=0,"",_xlfn.XLOOKUP($B35,INPUT_DATA!$CN:$CN,INPUT_DATA!CQ:CQ))</f>
        <v/>
      </c>
      <c r="H35" s="1255" t="str">
        <f>IF($B35=0,"",_xlfn.XLOOKUP($B35,INPUT_DATA!$CN:$CN,INPUT_DATA!CR:CR))</f>
        <v/>
      </c>
      <c r="I35" s="255" t="str">
        <f>IF($B35=0,"",_xlfn.XLOOKUP($B35,INPUT_DATA!$CN:$CN,INPUT_DATA!CS:CS))</f>
        <v/>
      </c>
      <c r="J35" s="1255" t="str">
        <f>IF($B35=0,"",_xlfn.XLOOKUP($B35,INPUT_DATA!$CN:$CN,INPUT_DATA!CT:CT))</f>
        <v/>
      </c>
      <c r="K35" s="255" t="str">
        <f>IF($B35=0,"",_xlfn.XLOOKUP($B35,INPUT_DATA!$CN:$CN,INPUT_DATA!CU:CU))</f>
        <v/>
      </c>
      <c r="L35" s="1255" t="str">
        <f>IF($B35=0,"",_xlfn.XLOOKUP($B35,INPUT_DATA!$CN:$CN,INPUT_DATA!CV:CV))</f>
        <v/>
      </c>
      <c r="M35" s="255" t="str">
        <f>IF($B35=0,"",_xlfn.XLOOKUP($B35,INPUT_DATA!$CN:$CN,INPUT_DATA!CW:CW))</f>
        <v/>
      </c>
      <c r="N35" s="1255" t="str">
        <f>IF($B35=0,"",_xlfn.XLOOKUP($B35,INPUT_DATA!$CN:$CN,INPUT_DATA!CX:CX))</f>
        <v/>
      </c>
      <c r="O35" s="255" t="str">
        <f>IF($B35=0,"",_xlfn.XLOOKUP($B35,INPUT_DATA!$CN:$CN,INPUT_DATA!CY:CY))</f>
        <v/>
      </c>
      <c r="P35" s="1255" t="str">
        <f>IF($B35=0,"",_xlfn.XLOOKUP($B35,INPUT_DATA!$CN:$CN,INPUT_DATA!CZ:CZ))</f>
        <v/>
      </c>
      <c r="Q35" s="255" t="str">
        <f>IF($B35=0,"",_xlfn.XLOOKUP($B35,INPUT_DATA!$CN:$CN,INPUT_DATA!DA:DA))</f>
        <v/>
      </c>
      <c r="R35" s="1255" t="str">
        <f>IF($B35=0,"",_xlfn.XLOOKUP($B35,INPUT_DATA!$CN:$CN,INPUT_DATA!DB:DB))</f>
        <v/>
      </c>
      <c r="S35" s="255" t="str">
        <f>IF($B35=0,"",_xlfn.XLOOKUP($B35,INPUT_DATA!$CN:$CN,INPUT_DATA!DC:DC))</f>
        <v/>
      </c>
      <c r="T35" s="1255" t="str">
        <f>IF($B35=0,"",_xlfn.XLOOKUP($B35,INPUT_DATA!$CN:$CN,INPUT_DATA!DD:DD))</f>
        <v/>
      </c>
      <c r="U35" s="255" t="str">
        <f>IF($B35=0,"",_xlfn.XLOOKUP($B35,INPUT_DATA!$CN:$CN,INPUT_DATA!DE:DE))</f>
        <v/>
      </c>
      <c r="V35" s="1255" t="str">
        <f>IF($B35=0,"",_xlfn.XLOOKUP($B35,INPUT_DATA!$CN:$CN,INPUT_DATA!DF:DF))</f>
        <v/>
      </c>
      <c r="W35" s="255" t="str">
        <f>IF($B35=0,"",_xlfn.XLOOKUP($B35,INPUT_DATA!$CN:$CN,INPUT_DATA!DG:DG))</f>
        <v/>
      </c>
      <c r="X35" s="1255" t="str">
        <f>IF($B35=0,"",_xlfn.XLOOKUP($B35,INPUT_DATA!$CN:$CN,INPUT_DATA!DH:DH))</f>
        <v/>
      </c>
      <c r="Y35" s="255" t="str">
        <f>IF($B35=0,"",_xlfn.XLOOKUP($B35,INPUT_DATA!$CN:$CN,INPUT_DATA!DI:DI))</f>
        <v/>
      </c>
      <c r="Z35" s="1255" t="str">
        <f>IF($B35=0,"",_xlfn.XLOOKUP($B35,INPUT_DATA!$CN:$CN,INPUT_DATA!DJ:DJ))</f>
        <v/>
      </c>
      <c r="AA35" s="255" t="str">
        <f>IF($B35=0,"",_xlfn.XLOOKUP($B35,INPUT_DATA!$CN:$CN,INPUT_DATA!DK:DK))</f>
        <v/>
      </c>
      <c r="AB35" s="1255" t="str">
        <f>IF($B35=0,"",_xlfn.XLOOKUP($B35,INPUT_DATA!$CN:$CN,INPUT_DATA!DL:DL))</f>
        <v/>
      </c>
      <c r="AC35" s="255" t="str">
        <f>IF($B35=0,"",_xlfn.XLOOKUP($B35,INPUT_DATA!$CN:$CN,INPUT_DATA!DM:DM))</f>
        <v/>
      </c>
      <c r="AD35" s="1255" t="str">
        <f>IF($B35=0,"",_xlfn.XLOOKUP($B35,INPUT_DATA!$CN:$CN,INPUT_DATA!DN:DN))</f>
        <v/>
      </c>
    </row>
    <row r="36" spans="2:30">
      <c r="B36" s="1202">
        <f>'02 - Monthly Asset Follow up'!B40</f>
        <v>0</v>
      </c>
      <c r="C36" s="255" t="str">
        <f t="shared" si="1"/>
        <v/>
      </c>
      <c r="D36" s="1255" t="str">
        <f t="shared" si="0"/>
        <v/>
      </c>
      <c r="E36" s="255" t="str">
        <f>IF($B36=0,"",_xlfn.XLOOKUP($B36,INPUT_DATA!$CN:$CN,INPUT_DATA!CO:CO))</f>
        <v/>
      </c>
      <c r="F36" s="1255" t="str">
        <f>IF($B36=0,"",_xlfn.XLOOKUP($B36,INPUT_DATA!$CN:$CN,INPUT_DATA!CP:CP))</f>
        <v/>
      </c>
      <c r="G36" s="255" t="str">
        <f>IF($B36=0,"",_xlfn.XLOOKUP($B36,INPUT_DATA!$CN:$CN,INPUT_DATA!CQ:CQ))</f>
        <v/>
      </c>
      <c r="H36" s="1255" t="str">
        <f>IF($B36=0,"",_xlfn.XLOOKUP($B36,INPUT_DATA!$CN:$CN,INPUT_DATA!CR:CR))</f>
        <v/>
      </c>
      <c r="I36" s="255" t="str">
        <f>IF($B36=0,"",_xlfn.XLOOKUP($B36,INPUT_DATA!$CN:$CN,INPUT_DATA!CS:CS))</f>
        <v/>
      </c>
      <c r="J36" s="1255" t="str">
        <f>IF($B36=0,"",_xlfn.XLOOKUP($B36,INPUT_DATA!$CN:$CN,INPUT_DATA!CT:CT))</f>
        <v/>
      </c>
      <c r="K36" s="255" t="str">
        <f>IF($B36=0,"",_xlfn.XLOOKUP($B36,INPUT_DATA!$CN:$CN,INPUT_DATA!CU:CU))</f>
        <v/>
      </c>
      <c r="L36" s="1255" t="str">
        <f>IF($B36=0,"",_xlfn.XLOOKUP($B36,INPUT_DATA!$CN:$CN,INPUT_DATA!CV:CV))</f>
        <v/>
      </c>
      <c r="M36" s="255" t="str">
        <f>IF($B36=0,"",_xlfn.XLOOKUP($B36,INPUT_DATA!$CN:$CN,INPUT_DATA!CW:CW))</f>
        <v/>
      </c>
      <c r="N36" s="1255" t="str">
        <f>IF($B36=0,"",_xlfn.XLOOKUP($B36,INPUT_DATA!$CN:$CN,INPUT_DATA!CX:CX))</f>
        <v/>
      </c>
      <c r="O36" s="255" t="str">
        <f>IF($B36=0,"",_xlfn.XLOOKUP($B36,INPUT_DATA!$CN:$CN,INPUT_DATA!CY:CY))</f>
        <v/>
      </c>
      <c r="P36" s="1255" t="str">
        <f>IF($B36=0,"",_xlfn.XLOOKUP($B36,INPUT_DATA!$CN:$CN,INPUT_DATA!CZ:CZ))</f>
        <v/>
      </c>
      <c r="Q36" s="255" t="str">
        <f>IF($B36=0,"",_xlfn.XLOOKUP($B36,INPUT_DATA!$CN:$CN,INPUT_DATA!DA:DA))</f>
        <v/>
      </c>
      <c r="R36" s="1255" t="str">
        <f>IF($B36=0,"",_xlfn.XLOOKUP($B36,INPUT_DATA!$CN:$CN,INPUT_DATA!DB:DB))</f>
        <v/>
      </c>
      <c r="S36" s="255" t="str">
        <f>IF($B36=0,"",_xlfn.XLOOKUP($B36,INPUT_DATA!$CN:$CN,INPUT_DATA!DC:DC))</f>
        <v/>
      </c>
      <c r="T36" s="1255" t="str">
        <f>IF($B36=0,"",_xlfn.XLOOKUP($B36,INPUT_DATA!$CN:$CN,INPUT_DATA!DD:DD))</f>
        <v/>
      </c>
      <c r="U36" s="255" t="str">
        <f>IF($B36=0,"",_xlfn.XLOOKUP($B36,INPUT_DATA!$CN:$CN,INPUT_DATA!DE:DE))</f>
        <v/>
      </c>
      <c r="V36" s="1255" t="str">
        <f>IF($B36=0,"",_xlfn.XLOOKUP($B36,INPUT_DATA!$CN:$CN,INPUT_DATA!DF:DF))</f>
        <v/>
      </c>
      <c r="W36" s="255" t="str">
        <f>IF($B36=0,"",_xlfn.XLOOKUP($B36,INPUT_DATA!$CN:$CN,INPUT_DATA!DG:DG))</f>
        <v/>
      </c>
      <c r="X36" s="1255" t="str">
        <f>IF($B36=0,"",_xlfn.XLOOKUP($B36,INPUT_DATA!$CN:$CN,INPUT_DATA!DH:DH))</f>
        <v/>
      </c>
      <c r="Y36" s="255" t="str">
        <f>IF($B36=0,"",_xlfn.XLOOKUP($B36,INPUT_DATA!$CN:$CN,INPUT_DATA!DI:DI))</f>
        <v/>
      </c>
      <c r="Z36" s="1255" t="str">
        <f>IF($B36=0,"",_xlfn.XLOOKUP($B36,INPUT_DATA!$CN:$CN,INPUT_DATA!DJ:DJ))</f>
        <v/>
      </c>
      <c r="AA36" s="255" t="str">
        <f>IF($B36=0,"",_xlfn.XLOOKUP($B36,INPUT_DATA!$CN:$CN,INPUT_DATA!DK:DK))</f>
        <v/>
      </c>
      <c r="AB36" s="1255" t="str">
        <f>IF($B36=0,"",_xlfn.XLOOKUP($B36,INPUT_DATA!$CN:$CN,INPUT_DATA!DL:DL))</f>
        <v/>
      </c>
      <c r="AC36" s="255" t="str">
        <f>IF($B36=0,"",_xlfn.XLOOKUP($B36,INPUT_DATA!$CN:$CN,INPUT_DATA!DM:DM))</f>
        <v/>
      </c>
      <c r="AD36" s="1255" t="str">
        <f>IF($B36=0,"",_xlfn.XLOOKUP($B36,INPUT_DATA!$CN:$CN,INPUT_DATA!DN:DN))</f>
        <v/>
      </c>
    </row>
    <row r="37" spans="2:30">
      <c r="B37" s="1202">
        <f>'02 - Monthly Asset Follow up'!B41</f>
        <v>0</v>
      </c>
      <c r="C37" s="255" t="str">
        <f t="shared" si="1"/>
        <v/>
      </c>
      <c r="D37" s="1255" t="str">
        <f t="shared" si="0"/>
        <v/>
      </c>
      <c r="E37" s="255" t="str">
        <f>IF($B37=0,"",_xlfn.XLOOKUP($B37,INPUT_DATA!$CN:$CN,INPUT_DATA!CO:CO))</f>
        <v/>
      </c>
      <c r="F37" s="1255" t="str">
        <f>IF($B37=0,"",_xlfn.XLOOKUP($B37,INPUT_DATA!$CN:$CN,INPUT_DATA!CP:CP))</f>
        <v/>
      </c>
      <c r="G37" s="255" t="str">
        <f>IF($B37=0,"",_xlfn.XLOOKUP($B37,INPUT_DATA!$CN:$CN,INPUT_DATA!CQ:CQ))</f>
        <v/>
      </c>
      <c r="H37" s="1255" t="str">
        <f>IF($B37=0,"",_xlfn.XLOOKUP($B37,INPUT_DATA!$CN:$CN,INPUT_DATA!CR:CR))</f>
        <v/>
      </c>
      <c r="I37" s="255" t="str">
        <f>IF($B37=0,"",_xlfn.XLOOKUP($B37,INPUT_DATA!$CN:$CN,INPUT_DATA!CS:CS))</f>
        <v/>
      </c>
      <c r="J37" s="1255" t="str">
        <f>IF($B37=0,"",_xlfn.XLOOKUP($B37,INPUT_DATA!$CN:$CN,INPUT_DATA!CT:CT))</f>
        <v/>
      </c>
      <c r="K37" s="255" t="str">
        <f>IF($B37=0,"",_xlfn.XLOOKUP($B37,INPUT_DATA!$CN:$CN,INPUT_DATA!CU:CU))</f>
        <v/>
      </c>
      <c r="L37" s="1255" t="str">
        <f>IF($B37=0,"",_xlfn.XLOOKUP($B37,INPUT_DATA!$CN:$CN,INPUT_DATA!CV:CV))</f>
        <v/>
      </c>
      <c r="M37" s="255" t="str">
        <f>IF($B37=0,"",_xlfn.XLOOKUP($B37,INPUT_DATA!$CN:$CN,INPUT_DATA!CW:CW))</f>
        <v/>
      </c>
      <c r="N37" s="1255" t="str">
        <f>IF($B37=0,"",_xlfn.XLOOKUP($B37,INPUT_DATA!$CN:$CN,INPUT_DATA!CX:CX))</f>
        <v/>
      </c>
      <c r="O37" s="255" t="str">
        <f>IF($B37=0,"",_xlfn.XLOOKUP($B37,INPUT_DATA!$CN:$CN,INPUT_DATA!CY:CY))</f>
        <v/>
      </c>
      <c r="P37" s="1255" t="str">
        <f>IF($B37=0,"",_xlfn.XLOOKUP($B37,INPUT_DATA!$CN:$CN,INPUT_DATA!CZ:CZ))</f>
        <v/>
      </c>
      <c r="Q37" s="255" t="str">
        <f>IF($B37=0,"",_xlfn.XLOOKUP($B37,INPUT_DATA!$CN:$CN,INPUT_DATA!DA:DA))</f>
        <v/>
      </c>
      <c r="R37" s="1255" t="str">
        <f>IF($B37=0,"",_xlfn.XLOOKUP($B37,INPUT_DATA!$CN:$CN,INPUT_DATA!DB:DB))</f>
        <v/>
      </c>
      <c r="S37" s="255" t="str">
        <f>IF($B37=0,"",_xlfn.XLOOKUP($B37,INPUT_DATA!$CN:$CN,INPUT_DATA!DC:DC))</f>
        <v/>
      </c>
      <c r="T37" s="1255" t="str">
        <f>IF($B37=0,"",_xlfn.XLOOKUP($B37,INPUT_DATA!$CN:$CN,INPUT_DATA!DD:DD))</f>
        <v/>
      </c>
      <c r="U37" s="255" t="str">
        <f>IF($B37=0,"",_xlfn.XLOOKUP($B37,INPUT_DATA!$CN:$CN,INPUT_DATA!DE:DE))</f>
        <v/>
      </c>
      <c r="V37" s="1255" t="str">
        <f>IF($B37=0,"",_xlfn.XLOOKUP($B37,INPUT_DATA!$CN:$CN,INPUT_DATA!DF:DF))</f>
        <v/>
      </c>
      <c r="W37" s="255" t="str">
        <f>IF($B37=0,"",_xlfn.XLOOKUP($B37,INPUT_DATA!$CN:$CN,INPUT_DATA!DG:DG))</f>
        <v/>
      </c>
      <c r="X37" s="1255" t="str">
        <f>IF($B37=0,"",_xlfn.XLOOKUP($B37,INPUT_DATA!$CN:$CN,INPUT_DATA!DH:DH))</f>
        <v/>
      </c>
      <c r="Y37" s="255" t="str">
        <f>IF($B37=0,"",_xlfn.XLOOKUP($B37,INPUT_DATA!$CN:$CN,INPUT_DATA!DI:DI))</f>
        <v/>
      </c>
      <c r="Z37" s="1255" t="str">
        <f>IF($B37=0,"",_xlfn.XLOOKUP($B37,INPUT_DATA!$CN:$CN,INPUT_DATA!DJ:DJ))</f>
        <v/>
      </c>
      <c r="AA37" s="255" t="str">
        <f>IF($B37=0,"",_xlfn.XLOOKUP($B37,INPUT_DATA!$CN:$CN,INPUT_DATA!DK:DK))</f>
        <v/>
      </c>
      <c r="AB37" s="1255" t="str">
        <f>IF($B37=0,"",_xlfn.XLOOKUP($B37,INPUT_DATA!$CN:$CN,INPUT_DATA!DL:DL))</f>
        <v/>
      </c>
      <c r="AC37" s="255" t="str">
        <f>IF($B37=0,"",_xlfn.XLOOKUP($B37,INPUT_DATA!$CN:$CN,INPUT_DATA!DM:DM))</f>
        <v/>
      </c>
      <c r="AD37" s="1255" t="str">
        <f>IF($B37=0,"",_xlfn.XLOOKUP($B37,INPUT_DATA!$CN:$CN,INPUT_DATA!DN:DN))</f>
        <v/>
      </c>
    </row>
    <row r="38" spans="2:30">
      <c r="B38" s="1202">
        <f>'02 - Monthly Asset Follow up'!B42</f>
        <v>0</v>
      </c>
      <c r="C38" s="255" t="str">
        <f t="shared" si="1"/>
        <v/>
      </c>
      <c r="D38" s="1255" t="str">
        <f t="shared" si="0"/>
        <v/>
      </c>
      <c r="E38" s="255" t="str">
        <f>IF($B38=0,"",_xlfn.XLOOKUP($B38,INPUT_DATA!$CN:$CN,INPUT_DATA!CO:CO))</f>
        <v/>
      </c>
      <c r="F38" s="1255" t="str">
        <f>IF($B38=0,"",_xlfn.XLOOKUP($B38,INPUT_DATA!$CN:$CN,INPUT_DATA!CP:CP))</f>
        <v/>
      </c>
      <c r="G38" s="255" t="str">
        <f>IF($B38=0,"",_xlfn.XLOOKUP($B38,INPUT_DATA!$CN:$CN,INPUT_DATA!CQ:CQ))</f>
        <v/>
      </c>
      <c r="H38" s="1255" t="str">
        <f>IF($B38=0,"",_xlfn.XLOOKUP($B38,INPUT_DATA!$CN:$CN,INPUT_DATA!CR:CR))</f>
        <v/>
      </c>
      <c r="I38" s="255" t="str">
        <f>IF($B38=0,"",_xlfn.XLOOKUP($B38,INPUT_DATA!$CN:$CN,INPUT_DATA!CS:CS))</f>
        <v/>
      </c>
      <c r="J38" s="1255" t="str">
        <f>IF($B38=0,"",_xlfn.XLOOKUP($B38,INPUT_DATA!$CN:$CN,INPUT_DATA!CT:CT))</f>
        <v/>
      </c>
      <c r="K38" s="255" t="str">
        <f>IF($B38=0,"",_xlfn.XLOOKUP($B38,INPUT_DATA!$CN:$CN,INPUT_DATA!CU:CU))</f>
        <v/>
      </c>
      <c r="L38" s="1255" t="str">
        <f>IF($B38=0,"",_xlfn.XLOOKUP($B38,INPUT_DATA!$CN:$CN,INPUT_DATA!CV:CV))</f>
        <v/>
      </c>
      <c r="M38" s="255" t="str">
        <f>IF($B38=0,"",_xlfn.XLOOKUP($B38,INPUT_DATA!$CN:$CN,INPUT_DATA!CW:CW))</f>
        <v/>
      </c>
      <c r="N38" s="1255" t="str">
        <f>IF($B38=0,"",_xlfn.XLOOKUP($B38,INPUT_DATA!$CN:$CN,INPUT_DATA!CX:CX))</f>
        <v/>
      </c>
      <c r="O38" s="255" t="str">
        <f>IF($B38=0,"",_xlfn.XLOOKUP($B38,INPUT_DATA!$CN:$CN,INPUT_DATA!CY:CY))</f>
        <v/>
      </c>
      <c r="P38" s="1255" t="str">
        <f>IF($B38=0,"",_xlfn.XLOOKUP($B38,INPUT_DATA!$CN:$CN,INPUT_DATA!CZ:CZ))</f>
        <v/>
      </c>
      <c r="Q38" s="255" t="str">
        <f>IF($B38=0,"",_xlfn.XLOOKUP($B38,INPUT_DATA!$CN:$CN,INPUT_DATA!DA:DA))</f>
        <v/>
      </c>
      <c r="R38" s="1255" t="str">
        <f>IF($B38=0,"",_xlfn.XLOOKUP($B38,INPUT_DATA!$CN:$CN,INPUT_DATA!DB:DB))</f>
        <v/>
      </c>
      <c r="S38" s="255" t="str">
        <f>IF($B38=0,"",_xlfn.XLOOKUP($B38,INPUT_DATA!$CN:$CN,INPUT_DATA!DC:DC))</f>
        <v/>
      </c>
      <c r="T38" s="1255" t="str">
        <f>IF($B38=0,"",_xlfn.XLOOKUP($B38,INPUT_DATA!$CN:$CN,INPUT_DATA!DD:DD))</f>
        <v/>
      </c>
      <c r="U38" s="255" t="str">
        <f>IF($B38=0,"",_xlfn.XLOOKUP($B38,INPUT_DATA!$CN:$CN,INPUT_DATA!DE:DE))</f>
        <v/>
      </c>
      <c r="V38" s="1255" t="str">
        <f>IF($B38=0,"",_xlfn.XLOOKUP($B38,INPUT_DATA!$CN:$CN,INPUT_DATA!DF:DF))</f>
        <v/>
      </c>
      <c r="W38" s="255" t="str">
        <f>IF($B38=0,"",_xlfn.XLOOKUP($B38,INPUT_DATA!$CN:$CN,INPUT_DATA!DG:DG))</f>
        <v/>
      </c>
      <c r="X38" s="1255" t="str">
        <f>IF($B38=0,"",_xlfn.XLOOKUP($B38,INPUT_DATA!$CN:$CN,INPUT_DATA!DH:DH))</f>
        <v/>
      </c>
      <c r="Y38" s="255" t="str">
        <f>IF($B38=0,"",_xlfn.XLOOKUP($B38,INPUT_DATA!$CN:$CN,INPUT_DATA!DI:DI))</f>
        <v/>
      </c>
      <c r="Z38" s="1255" t="str">
        <f>IF($B38=0,"",_xlfn.XLOOKUP($B38,INPUT_DATA!$CN:$CN,INPUT_DATA!DJ:DJ))</f>
        <v/>
      </c>
      <c r="AA38" s="255" t="str">
        <f>IF($B38=0,"",_xlfn.XLOOKUP($B38,INPUT_DATA!$CN:$CN,INPUT_DATA!DK:DK))</f>
        <v/>
      </c>
      <c r="AB38" s="1255" t="str">
        <f>IF($B38=0,"",_xlfn.XLOOKUP($B38,INPUT_DATA!$CN:$CN,INPUT_DATA!DL:DL))</f>
        <v/>
      </c>
      <c r="AC38" s="255" t="str">
        <f>IF($B38=0,"",_xlfn.XLOOKUP($B38,INPUT_DATA!$CN:$CN,INPUT_DATA!DM:DM))</f>
        <v/>
      </c>
      <c r="AD38" s="1255" t="str">
        <f>IF($B38=0,"",_xlfn.XLOOKUP($B38,INPUT_DATA!$CN:$CN,INPUT_DATA!DN:DN))</f>
        <v/>
      </c>
    </row>
    <row r="39" spans="2:30">
      <c r="B39" s="1202">
        <f>'02 - Monthly Asset Follow up'!B43</f>
        <v>0</v>
      </c>
      <c r="C39" s="255" t="str">
        <f t="shared" si="1"/>
        <v/>
      </c>
      <c r="D39" s="1255" t="str">
        <f t="shared" si="0"/>
        <v/>
      </c>
      <c r="E39" s="255" t="str">
        <f>IF($B39=0,"",_xlfn.XLOOKUP($B39,INPUT_DATA!$CN:$CN,INPUT_DATA!CO:CO))</f>
        <v/>
      </c>
      <c r="F39" s="1255" t="str">
        <f>IF($B39=0,"",_xlfn.XLOOKUP($B39,INPUT_DATA!$CN:$CN,INPUT_DATA!CP:CP))</f>
        <v/>
      </c>
      <c r="G39" s="255" t="str">
        <f>IF($B39=0,"",_xlfn.XLOOKUP($B39,INPUT_DATA!$CN:$CN,INPUT_DATA!CQ:CQ))</f>
        <v/>
      </c>
      <c r="H39" s="1255" t="str">
        <f>IF($B39=0,"",_xlfn.XLOOKUP($B39,INPUT_DATA!$CN:$CN,INPUT_DATA!CR:CR))</f>
        <v/>
      </c>
      <c r="I39" s="255" t="str">
        <f>IF($B39=0,"",_xlfn.XLOOKUP($B39,INPUT_DATA!$CN:$CN,INPUT_DATA!CS:CS))</f>
        <v/>
      </c>
      <c r="J39" s="1255" t="str">
        <f>IF($B39=0,"",_xlfn.XLOOKUP($B39,INPUT_DATA!$CN:$CN,INPUT_DATA!CT:CT))</f>
        <v/>
      </c>
      <c r="K39" s="255" t="str">
        <f>IF($B39=0,"",_xlfn.XLOOKUP($B39,INPUT_DATA!$CN:$CN,INPUT_DATA!CU:CU))</f>
        <v/>
      </c>
      <c r="L39" s="1255" t="str">
        <f>IF($B39=0,"",_xlfn.XLOOKUP($B39,INPUT_DATA!$CN:$CN,INPUT_DATA!CV:CV))</f>
        <v/>
      </c>
      <c r="M39" s="255" t="str">
        <f>IF($B39=0,"",_xlfn.XLOOKUP($B39,INPUT_DATA!$CN:$CN,INPUT_DATA!CW:CW))</f>
        <v/>
      </c>
      <c r="N39" s="1255" t="str">
        <f>IF($B39=0,"",_xlfn.XLOOKUP($B39,INPUT_DATA!$CN:$CN,INPUT_DATA!CX:CX))</f>
        <v/>
      </c>
      <c r="O39" s="255" t="str">
        <f>IF($B39=0,"",_xlfn.XLOOKUP($B39,INPUT_DATA!$CN:$CN,INPUT_DATA!CY:CY))</f>
        <v/>
      </c>
      <c r="P39" s="1255" t="str">
        <f>IF($B39=0,"",_xlfn.XLOOKUP($B39,INPUT_DATA!$CN:$CN,INPUT_DATA!CZ:CZ))</f>
        <v/>
      </c>
      <c r="Q39" s="255" t="str">
        <f>IF($B39=0,"",_xlfn.XLOOKUP($B39,INPUT_DATA!$CN:$CN,INPUT_DATA!DA:DA))</f>
        <v/>
      </c>
      <c r="R39" s="1255" t="str">
        <f>IF($B39=0,"",_xlfn.XLOOKUP($B39,INPUT_DATA!$CN:$CN,INPUT_DATA!DB:DB))</f>
        <v/>
      </c>
      <c r="S39" s="255" t="str">
        <f>IF($B39=0,"",_xlfn.XLOOKUP($B39,INPUT_DATA!$CN:$CN,INPUT_DATA!DC:DC))</f>
        <v/>
      </c>
      <c r="T39" s="1255" t="str">
        <f>IF($B39=0,"",_xlfn.XLOOKUP($B39,INPUT_DATA!$CN:$CN,INPUT_DATA!DD:DD))</f>
        <v/>
      </c>
      <c r="U39" s="255" t="str">
        <f>IF($B39=0,"",_xlfn.XLOOKUP($B39,INPUT_DATA!$CN:$CN,INPUT_DATA!DE:DE))</f>
        <v/>
      </c>
      <c r="V39" s="1255" t="str">
        <f>IF($B39=0,"",_xlfn.XLOOKUP($B39,INPUT_DATA!$CN:$CN,INPUT_DATA!DF:DF))</f>
        <v/>
      </c>
      <c r="W39" s="255" t="str">
        <f>IF($B39=0,"",_xlfn.XLOOKUP($B39,INPUT_DATA!$CN:$CN,INPUT_DATA!DG:DG))</f>
        <v/>
      </c>
      <c r="X39" s="1255" t="str">
        <f>IF($B39=0,"",_xlfn.XLOOKUP($B39,INPUT_DATA!$CN:$CN,INPUT_DATA!DH:DH))</f>
        <v/>
      </c>
      <c r="Y39" s="255" t="str">
        <f>IF($B39=0,"",_xlfn.XLOOKUP($B39,INPUT_DATA!$CN:$CN,INPUT_DATA!DI:DI))</f>
        <v/>
      </c>
      <c r="Z39" s="1255" t="str">
        <f>IF($B39=0,"",_xlfn.XLOOKUP($B39,INPUT_DATA!$CN:$CN,INPUT_DATA!DJ:DJ))</f>
        <v/>
      </c>
      <c r="AA39" s="255" t="str">
        <f>IF($B39=0,"",_xlfn.XLOOKUP($B39,INPUT_DATA!$CN:$CN,INPUT_DATA!DK:DK))</f>
        <v/>
      </c>
      <c r="AB39" s="1255" t="str">
        <f>IF($B39=0,"",_xlfn.XLOOKUP($B39,INPUT_DATA!$CN:$CN,INPUT_DATA!DL:DL))</f>
        <v/>
      </c>
      <c r="AC39" s="255" t="str">
        <f>IF($B39=0,"",_xlfn.XLOOKUP($B39,INPUT_DATA!$CN:$CN,INPUT_DATA!DM:DM))</f>
        <v/>
      </c>
      <c r="AD39" s="1255" t="str">
        <f>IF($B39=0,"",_xlfn.XLOOKUP($B39,INPUT_DATA!$CN:$CN,INPUT_DATA!DN:DN))</f>
        <v/>
      </c>
    </row>
    <row r="40" spans="2:30">
      <c r="B40" s="1202">
        <f>'02 - Monthly Asset Follow up'!B44</f>
        <v>0</v>
      </c>
      <c r="C40" s="255" t="str">
        <f t="shared" si="1"/>
        <v/>
      </c>
      <c r="D40" s="1255" t="str">
        <f t="shared" si="0"/>
        <v/>
      </c>
      <c r="E40" s="255" t="str">
        <f>IF($B40=0,"",_xlfn.XLOOKUP($B40,INPUT_DATA!$CN:$CN,INPUT_DATA!CO:CO))</f>
        <v/>
      </c>
      <c r="F40" s="1255" t="str">
        <f>IF($B40=0,"",_xlfn.XLOOKUP($B40,INPUT_DATA!$CN:$CN,INPUT_DATA!CP:CP))</f>
        <v/>
      </c>
      <c r="G40" s="255" t="str">
        <f>IF($B40=0,"",_xlfn.XLOOKUP($B40,INPUT_DATA!$CN:$CN,INPUT_DATA!CQ:CQ))</f>
        <v/>
      </c>
      <c r="H40" s="1255" t="str">
        <f>IF($B40=0,"",_xlfn.XLOOKUP($B40,INPUT_DATA!$CN:$CN,INPUT_DATA!CR:CR))</f>
        <v/>
      </c>
      <c r="I40" s="255" t="str">
        <f>IF($B40=0,"",_xlfn.XLOOKUP($B40,INPUT_DATA!$CN:$CN,INPUT_DATA!CS:CS))</f>
        <v/>
      </c>
      <c r="J40" s="1255" t="str">
        <f>IF($B40=0,"",_xlfn.XLOOKUP($B40,INPUT_DATA!$CN:$CN,INPUT_DATA!CT:CT))</f>
        <v/>
      </c>
      <c r="K40" s="255" t="str">
        <f>IF($B40=0,"",_xlfn.XLOOKUP($B40,INPUT_DATA!$CN:$CN,INPUT_DATA!CU:CU))</f>
        <v/>
      </c>
      <c r="L40" s="1255" t="str">
        <f>IF($B40=0,"",_xlfn.XLOOKUP($B40,INPUT_DATA!$CN:$CN,INPUT_DATA!CV:CV))</f>
        <v/>
      </c>
      <c r="M40" s="255" t="str">
        <f>IF($B40=0,"",_xlfn.XLOOKUP($B40,INPUT_DATA!$CN:$CN,INPUT_DATA!CW:CW))</f>
        <v/>
      </c>
      <c r="N40" s="1255" t="str">
        <f>IF($B40=0,"",_xlfn.XLOOKUP($B40,INPUT_DATA!$CN:$CN,INPUT_DATA!CX:CX))</f>
        <v/>
      </c>
      <c r="O40" s="255" t="str">
        <f>IF($B40=0,"",_xlfn.XLOOKUP($B40,INPUT_DATA!$CN:$CN,INPUT_DATA!CY:CY))</f>
        <v/>
      </c>
      <c r="P40" s="1255" t="str">
        <f>IF($B40=0,"",_xlfn.XLOOKUP($B40,INPUT_DATA!$CN:$CN,INPUT_DATA!CZ:CZ))</f>
        <v/>
      </c>
      <c r="Q40" s="255" t="str">
        <f>IF($B40=0,"",_xlfn.XLOOKUP($B40,INPUT_DATA!$CN:$CN,INPUT_DATA!DA:DA))</f>
        <v/>
      </c>
      <c r="R40" s="1255" t="str">
        <f>IF($B40=0,"",_xlfn.XLOOKUP($B40,INPUT_DATA!$CN:$CN,INPUT_DATA!DB:DB))</f>
        <v/>
      </c>
      <c r="S40" s="255" t="str">
        <f>IF($B40=0,"",_xlfn.XLOOKUP($B40,INPUT_DATA!$CN:$CN,INPUT_DATA!DC:DC))</f>
        <v/>
      </c>
      <c r="T40" s="1255" t="str">
        <f>IF($B40=0,"",_xlfn.XLOOKUP($B40,INPUT_DATA!$CN:$CN,INPUT_DATA!DD:DD))</f>
        <v/>
      </c>
      <c r="U40" s="255" t="str">
        <f>IF($B40=0,"",_xlfn.XLOOKUP($B40,INPUT_DATA!$CN:$CN,INPUT_DATA!DE:DE))</f>
        <v/>
      </c>
      <c r="V40" s="1255" t="str">
        <f>IF($B40=0,"",_xlfn.XLOOKUP($B40,INPUT_DATA!$CN:$CN,INPUT_DATA!DF:DF))</f>
        <v/>
      </c>
      <c r="W40" s="255" t="str">
        <f>IF($B40=0,"",_xlfn.XLOOKUP($B40,INPUT_DATA!$CN:$CN,INPUT_DATA!DG:DG))</f>
        <v/>
      </c>
      <c r="X40" s="1255" t="str">
        <f>IF($B40=0,"",_xlfn.XLOOKUP($B40,INPUT_DATA!$CN:$CN,INPUT_DATA!DH:DH))</f>
        <v/>
      </c>
      <c r="Y40" s="255" t="str">
        <f>IF($B40=0,"",_xlfn.XLOOKUP($B40,INPUT_DATA!$CN:$CN,INPUT_DATA!DI:DI))</f>
        <v/>
      </c>
      <c r="Z40" s="1255" t="str">
        <f>IF($B40=0,"",_xlfn.XLOOKUP($B40,INPUT_DATA!$CN:$CN,INPUT_DATA!DJ:DJ))</f>
        <v/>
      </c>
      <c r="AA40" s="255" t="str">
        <f>IF($B40=0,"",_xlfn.XLOOKUP($B40,INPUT_DATA!$CN:$CN,INPUT_DATA!DK:DK))</f>
        <v/>
      </c>
      <c r="AB40" s="1255" t="str">
        <f>IF($B40=0,"",_xlfn.XLOOKUP($B40,INPUT_DATA!$CN:$CN,INPUT_DATA!DL:DL))</f>
        <v/>
      </c>
      <c r="AC40" s="255" t="str">
        <f>IF($B40=0,"",_xlfn.XLOOKUP($B40,INPUT_DATA!$CN:$CN,INPUT_DATA!DM:DM))</f>
        <v/>
      </c>
      <c r="AD40" s="1255" t="str">
        <f>IF($B40=0,"",_xlfn.XLOOKUP($B40,INPUT_DATA!$CN:$CN,INPUT_DATA!DN:DN))</f>
        <v/>
      </c>
    </row>
    <row r="41" spans="2:30">
      <c r="B41" s="1202">
        <f>'02 - Monthly Asset Follow up'!B45</f>
        <v>0</v>
      </c>
      <c r="C41" s="255" t="str">
        <f t="shared" si="1"/>
        <v/>
      </c>
      <c r="D41" s="1255" t="str">
        <f t="shared" si="0"/>
        <v/>
      </c>
      <c r="E41" s="255" t="str">
        <f>IF($B41=0,"",_xlfn.XLOOKUP($B41,INPUT_DATA!$CN:$CN,INPUT_DATA!CO:CO))</f>
        <v/>
      </c>
      <c r="F41" s="1255" t="str">
        <f>IF($B41=0,"",_xlfn.XLOOKUP($B41,INPUT_DATA!$CN:$CN,INPUT_DATA!CP:CP))</f>
        <v/>
      </c>
      <c r="G41" s="255" t="str">
        <f>IF($B41=0,"",_xlfn.XLOOKUP($B41,INPUT_DATA!$CN:$CN,INPUT_DATA!CQ:CQ))</f>
        <v/>
      </c>
      <c r="H41" s="1255" t="str">
        <f>IF($B41=0,"",_xlfn.XLOOKUP($B41,INPUT_DATA!$CN:$CN,INPUT_DATA!CR:CR))</f>
        <v/>
      </c>
      <c r="I41" s="255" t="str">
        <f>IF($B41=0,"",_xlfn.XLOOKUP($B41,INPUT_DATA!$CN:$CN,INPUT_DATA!CS:CS))</f>
        <v/>
      </c>
      <c r="J41" s="1255" t="str">
        <f>IF($B41=0,"",_xlfn.XLOOKUP($B41,INPUT_DATA!$CN:$CN,INPUT_DATA!CT:CT))</f>
        <v/>
      </c>
      <c r="K41" s="255" t="str">
        <f>IF($B41=0,"",_xlfn.XLOOKUP($B41,INPUT_DATA!$CN:$CN,INPUT_DATA!CU:CU))</f>
        <v/>
      </c>
      <c r="L41" s="1255" t="str">
        <f>IF($B41=0,"",_xlfn.XLOOKUP($B41,INPUT_DATA!$CN:$CN,INPUT_DATA!CV:CV))</f>
        <v/>
      </c>
      <c r="M41" s="255" t="str">
        <f>IF($B41=0,"",_xlfn.XLOOKUP($B41,INPUT_DATA!$CN:$CN,INPUT_DATA!CW:CW))</f>
        <v/>
      </c>
      <c r="N41" s="1255" t="str">
        <f>IF($B41=0,"",_xlfn.XLOOKUP($B41,INPUT_DATA!$CN:$CN,INPUT_DATA!CX:CX))</f>
        <v/>
      </c>
      <c r="O41" s="255" t="str">
        <f>IF($B41=0,"",_xlfn.XLOOKUP($B41,INPUT_DATA!$CN:$CN,INPUT_DATA!CY:CY))</f>
        <v/>
      </c>
      <c r="P41" s="1255" t="str">
        <f>IF($B41=0,"",_xlfn.XLOOKUP($B41,INPUT_DATA!$CN:$CN,INPUT_DATA!CZ:CZ))</f>
        <v/>
      </c>
      <c r="Q41" s="255" t="str">
        <f>IF($B41=0,"",_xlfn.XLOOKUP($B41,INPUT_DATA!$CN:$CN,INPUT_DATA!DA:DA))</f>
        <v/>
      </c>
      <c r="R41" s="1255" t="str">
        <f>IF($B41=0,"",_xlfn.XLOOKUP($B41,INPUT_DATA!$CN:$CN,INPUT_DATA!DB:DB))</f>
        <v/>
      </c>
      <c r="S41" s="255" t="str">
        <f>IF($B41=0,"",_xlfn.XLOOKUP($B41,INPUT_DATA!$CN:$CN,INPUT_DATA!DC:DC))</f>
        <v/>
      </c>
      <c r="T41" s="1255" t="str">
        <f>IF($B41=0,"",_xlfn.XLOOKUP($B41,INPUT_DATA!$CN:$CN,INPUT_DATA!DD:DD))</f>
        <v/>
      </c>
      <c r="U41" s="255" t="str">
        <f>IF($B41=0,"",_xlfn.XLOOKUP($B41,INPUT_DATA!$CN:$CN,INPUT_DATA!DE:DE))</f>
        <v/>
      </c>
      <c r="V41" s="1255" t="str">
        <f>IF($B41=0,"",_xlfn.XLOOKUP($B41,INPUT_DATA!$CN:$CN,INPUT_DATA!DF:DF))</f>
        <v/>
      </c>
      <c r="W41" s="255" t="str">
        <f>IF($B41=0,"",_xlfn.XLOOKUP($B41,INPUT_DATA!$CN:$CN,INPUT_DATA!DG:DG))</f>
        <v/>
      </c>
      <c r="X41" s="1255" t="str">
        <f>IF($B41=0,"",_xlfn.XLOOKUP($B41,INPUT_DATA!$CN:$CN,INPUT_DATA!DH:DH))</f>
        <v/>
      </c>
      <c r="Y41" s="255" t="str">
        <f>IF($B41=0,"",_xlfn.XLOOKUP($B41,INPUT_DATA!$CN:$CN,INPUT_DATA!DI:DI))</f>
        <v/>
      </c>
      <c r="Z41" s="1255" t="str">
        <f>IF($B41=0,"",_xlfn.XLOOKUP($B41,INPUT_DATA!$CN:$CN,INPUT_DATA!DJ:DJ))</f>
        <v/>
      </c>
      <c r="AA41" s="255" t="str">
        <f>IF($B41=0,"",_xlfn.XLOOKUP($B41,INPUT_DATA!$CN:$CN,INPUT_DATA!DK:DK))</f>
        <v/>
      </c>
      <c r="AB41" s="1255" t="str">
        <f>IF($B41=0,"",_xlfn.XLOOKUP($B41,INPUT_DATA!$CN:$CN,INPUT_DATA!DL:DL))</f>
        <v/>
      </c>
      <c r="AC41" s="255" t="str">
        <f>IF($B41=0,"",_xlfn.XLOOKUP($B41,INPUT_DATA!$CN:$CN,INPUT_DATA!DM:DM))</f>
        <v/>
      </c>
      <c r="AD41" s="1255" t="str">
        <f>IF($B41=0,"",_xlfn.XLOOKUP($B41,INPUT_DATA!$CN:$CN,INPUT_DATA!DN:DN))</f>
        <v/>
      </c>
    </row>
    <row r="42" spans="2:30">
      <c r="B42" s="1202">
        <f>'02 - Monthly Asset Follow up'!B46</f>
        <v>0</v>
      </c>
      <c r="C42" s="255" t="str">
        <f t="shared" si="1"/>
        <v/>
      </c>
      <c r="D42" s="1255" t="str">
        <f t="shared" si="0"/>
        <v/>
      </c>
      <c r="E42" s="255" t="str">
        <f>IF($B42=0,"",_xlfn.XLOOKUP($B42,INPUT_DATA!$CN:$CN,INPUT_DATA!CO:CO))</f>
        <v/>
      </c>
      <c r="F42" s="1255" t="str">
        <f>IF($B42=0,"",_xlfn.XLOOKUP($B42,INPUT_DATA!$CN:$CN,INPUT_DATA!CP:CP))</f>
        <v/>
      </c>
      <c r="G42" s="255" t="str">
        <f>IF($B42=0,"",_xlfn.XLOOKUP($B42,INPUT_DATA!$CN:$CN,INPUT_DATA!CQ:CQ))</f>
        <v/>
      </c>
      <c r="H42" s="1255" t="str">
        <f>IF($B42=0,"",_xlfn.XLOOKUP($B42,INPUT_DATA!$CN:$CN,INPUT_DATA!CR:CR))</f>
        <v/>
      </c>
      <c r="I42" s="255" t="str">
        <f>IF($B42=0,"",_xlfn.XLOOKUP($B42,INPUT_DATA!$CN:$CN,INPUT_DATA!CS:CS))</f>
        <v/>
      </c>
      <c r="J42" s="1255" t="str">
        <f>IF($B42=0,"",_xlfn.XLOOKUP($B42,INPUT_DATA!$CN:$CN,INPUT_DATA!CT:CT))</f>
        <v/>
      </c>
      <c r="K42" s="255" t="str">
        <f>IF($B42=0,"",_xlfn.XLOOKUP($B42,INPUT_DATA!$CN:$CN,INPUT_DATA!CU:CU))</f>
        <v/>
      </c>
      <c r="L42" s="1255" t="str">
        <f>IF($B42=0,"",_xlfn.XLOOKUP($B42,INPUT_DATA!$CN:$CN,INPUT_DATA!CV:CV))</f>
        <v/>
      </c>
      <c r="M42" s="255" t="str">
        <f>IF($B42=0,"",_xlfn.XLOOKUP($B42,INPUT_DATA!$CN:$CN,INPUT_DATA!CW:CW))</f>
        <v/>
      </c>
      <c r="N42" s="1255" t="str">
        <f>IF($B42=0,"",_xlfn.XLOOKUP($B42,INPUT_DATA!$CN:$CN,INPUT_DATA!CX:CX))</f>
        <v/>
      </c>
      <c r="O42" s="255" t="str">
        <f>IF($B42=0,"",_xlfn.XLOOKUP($B42,INPUT_DATA!$CN:$CN,INPUT_DATA!CY:CY))</f>
        <v/>
      </c>
      <c r="P42" s="1255" t="str">
        <f>IF($B42=0,"",_xlfn.XLOOKUP($B42,INPUT_DATA!$CN:$CN,INPUT_DATA!CZ:CZ))</f>
        <v/>
      </c>
      <c r="Q42" s="255" t="str">
        <f>IF($B42=0,"",_xlfn.XLOOKUP($B42,INPUT_DATA!$CN:$CN,INPUT_DATA!DA:DA))</f>
        <v/>
      </c>
      <c r="R42" s="1255" t="str">
        <f>IF($B42=0,"",_xlfn.XLOOKUP($B42,INPUT_DATA!$CN:$CN,INPUT_DATA!DB:DB))</f>
        <v/>
      </c>
      <c r="S42" s="255" t="str">
        <f>IF($B42=0,"",_xlfn.XLOOKUP($B42,INPUT_DATA!$CN:$CN,INPUT_DATA!DC:DC))</f>
        <v/>
      </c>
      <c r="T42" s="1255" t="str">
        <f>IF($B42=0,"",_xlfn.XLOOKUP($B42,INPUT_DATA!$CN:$CN,INPUT_DATA!DD:DD))</f>
        <v/>
      </c>
      <c r="U42" s="255" t="str">
        <f>IF($B42=0,"",_xlfn.XLOOKUP($B42,INPUT_DATA!$CN:$CN,INPUT_DATA!DE:DE))</f>
        <v/>
      </c>
      <c r="V42" s="1255" t="str">
        <f>IF($B42=0,"",_xlfn.XLOOKUP($B42,INPUT_DATA!$CN:$CN,INPUT_DATA!DF:DF))</f>
        <v/>
      </c>
      <c r="W42" s="255" t="str">
        <f>IF($B42=0,"",_xlfn.XLOOKUP($B42,INPUT_DATA!$CN:$CN,INPUT_DATA!DG:DG))</f>
        <v/>
      </c>
      <c r="X42" s="1255" t="str">
        <f>IF($B42=0,"",_xlfn.XLOOKUP($B42,INPUT_DATA!$CN:$CN,INPUT_DATA!DH:DH))</f>
        <v/>
      </c>
      <c r="Y42" s="255" t="str">
        <f>IF($B42=0,"",_xlfn.XLOOKUP($B42,INPUT_DATA!$CN:$CN,INPUT_DATA!DI:DI))</f>
        <v/>
      </c>
      <c r="Z42" s="1255" t="str">
        <f>IF($B42=0,"",_xlfn.XLOOKUP($B42,INPUT_DATA!$CN:$CN,INPUT_DATA!DJ:DJ))</f>
        <v/>
      </c>
      <c r="AA42" s="255" t="str">
        <f>IF($B42=0,"",_xlfn.XLOOKUP($B42,INPUT_DATA!$CN:$CN,INPUT_DATA!DK:DK))</f>
        <v/>
      </c>
      <c r="AB42" s="1255" t="str">
        <f>IF($B42=0,"",_xlfn.XLOOKUP($B42,INPUT_DATA!$CN:$CN,INPUT_DATA!DL:DL))</f>
        <v/>
      </c>
      <c r="AC42" s="255" t="str">
        <f>IF($B42=0,"",_xlfn.XLOOKUP($B42,INPUT_DATA!$CN:$CN,INPUT_DATA!DM:DM))</f>
        <v/>
      </c>
      <c r="AD42" s="1255" t="str">
        <f>IF($B42=0,"",_xlfn.XLOOKUP($B42,INPUT_DATA!$CN:$CN,INPUT_DATA!DN:DN))</f>
        <v/>
      </c>
    </row>
    <row r="43" spans="2:30">
      <c r="B43" s="1202">
        <f>'02 - Monthly Asset Follow up'!B47</f>
        <v>0</v>
      </c>
      <c r="C43" s="255" t="str">
        <f t="shared" si="1"/>
        <v/>
      </c>
      <c r="D43" s="1255" t="str">
        <f t="shared" si="0"/>
        <v/>
      </c>
      <c r="E43" s="255" t="str">
        <f>IF($B43=0,"",_xlfn.XLOOKUP($B43,INPUT_DATA!$CN:$CN,INPUT_DATA!CO:CO))</f>
        <v/>
      </c>
      <c r="F43" s="1255" t="str">
        <f>IF($B43=0,"",_xlfn.XLOOKUP($B43,INPUT_DATA!$CN:$CN,INPUT_DATA!CP:CP))</f>
        <v/>
      </c>
      <c r="G43" s="255" t="str">
        <f>IF($B43=0,"",_xlfn.XLOOKUP($B43,INPUT_DATA!$CN:$CN,INPUT_DATA!CQ:CQ))</f>
        <v/>
      </c>
      <c r="H43" s="1255" t="str">
        <f>IF($B43=0,"",_xlfn.XLOOKUP($B43,INPUT_DATA!$CN:$CN,INPUT_DATA!CR:CR))</f>
        <v/>
      </c>
      <c r="I43" s="255" t="str">
        <f>IF($B43=0,"",_xlfn.XLOOKUP($B43,INPUT_DATA!$CN:$CN,INPUT_DATA!CS:CS))</f>
        <v/>
      </c>
      <c r="J43" s="1255" t="str">
        <f>IF($B43=0,"",_xlfn.XLOOKUP($B43,INPUT_DATA!$CN:$CN,INPUT_DATA!CT:CT))</f>
        <v/>
      </c>
      <c r="K43" s="255" t="str">
        <f>IF($B43=0,"",_xlfn.XLOOKUP($B43,INPUT_DATA!$CN:$CN,INPUT_DATA!CU:CU))</f>
        <v/>
      </c>
      <c r="L43" s="1255" t="str">
        <f>IF($B43=0,"",_xlfn.XLOOKUP($B43,INPUT_DATA!$CN:$CN,INPUT_DATA!CV:CV))</f>
        <v/>
      </c>
      <c r="M43" s="255" t="str">
        <f>IF($B43=0,"",_xlfn.XLOOKUP($B43,INPUT_DATA!$CN:$CN,INPUT_DATA!CW:CW))</f>
        <v/>
      </c>
      <c r="N43" s="1255" t="str">
        <f>IF($B43=0,"",_xlfn.XLOOKUP($B43,INPUT_DATA!$CN:$CN,INPUT_DATA!CX:CX))</f>
        <v/>
      </c>
      <c r="O43" s="255" t="str">
        <f>IF($B43=0,"",_xlfn.XLOOKUP($B43,INPUT_DATA!$CN:$CN,INPUT_DATA!CY:CY))</f>
        <v/>
      </c>
      <c r="P43" s="1255" t="str">
        <f>IF($B43=0,"",_xlfn.XLOOKUP($B43,INPUT_DATA!$CN:$CN,INPUT_DATA!CZ:CZ))</f>
        <v/>
      </c>
      <c r="Q43" s="255" t="str">
        <f>IF($B43=0,"",_xlfn.XLOOKUP($B43,INPUT_DATA!$CN:$CN,INPUT_DATA!DA:DA))</f>
        <v/>
      </c>
      <c r="R43" s="1255" t="str">
        <f>IF($B43=0,"",_xlfn.XLOOKUP($B43,INPUT_DATA!$CN:$CN,INPUT_DATA!DB:DB))</f>
        <v/>
      </c>
      <c r="S43" s="255" t="str">
        <f>IF($B43=0,"",_xlfn.XLOOKUP($B43,INPUT_DATA!$CN:$CN,INPUT_DATA!DC:DC))</f>
        <v/>
      </c>
      <c r="T43" s="1255" t="str">
        <f>IF($B43=0,"",_xlfn.XLOOKUP($B43,INPUT_DATA!$CN:$CN,INPUT_DATA!DD:DD))</f>
        <v/>
      </c>
      <c r="U43" s="255" t="str">
        <f>IF($B43=0,"",_xlfn.XLOOKUP($B43,INPUT_DATA!$CN:$CN,INPUT_DATA!DE:DE))</f>
        <v/>
      </c>
      <c r="V43" s="1255" t="str">
        <f>IF($B43=0,"",_xlfn.XLOOKUP($B43,INPUT_DATA!$CN:$CN,INPUT_DATA!DF:DF))</f>
        <v/>
      </c>
      <c r="W43" s="255" t="str">
        <f>IF($B43=0,"",_xlfn.XLOOKUP($B43,INPUT_DATA!$CN:$CN,INPUT_DATA!DG:DG))</f>
        <v/>
      </c>
      <c r="X43" s="1255" t="str">
        <f>IF($B43=0,"",_xlfn.XLOOKUP($B43,INPUT_DATA!$CN:$CN,INPUT_DATA!DH:DH))</f>
        <v/>
      </c>
      <c r="Y43" s="255" t="str">
        <f>IF($B43=0,"",_xlfn.XLOOKUP($B43,INPUT_DATA!$CN:$CN,INPUT_DATA!DI:DI))</f>
        <v/>
      </c>
      <c r="Z43" s="1255" t="str">
        <f>IF($B43=0,"",_xlfn.XLOOKUP($B43,INPUT_DATA!$CN:$CN,INPUT_DATA!DJ:DJ))</f>
        <v/>
      </c>
      <c r="AA43" s="255" t="str">
        <f>IF($B43=0,"",_xlfn.XLOOKUP($B43,INPUT_DATA!$CN:$CN,INPUT_DATA!DK:DK))</f>
        <v/>
      </c>
      <c r="AB43" s="1255" t="str">
        <f>IF($B43=0,"",_xlfn.XLOOKUP($B43,INPUT_DATA!$CN:$CN,INPUT_DATA!DL:DL))</f>
        <v/>
      </c>
      <c r="AC43" s="255" t="str">
        <f>IF($B43=0,"",_xlfn.XLOOKUP($B43,INPUT_DATA!$CN:$CN,INPUT_DATA!DM:DM))</f>
        <v/>
      </c>
      <c r="AD43" s="1255" t="str">
        <f>IF($B43=0,"",_xlfn.XLOOKUP($B43,INPUT_DATA!$CN:$CN,INPUT_DATA!DN:DN))</f>
        <v/>
      </c>
    </row>
    <row r="44" spans="2:30">
      <c r="B44" s="1202">
        <f>'02 - Monthly Asset Follow up'!B48</f>
        <v>0</v>
      </c>
      <c r="C44" s="255" t="str">
        <f t="shared" si="1"/>
        <v/>
      </c>
      <c r="D44" s="1255" t="str">
        <f t="shared" si="0"/>
        <v/>
      </c>
      <c r="E44" s="255" t="str">
        <f>IF($B44=0,"",_xlfn.XLOOKUP($B44,INPUT_DATA!$CN:$CN,INPUT_DATA!CO:CO))</f>
        <v/>
      </c>
      <c r="F44" s="1255" t="str">
        <f>IF($B44=0,"",_xlfn.XLOOKUP($B44,INPUT_DATA!$CN:$CN,INPUT_DATA!CP:CP))</f>
        <v/>
      </c>
      <c r="G44" s="255" t="str">
        <f>IF($B44=0,"",_xlfn.XLOOKUP($B44,INPUT_DATA!$CN:$CN,INPUT_DATA!CQ:CQ))</f>
        <v/>
      </c>
      <c r="H44" s="1255" t="str">
        <f>IF($B44=0,"",_xlfn.XLOOKUP($B44,INPUT_DATA!$CN:$CN,INPUT_DATA!CR:CR))</f>
        <v/>
      </c>
      <c r="I44" s="255" t="str">
        <f>IF($B44=0,"",_xlfn.XLOOKUP($B44,INPUT_DATA!$CN:$CN,INPUT_DATA!CS:CS))</f>
        <v/>
      </c>
      <c r="J44" s="1255" t="str">
        <f>IF($B44=0,"",_xlfn.XLOOKUP($B44,INPUT_DATA!$CN:$CN,INPUT_DATA!CT:CT))</f>
        <v/>
      </c>
      <c r="K44" s="255" t="str">
        <f>IF($B44=0,"",_xlfn.XLOOKUP($B44,INPUT_DATA!$CN:$CN,INPUT_DATA!CU:CU))</f>
        <v/>
      </c>
      <c r="L44" s="1255" t="str">
        <f>IF($B44=0,"",_xlfn.XLOOKUP($B44,INPUT_DATA!$CN:$CN,INPUT_DATA!CV:CV))</f>
        <v/>
      </c>
      <c r="M44" s="255" t="str">
        <f>IF($B44=0,"",_xlfn.XLOOKUP($B44,INPUT_DATA!$CN:$CN,INPUT_DATA!CW:CW))</f>
        <v/>
      </c>
      <c r="N44" s="1255" t="str">
        <f>IF($B44=0,"",_xlfn.XLOOKUP($B44,INPUT_DATA!$CN:$CN,INPUT_DATA!CX:CX))</f>
        <v/>
      </c>
      <c r="O44" s="255" t="str">
        <f>IF($B44=0,"",_xlfn.XLOOKUP($B44,INPUT_DATA!$CN:$CN,INPUT_DATA!CY:CY))</f>
        <v/>
      </c>
      <c r="P44" s="1255" t="str">
        <f>IF($B44=0,"",_xlfn.XLOOKUP($B44,INPUT_DATA!$CN:$CN,INPUT_DATA!CZ:CZ))</f>
        <v/>
      </c>
      <c r="Q44" s="255" t="str">
        <f>IF($B44=0,"",_xlfn.XLOOKUP($B44,INPUT_DATA!$CN:$CN,INPUT_DATA!DA:DA))</f>
        <v/>
      </c>
      <c r="R44" s="1255" t="str">
        <f>IF($B44=0,"",_xlfn.XLOOKUP($B44,INPUT_DATA!$CN:$CN,INPUT_DATA!DB:DB))</f>
        <v/>
      </c>
      <c r="S44" s="255" t="str">
        <f>IF($B44=0,"",_xlfn.XLOOKUP($B44,INPUT_DATA!$CN:$CN,INPUT_DATA!DC:DC))</f>
        <v/>
      </c>
      <c r="T44" s="1255" t="str">
        <f>IF($B44=0,"",_xlfn.XLOOKUP($B44,INPUT_DATA!$CN:$CN,INPUT_DATA!DD:DD))</f>
        <v/>
      </c>
      <c r="U44" s="255" t="str">
        <f>IF($B44=0,"",_xlfn.XLOOKUP($B44,INPUT_DATA!$CN:$CN,INPUT_DATA!DE:DE))</f>
        <v/>
      </c>
      <c r="V44" s="1255" t="str">
        <f>IF($B44=0,"",_xlfn.XLOOKUP($B44,INPUT_DATA!$CN:$CN,INPUT_DATA!DF:DF))</f>
        <v/>
      </c>
      <c r="W44" s="255" t="str">
        <f>IF($B44=0,"",_xlfn.XLOOKUP($B44,INPUT_DATA!$CN:$CN,INPUT_DATA!DG:DG))</f>
        <v/>
      </c>
      <c r="X44" s="1255" t="str">
        <f>IF($B44=0,"",_xlfn.XLOOKUP($B44,INPUT_DATA!$CN:$CN,INPUT_DATA!DH:DH))</f>
        <v/>
      </c>
      <c r="Y44" s="255" t="str">
        <f>IF($B44=0,"",_xlfn.XLOOKUP($B44,INPUT_DATA!$CN:$CN,INPUT_DATA!DI:DI))</f>
        <v/>
      </c>
      <c r="Z44" s="1255" t="str">
        <f>IF($B44=0,"",_xlfn.XLOOKUP($B44,INPUT_DATA!$CN:$CN,INPUT_DATA!DJ:DJ))</f>
        <v/>
      </c>
      <c r="AA44" s="255" t="str">
        <f>IF($B44=0,"",_xlfn.XLOOKUP($B44,INPUT_DATA!$CN:$CN,INPUT_DATA!DK:DK))</f>
        <v/>
      </c>
      <c r="AB44" s="1255" t="str">
        <f>IF($B44=0,"",_xlfn.XLOOKUP($B44,INPUT_DATA!$CN:$CN,INPUT_DATA!DL:DL))</f>
        <v/>
      </c>
      <c r="AC44" s="255" t="str">
        <f>IF($B44=0,"",_xlfn.XLOOKUP($B44,INPUT_DATA!$CN:$CN,INPUT_DATA!DM:DM))</f>
        <v/>
      </c>
      <c r="AD44" s="1255" t="str">
        <f>IF($B44=0,"",_xlfn.XLOOKUP($B44,INPUT_DATA!$CN:$CN,INPUT_DATA!DN:DN))</f>
        <v/>
      </c>
    </row>
    <row r="45" spans="2:30">
      <c r="B45" s="1202">
        <f>'02 - Monthly Asset Follow up'!B49</f>
        <v>0</v>
      </c>
      <c r="C45" s="255" t="str">
        <f t="shared" si="1"/>
        <v/>
      </c>
      <c r="D45" s="1255" t="str">
        <f t="shared" si="0"/>
        <v/>
      </c>
      <c r="E45" s="255" t="str">
        <f>IF($B45=0,"",_xlfn.XLOOKUP($B45,INPUT_DATA!$CN:$CN,INPUT_DATA!CO:CO))</f>
        <v/>
      </c>
      <c r="F45" s="1255" t="str">
        <f>IF($B45=0,"",_xlfn.XLOOKUP($B45,INPUT_DATA!$CN:$CN,INPUT_DATA!CP:CP))</f>
        <v/>
      </c>
      <c r="G45" s="255" t="str">
        <f>IF($B45=0,"",_xlfn.XLOOKUP($B45,INPUT_DATA!$CN:$CN,INPUT_DATA!CQ:CQ))</f>
        <v/>
      </c>
      <c r="H45" s="1255" t="str">
        <f>IF($B45=0,"",_xlfn.XLOOKUP($B45,INPUT_DATA!$CN:$CN,INPUT_DATA!CR:CR))</f>
        <v/>
      </c>
      <c r="I45" s="255" t="str">
        <f>IF($B45=0,"",_xlfn.XLOOKUP($B45,INPUT_DATA!$CN:$CN,INPUT_DATA!CS:CS))</f>
        <v/>
      </c>
      <c r="J45" s="1255" t="str">
        <f>IF($B45=0,"",_xlfn.XLOOKUP($B45,INPUT_DATA!$CN:$CN,INPUT_DATA!CT:CT))</f>
        <v/>
      </c>
      <c r="K45" s="255" t="str">
        <f>IF($B45=0,"",_xlfn.XLOOKUP($B45,INPUT_DATA!$CN:$CN,INPUT_DATA!CU:CU))</f>
        <v/>
      </c>
      <c r="L45" s="1255" t="str">
        <f>IF($B45=0,"",_xlfn.XLOOKUP($B45,INPUT_DATA!$CN:$CN,INPUT_DATA!CV:CV))</f>
        <v/>
      </c>
      <c r="M45" s="255" t="str">
        <f>IF($B45=0,"",_xlfn.XLOOKUP($B45,INPUT_DATA!$CN:$CN,INPUT_DATA!CW:CW))</f>
        <v/>
      </c>
      <c r="N45" s="1255" t="str">
        <f>IF($B45=0,"",_xlfn.XLOOKUP($B45,INPUT_DATA!$CN:$CN,INPUT_DATA!CX:CX))</f>
        <v/>
      </c>
      <c r="O45" s="255" t="str">
        <f>IF($B45=0,"",_xlfn.XLOOKUP($B45,INPUT_DATA!$CN:$CN,INPUT_DATA!CY:CY))</f>
        <v/>
      </c>
      <c r="P45" s="1255" t="str">
        <f>IF($B45=0,"",_xlfn.XLOOKUP($B45,INPUT_DATA!$CN:$CN,INPUT_DATA!CZ:CZ))</f>
        <v/>
      </c>
      <c r="Q45" s="255" t="str">
        <f>IF($B45=0,"",_xlfn.XLOOKUP($B45,INPUT_DATA!$CN:$CN,INPUT_DATA!DA:DA))</f>
        <v/>
      </c>
      <c r="R45" s="1255" t="str">
        <f>IF($B45=0,"",_xlfn.XLOOKUP($B45,INPUT_DATA!$CN:$CN,INPUT_DATA!DB:DB))</f>
        <v/>
      </c>
      <c r="S45" s="255" t="str">
        <f>IF($B45=0,"",_xlfn.XLOOKUP($B45,INPUT_DATA!$CN:$CN,INPUT_DATA!DC:DC))</f>
        <v/>
      </c>
      <c r="T45" s="1255" t="str">
        <f>IF($B45=0,"",_xlfn.XLOOKUP($B45,INPUT_DATA!$CN:$CN,INPUT_DATA!DD:DD))</f>
        <v/>
      </c>
      <c r="U45" s="255" t="str">
        <f>IF($B45=0,"",_xlfn.XLOOKUP($B45,INPUT_DATA!$CN:$CN,INPUT_DATA!DE:DE))</f>
        <v/>
      </c>
      <c r="V45" s="1255" t="str">
        <f>IF($B45=0,"",_xlfn.XLOOKUP($B45,INPUT_DATA!$CN:$CN,INPUT_DATA!DF:DF))</f>
        <v/>
      </c>
      <c r="W45" s="255" t="str">
        <f>IF($B45=0,"",_xlfn.XLOOKUP($B45,INPUT_DATA!$CN:$CN,INPUT_DATA!DG:DG))</f>
        <v/>
      </c>
      <c r="X45" s="1255" t="str">
        <f>IF($B45=0,"",_xlfn.XLOOKUP($B45,INPUT_DATA!$CN:$CN,INPUT_DATA!DH:DH))</f>
        <v/>
      </c>
      <c r="Y45" s="255" t="str">
        <f>IF($B45=0,"",_xlfn.XLOOKUP($B45,INPUT_DATA!$CN:$CN,INPUT_DATA!DI:DI))</f>
        <v/>
      </c>
      <c r="Z45" s="1255" t="str">
        <f>IF($B45=0,"",_xlfn.XLOOKUP($B45,INPUT_DATA!$CN:$CN,INPUT_DATA!DJ:DJ))</f>
        <v/>
      </c>
      <c r="AA45" s="255" t="str">
        <f>IF($B45=0,"",_xlfn.XLOOKUP($B45,INPUT_DATA!$CN:$CN,INPUT_DATA!DK:DK))</f>
        <v/>
      </c>
      <c r="AB45" s="1255" t="str">
        <f>IF($B45=0,"",_xlfn.XLOOKUP($B45,INPUT_DATA!$CN:$CN,INPUT_DATA!DL:DL))</f>
        <v/>
      </c>
      <c r="AC45" s="255" t="str">
        <f>IF($B45=0,"",_xlfn.XLOOKUP($B45,INPUT_DATA!$CN:$CN,INPUT_DATA!DM:DM))</f>
        <v/>
      </c>
      <c r="AD45" s="1255" t="str">
        <f>IF($B45=0,"",_xlfn.XLOOKUP($B45,INPUT_DATA!$CN:$CN,INPUT_DATA!DN:DN))</f>
        <v/>
      </c>
    </row>
    <row r="46" spans="2:30">
      <c r="B46" s="1202">
        <f>'02 - Monthly Asset Follow up'!B50</f>
        <v>0</v>
      </c>
      <c r="C46" s="255" t="str">
        <f t="shared" si="1"/>
        <v/>
      </c>
      <c r="D46" s="1255" t="str">
        <f t="shared" si="0"/>
        <v/>
      </c>
      <c r="E46" s="255" t="str">
        <f>IF($B46=0,"",_xlfn.XLOOKUP($B46,INPUT_DATA!$CN:$CN,INPUT_DATA!CO:CO))</f>
        <v/>
      </c>
      <c r="F46" s="1255" t="str">
        <f>IF($B46=0,"",_xlfn.XLOOKUP($B46,INPUT_DATA!$CN:$CN,INPUT_DATA!CP:CP))</f>
        <v/>
      </c>
      <c r="G46" s="255" t="str">
        <f>IF($B46=0,"",_xlfn.XLOOKUP($B46,INPUT_DATA!$CN:$CN,INPUT_DATA!CQ:CQ))</f>
        <v/>
      </c>
      <c r="H46" s="1255" t="str">
        <f>IF($B46=0,"",_xlfn.XLOOKUP($B46,INPUT_DATA!$CN:$CN,INPUT_DATA!CR:CR))</f>
        <v/>
      </c>
      <c r="I46" s="255" t="str">
        <f>IF($B46=0,"",_xlfn.XLOOKUP($B46,INPUT_DATA!$CN:$CN,INPUT_DATA!CS:CS))</f>
        <v/>
      </c>
      <c r="J46" s="1255" t="str">
        <f>IF($B46=0,"",_xlfn.XLOOKUP($B46,INPUT_DATA!$CN:$CN,INPUT_DATA!CT:CT))</f>
        <v/>
      </c>
      <c r="K46" s="255" t="str">
        <f>IF($B46=0,"",_xlfn.XLOOKUP($B46,INPUT_DATA!$CN:$CN,INPUT_DATA!CU:CU))</f>
        <v/>
      </c>
      <c r="L46" s="1255" t="str">
        <f>IF($B46=0,"",_xlfn.XLOOKUP($B46,INPUT_DATA!$CN:$CN,INPUT_DATA!CV:CV))</f>
        <v/>
      </c>
      <c r="M46" s="255" t="str">
        <f>IF($B46=0,"",_xlfn.XLOOKUP($B46,INPUT_DATA!$CN:$CN,INPUT_DATA!CW:CW))</f>
        <v/>
      </c>
      <c r="N46" s="1255" t="str">
        <f>IF($B46=0,"",_xlfn.XLOOKUP($B46,INPUT_DATA!$CN:$CN,INPUT_DATA!CX:CX))</f>
        <v/>
      </c>
      <c r="O46" s="255" t="str">
        <f>IF($B46=0,"",_xlfn.XLOOKUP($B46,INPUT_DATA!$CN:$CN,INPUT_DATA!CY:CY))</f>
        <v/>
      </c>
      <c r="P46" s="1255" t="str">
        <f>IF($B46=0,"",_xlfn.XLOOKUP($B46,INPUT_DATA!$CN:$CN,INPUT_DATA!CZ:CZ))</f>
        <v/>
      </c>
      <c r="Q46" s="255" t="str">
        <f>IF($B46=0,"",_xlfn.XLOOKUP($B46,INPUT_DATA!$CN:$CN,INPUT_DATA!DA:DA))</f>
        <v/>
      </c>
      <c r="R46" s="1255" t="str">
        <f>IF($B46=0,"",_xlfn.XLOOKUP($B46,INPUT_DATA!$CN:$CN,INPUT_DATA!DB:DB))</f>
        <v/>
      </c>
      <c r="S46" s="255" t="str">
        <f>IF($B46=0,"",_xlfn.XLOOKUP($B46,INPUT_DATA!$CN:$CN,INPUT_DATA!DC:DC))</f>
        <v/>
      </c>
      <c r="T46" s="1255" t="str">
        <f>IF($B46=0,"",_xlfn.XLOOKUP($B46,INPUT_DATA!$CN:$CN,INPUT_DATA!DD:DD))</f>
        <v/>
      </c>
      <c r="U46" s="255" t="str">
        <f>IF($B46=0,"",_xlfn.XLOOKUP($B46,INPUT_DATA!$CN:$CN,INPUT_DATA!DE:DE))</f>
        <v/>
      </c>
      <c r="V46" s="1255" t="str">
        <f>IF($B46=0,"",_xlfn.XLOOKUP($B46,INPUT_DATA!$CN:$CN,INPUT_DATA!DF:DF))</f>
        <v/>
      </c>
      <c r="W46" s="255" t="str">
        <f>IF($B46=0,"",_xlfn.XLOOKUP($B46,INPUT_DATA!$CN:$CN,INPUT_DATA!DG:DG))</f>
        <v/>
      </c>
      <c r="X46" s="1255" t="str">
        <f>IF($B46=0,"",_xlfn.XLOOKUP($B46,INPUT_DATA!$CN:$CN,INPUT_DATA!DH:DH))</f>
        <v/>
      </c>
      <c r="Y46" s="255" t="str">
        <f>IF($B46=0,"",_xlfn.XLOOKUP($B46,INPUT_DATA!$CN:$CN,INPUT_DATA!DI:DI))</f>
        <v/>
      </c>
      <c r="Z46" s="1255" t="str">
        <f>IF($B46=0,"",_xlfn.XLOOKUP($B46,INPUT_DATA!$CN:$CN,INPUT_DATA!DJ:DJ))</f>
        <v/>
      </c>
      <c r="AA46" s="255" t="str">
        <f>IF($B46=0,"",_xlfn.XLOOKUP($B46,INPUT_DATA!$CN:$CN,INPUT_DATA!DK:DK))</f>
        <v/>
      </c>
      <c r="AB46" s="1255" t="str">
        <f>IF($B46=0,"",_xlfn.XLOOKUP($B46,INPUT_DATA!$CN:$CN,INPUT_DATA!DL:DL))</f>
        <v/>
      </c>
      <c r="AC46" s="255" t="str">
        <f>IF($B46=0,"",_xlfn.XLOOKUP($B46,INPUT_DATA!$CN:$CN,INPUT_DATA!DM:DM))</f>
        <v/>
      </c>
      <c r="AD46" s="1255" t="str">
        <f>IF($B46=0,"",_xlfn.XLOOKUP($B46,INPUT_DATA!$CN:$CN,INPUT_DATA!DN:DN))</f>
        <v/>
      </c>
    </row>
    <row r="47" spans="2:30">
      <c r="B47" s="1202">
        <f>'02 - Monthly Asset Follow up'!B51</f>
        <v>0</v>
      </c>
      <c r="C47" s="255" t="str">
        <f t="shared" si="1"/>
        <v/>
      </c>
      <c r="D47" s="1255" t="str">
        <f t="shared" si="0"/>
        <v/>
      </c>
      <c r="E47" s="255" t="str">
        <f>IF($B47=0,"",_xlfn.XLOOKUP($B47,INPUT_DATA!$CN:$CN,INPUT_DATA!CO:CO))</f>
        <v/>
      </c>
      <c r="F47" s="1255" t="str">
        <f>IF($B47=0,"",_xlfn.XLOOKUP($B47,INPUT_DATA!$CN:$CN,INPUT_DATA!CP:CP))</f>
        <v/>
      </c>
      <c r="G47" s="255" t="str">
        <f>IF($B47=0,"",_xlfn.XLOOKUP($B47,INPUT_DATA!$CN:$CN,INPUT_DATA!CQ:CQ))</f>
        <v/>
      </c>
      <c r="H47" s="1255" t="str">
        <f>IF($B47=0,"",_xlfn.XLOOKUP($B47,INPUT_DATA!$CN:$CN,INPUT_DATA!CR:CR))</f>
        <v/>
      </c>
      <c r="I47" s="255" t="str">
        <f>IF($B47=0,"",_xlfn.XLOOKUP($B47,INPUT_DATA!$CN:$CN,INPUT_DATA!CS:CS))</f>
        <v/>
      </c>
      <c r="J47" s="1255" t="str">
        <f>IF($B47=0,"",_xlfn.XLOOKUP($B47,INPUT_DATA!$CN:$CN,INPUT_DATA!CT:CT))</f>
        <v/>
      </c>
      <c r="K47" s="255" t="str">
        <f>IF($B47=0,"",_xlfn.XLOOKUP($B47,INPUT_DATA!$CN:$CN,INPUT_DATA!CU:CU))</f>
        <v/>
      </c>
      <c r="L47" s="1255" t="str">
        <f>IF($B47=0,"",_xlfn.XLOOKUP($B47,INPUT_DATA!$CN:$CN,INPUT_DATA!CV:CV))</f>
        <v/>
      </c>
      <c r="M47" s="255" t="str">
        <f>IF($B47=0,"",_xlfn.XLOOKUP($B47,INPUT_DATA!$CN:$CN,INPUT_DATA!CW:CW))</f>
        <v/>
      </c>
      <c r="N47" s="1255" t="str">
        <f>IF($B47=0,"",_xlfn.XLOOKUP($B47,INPUT_DATA!$CN:$CN,INPUT_DATA!CX:CX))</f>
        <v/>
      </c>
      <c r="O47" s="255" t="str">
        <f>IF($B47=0,"",_xlfn.XLOOKUP($B47,INPUT_DATA!$CN:$CN,INPUT_DATA!CY:CY))</f>
        <v/>
      </c>
      <c r="P47" s="1255" t="str">
        <f>IF($B47=0,"",_xlfn.XLOOKUP($B47,INPUT_DATA!$CN:$CN,INPUT_DATA!CZ:CZ))</f>
        <v/>
      </c>
      <c r="Q47" s="255" t="str">
        <f>IF($B47=0,"",_xlfn.XLOOKUP($B47,INPUT_DATA!$CN:$CN,INPUT_DATA!DA:DA))</f>
        <v/>
      </c>
      <c r="R47" s="1255" t="str">
        <f>IF($B47=0,"",_xlfn.XLOOKUP($B47,INPUT_DATA!$CN:$CN,INPUT_DATA!DB:DB))</f>
        <v/>
      </c>
      <c r="S47" s="255" t="str">
        <f>IF($B47=0,"",_xlfn.XLOOKUP($B47,INPUT_DATA!$CN:$CN,INPUT_DATA!DC:DC))</f>
        <v/>
      </c>
      <c r="T47" s="1255" t="str">
        <f>IF($B47=0,"",_xlfn.XLOOKUP($B47,INPUT_DATA!$CN:$CN,INPUT_DATA!DD:DD))</f>
        <v/>
      </c>
      <c r="U47" s="255" t="str">
        <f>IF($B47=0,"",_xlfn.XLOOKUP($B47,INPUT_DATA!$CN:$CN,INPUT_DATA!DE:DE))</f>
        <v/>
      </c>
      <c r="V47" s="1255" t="str">
        <f>IF($B47=0,"",_xlfn.XLOOKUP($B47,INPUT_DATA!$CN:$CN,INPUT_DATA!DF:DF))</f>
        <v/>
      </c>
      <c r="W47" s="255" t="str">
        <f>IF($B47=0,"",_xlfn.XLOOKUP($B47,INPUT_DATA!$CN:$CN,INPUT_DATA!DG:DG))</f>
        <v/>
      </c>
      <c r="X47" s="1255" t="str">
        <f>IF($B47=0,"",_xlfn.XLOOKUP($B47,INPUT_DATA!$CN:$CN,INPUT_DATA!DH:DH))</f>
        <v/>
      </c>
      <c r="Y47" s="255" t="str">
        <f>IF($B47=0,"",_xlfn.XLOOKUP($B47,INPUT_DATA!$CN:$CN,INPUT_DATA!DI:DI))</f>
        <v/>
      </c>
      <c r="Z47" s="1255" t="str">
        <f>IF($B47=0,"",_xlfn.XLOOKUP($B47,INPUT_DATA!$CN:$CN,INPUT_DATA!DJ:DJ))</f>
        <v/>
      </c>
      <c r="AA47" s="255" t="str">
        <f>IF($B47=0,"",_xlfn.XLOOKUP($B47,INPUT_DATA!$CN:$CN,INPUT_DATA!DK:DK))</f>
        <v/>
      </c>
      <c r="AB47" s="1255" t="str">
        <f>IF($B47=0,"",_xlfn.XLOOKUP($B47,INPUT_DATA!$CN:$CN,INPUT_DATA!DL:DL))</f>
        <v/>
      </c>
      <c r="AC47" s="255" t="str">
        <f>IF($B47=0,"",_xlfn.XLOOKUP($B47,INPUT_DATA!$CN:$CN,INPUT_DATA!DM:DM))</f>
        <v/>
      </c>
      <c r="AD47" s="1255" t="str">
        <f>IF($B47=0,"",_xlfn.XLOOKUP($B47,INPUT_DATA!$CN:$CN,INPUT_DATA!DN:DN))</f>
        <v/>
      </c>
    </row>
    <row r="48" spans="2:30">
      <c r="B48" s="1202">
        <f>'02 - Monthly Asset Follow up'!B52</f>
        <v>0</v>
      </c>
      <c r="C48" s="255" t="str">
        <f t="shared" si="1"/>
        <v/>
      </c>
      <c r="D48" s="1255" t="str">
        <f t="shared" si="0"/>
        <v/>
      </c>
      <c r="E48" s="255" t="str">
        <f>IF($B48=0,"",_xlfn.XLOOKUP($B48,INPUT_DATA!$CN:$CN,INPUT_DATA!CO:CO))</f>
        <v/>
      </c>
      <c r="F48" s="1255" t="str">
        <f>IF($B48=0,"",_xlfn.XLOOKUP($B48,INPUT_DATA!$CN:$CN,INPUT_DATA!CP:CP))</f>
        <v/>
      </c>
      <c r="G48" s="255" t="str">
        <f>IF($B48=0,"",_xlfn.XLOOKUP($B48,INPUT_DATA!$CN:$CN,INPUT_DATA!CQ:CQ))</f>
        <v/>
      </c>
      <c r="H48" s="1255" t="str">
        <f>IF($B48=0,"",_xlfn.XLOOKUP($B48,INPUT_DATA!$CN:$CN,INPUT_DATA!CR:CR))</f>
        <v/>
      </c>
      <c r="I48" s="255" t="str">
        <f>IF($B48=0,"",_xlfn.XLOOKUP($B48,INPUT_DATA!$CN:$CN,INPUT_DATA!CS:CS))</f>
        <v/>
      </c>
      <c r="J48" s="1255" t="str">
        <f>IF($B48=0,"",_xlfn.XLOOKUP($B48,INPUT_DATA!$CN:$CN,INPUT_DATA!CT:CT))</f>
        <v/>
      </c>
      <c r="K48" s="255" t="str">
        <f>IF($B48=0,"",_xlfn.XLOOKUP($B48,INPUT_DATA!$CN:$CN,INPUT_DATA!CU:CU))</f>
        <v/>
      </c>
      <c r="L48" s="1255" t="str">
        <f>IF($B48=0,"",_xlfn.XLOOKUP($B48,INPUT_DATA!$CN:$CN,INPUT_DATA!CV:CV))</f>
        <v/>
      </c>
      <c r="M48" s="255" t="str">
        <f>IF($B48=0,"",_xlfn.XLOOKUP($B48,INPUT_DATA!$CN:$CN,INPUT_DATA!CW:CW))</f>
        <v/>
      </c>
      <c r="N48" s="1255" t="str">
        <f>IF($B48=0,"",_xlfn.XLOOKUP($B48,INPUT_DATA!$CN:$CN,INPUT_DATA!CX:CX))</f>
        <v/>
      </c>
      <c r="O48" s="255" t="str">
        <f>IF($B48=0,"",_xlfn.XLOOKUP($B48,INPUT_DATA!$CN:$CN,INPUT_DATA!CY:CY))</f>
        <v/>
      </c>
      <c r="P48" s="1255" t="str">
        <f>IF($B48=0,"",_xlfn.XLOOKUP($B48,INPUT_DATA!$CN:$CN,INPUT_DATA!CZ:CZ))</f>
        <v/>
      </c>
      <c r="Q48" s="255" t="str">
        <f>IF($B48=0,"",_xlfn.XLOOKUP($B48,INPUT_DATA!$CN:$CN,INPUT_DATA!DA:DA))</f>
        <v/>
      </c>
      <c r="R48" s="1255" t="str">
        <f>IF($B48=0,"",_xlfn.XLOOKUP($B48,INPUT_DATA!$CN:$CN,INPUT_DATA!DB:DB))</f>
        <v/>
      </c>
      <c r="S48" s="255" t="str">
        <f>IF($B48=0,"",_xlfn.XLOOKUP($B48,INPUT_DATA!$CN:$CN,INPUT_DATA!DC:DC))</f>
        <v/>
      </c>
      <c r="T48" s="1255" t="str">
        <f>IF($B48=0,"",_xlfn.XLOOKUP($B48,INPUT_DATA!$CN:$CN,INPUT_DATA!DD:DD))</f>
        <v/>
      </c>
      <c r="U48" s="255" t="str">
        <f>IF($B48=0,"",_xlfn.XLOOKUP($B48,INPUT_DATA!$CN:$CN,INPUT_DATA!DE:DE))</f>
        <v/>
      </c>
      <c r="V48" s="1255" t="str">
        <f>IF($B48=0,"",_xlfn.XLOOKUP($B48,INPUT_DATA!$CN:$CN,INPUT_DATA!DF:DF))</f>
        <v/>
      </c>
      <c r="W48" s="255" t="str">
        <f>IF($B48=0,"",_xlfn.XLOOKUP($B48,INPUT_DATA!$CN:$CN,INPUT_DATA!DG:DG))</f>
        <v/>
      </c>
      <c r="X48" s="1255" t="str">
        <f>IF($B48=0,"",_xlfn.XLOOKUP($B48,INPUT_DATA!$CN:$CN,INPUT_DATA!DH:DH))</f>
        <v/>
      </c>
      <c r="Y48" s="255" t="str">
        <f>IF($B48=0,"",_xlfn.XLOOKUP($B48,INPUT_DATA!$CN:$CN,INPUT_DATA!DI:DI))</f>
        <v/>
      </c>
      <c r="Z48" s="1255" t="str">
        <f>IF($B48=0,"",_xlfn.XLOOKUP($B48,INPUT_DATA!$CN:$CN,INPUT_DATA!DJ:DJ))</f>
        <v/>
      </c>
      <c r="AA48" s="255" t="str">
        <f>IF($B48=0,"",_xlfn.XLOOKUP($B48,INPUT_DATA!$CN:$CN,INPUT_DATA!DK:DK))</f>
        <v/>
      </c>
      <c r="AB48" s="1255" t="str">
        <f>IF($B48=0,"",_xlfn.XLOOKUP($B48,INPUT_DATA!$CN:$CN,INPUT_DATA!DL:DL))</f>
        <v/>
      </c>
      <c r="AC48" s="255" t="str">
        <f>IF($B48=0,"",_xlfn.XLOOKUP($B48,INPUT_DATA!$CN:$CN,INPUT_DATA!DM:DM))</f>
        <v/>
      </c>
      <c r="AD48" s="1255" t="str">
        <f>IF($B48=0,"",_xlfn.XLOOKUP($B48,INPUT_DATA!$CN:$CN,INPUT_DATA!DN:DN))</f>
        <v/>
      </c>
    </row>
    <row r="49" spans="2:30">
      <c r="B49" s="1202">
        <f>'02 - Monthly Asset Follow up'!B53</f>
        <v>0</v>
      </c>
      <c r="C49" s="255" t="str">
        <f t="shared" si="1"/>
        <v/>
      </c>
      <c r="D49" s="1255" t="str">
        <f t="shared" si="0"/>
        <v/>
      </c>
      <c r="E49" s="255" t="str">
        <f>IF($B49=0,"",_xlfn.XLOOKUP($B49,INPUT_DATA!$CN:$CN,INPUT_DATA!CO:CO))</f>
        <v/>
      </c>
      <c r="F49" s="1255" t="str">
        <f>IF($B49=0,"",_xlfn.XLOOKUP($B49,INPUT_DATA!$CN:$CN,INPUT_DATA!CP:CP))</f>
        <v/>
      </c>
      <c r="G49" s="255" t="str">
        <f>IF($B49=0,"",_xlfn.XLOOKUP($B49,INPUT_DATA!$CN:$CN,INPUT_DATA!CQ:CQ))</f>
        <v/>
      </c>
      <c r="H49" s="1255" t="str">
        <f>IF($B49=0,"",_xlfn.XLOOKUP($B49,INPUT_DATA!$CN:$CN,INPUT_DATA!CR:CR))</f>
        <v/>
      </c>
      <c r="I49" s="255" t="str">
        <f>IF($B49=0,"",_xlfn.XLOOKUP($B49,INPUT_DATA!$CN:$CN,INPUT_DATA!CS:CS))</f>
        <v/>
      </c>
      <c r="J49" s="1255" t="str">
        <f>IF($B49=0,"",_xlfn.XLOOKUP($B49,INPUT_DATA!$CN:$CN,INPUT_DATA!CT:CT))</f>
        <v/>
      </c>
      <c r="K49" s="255" t="str">
        <f>IF($B49=0,"",_xlfn.XLOOKUP($B49,INPUT_DATA!$CN:$CN,INPUT_DATA!CU:CU))</f>
        <v/>
      </c>
      <c r="L49" s="1255" t="str">
        <f>IF($B49=0,"",_xlfn.XLOOKUP($B49,INPUT_DATA!$CN:$CN,INPUT_DATA!CV:CV))</f>
        <v/>
      </c>
      <c r="M49" s="255" t="str">
        <f>IF($B49=0,"",_xlfn.XLOOKUP($B49,INPUT_DATA!$CN:$CN,INPUT_DATA!CW:CW))</f>
        <v/>
      </c>
      <c r="N49" s="1255" t="str">
        <f>IF($B49=0,"",_xlfn.XLOOKUP($B49,INPUT_DATA!$CN:$CN,INPUT_DATA!CX:CX))</f>
        <v/>
      </c>
      <c r="O49" s="255" t="str">
        <f>IF($B49=0,"",_xlfn.XLOOKUP($B49,INPUT_DATA!$CN:$CN,INPUT_DATA!CY:CY))</f>
        <v/>
      </c>
      <c r="P49" s="1255" t="str">
        <f>IF($B49=0,"",_xlfn.XLOOKUP($B49,INPUT_DATA!$CN:$CN,INPUT_DATA!CZ:CZ))</f>
        <v/>
      </c>
      <c r="Q49" s="255" t="str">
        <f>IF($B49=0,"",_xlfn.XLOOKUP($B49,INPUT_DATA!$CN:$CN,INPUT_DATA!DA:DA))</f>
        <v/>
      </c>
      <c r="R49" s="1255" t="str">
        <f>IF($B49=0,"",_xlfn.XLOOKUP($B49,INPUT_DATA!$CN:$CN,INPUT_DATA!DB:DB))</f>
        <v/>
      </c>
      <c r="S49" s="255" t="str">
        <f>IF($B49=0,"",_xlfn.XLOOKUP($B49,INPUT_DATA!$CN:$CN,INPUT_DATA!DC:DC))</f>
        <v/>
      </c>
      <c r="T49" s="1255" t="str">
        <f>IF($B49=0,"",_xlfn.XLOOKUP($B49,INPUT_DATA!$CN:$CN,INPUT_DATA!DD:DD))</f>
        <v/>
      </c>
      <c r="U49" s="255" t="str">
        <f>IF($B49=0,"",_xlfn.XLOOKUP($B49,INPUT_DATA!$CN:$CN,INPUT_DATA!DE:DE))</f>
        <v/>
      </c>
      <c r="V49" s="1255" t="str">
        <f>IF($B49=0,"",_xlfn.XLOOKUP($B49,INPUT_DATA!$CN:$CN,INPUT_DATA!DF:DF))</f>
        <v/>
      </c>
      <c r="W49" s="255" t="str">
        <f>IF($B49=0,"",_xlfn.XLOOKUP($B49,INPUT_DATA!$CN:$CN,INPUT_DATA!DG:DG))</f>
        <v/>
      </c>
      <c r="X49" s="1255" t="str">
        <f>IF($B49=0,"",_xlfn.XLOOKUP($B49,INPUT_DATA!$CN:$CN,INPUT_DATA!DH:DH))</f>
        <v/>
      </c>
      <c r="Y49" s="255" t="str">
        <f>IF($B49=0,"",_xlfn.XLOOKUP($B49,INPUT_DATA!$CN:$CN,INPUT_DATA!DI:DI))</f>
        <v/>
      </c>
      <c r="Z49" s="1255" t="str">
        <f>IF($B49=0,"",_xlfn.XLOOKUP($B49,INPUT_DATA!$CN:$CN,INPUT_DATA!DJ:DJ))</f>
        <v/>
      </c>
      <c r="AA49" s="255" t="str">
        <f>IF($B49=0,"",_xlfn.XLOOKUP($B49,INPUT_DATA!$CN:$CN,INPUT_DATA!DK:DK))</f>
        <v/>
      </c>
      <c r="AB49" s="1255" t="str">
        <f>IF($B49=0,"",_xlfn.XLOOKUP($B49,INPUT_DATA!$CN:$CN,INPUT_DATA!DL:DL))</f>
        <v/>
      </c>
      <c r="AC49" s="255" t="str">
        <f>IF($B49=0,"",_xlfn.XLOOKUP($B49,INPUT_DATA!$CN:$CN,INPUT_DATA!DM:DM))</f>
        <v/>
      </c>
      <c r="AD49" s="1255" t="str">
        <f>IF($B49=0,"",_xlfn.XLOOKUP($B49,INPUT_DATA!$CN:$CN,INPUT_DATA!DN:DN))</f>
        <v/>
      </c>
    </row>
    <row r="50" spans="2:30">
      <c r="B50" s="1202">
        <f>'02 - Monthly Asset Follow up'!B54</f>
        <v>0</v>
      </c>
      <c r="C50" s="255" t="str">
        <f t="shared" si="1"/>
        <v/>
      </c>
      <c r="D50" s="1255" t="str">
        <f t="shared" si="0"/>
        <v/>
      </c>
      <c r="E50" s="255" t="str">
        <f>IF($B50=0,"",_xlfn.XLOOKUP($B50,INPUT_DATA!$CN:$CN,INPUT_DATA!CO:CO))</f>
        <v/>
      </c>
      <c r="F50" s="1255" t="str">
        <f>IF($B50=0,"",_xlfn.XLOOKUP($B50,INPUT_DATA!$CN:$CN,INPUT_DATA!CP:CP))</f>
        <v/>
      </c>
      <c r="G50" s="255" t="str">
        <f>IF($B50=0,"",_xlfn.XLOOKUP($B50,INPUT_DATA!$CN:$CN,INPUT_DATA!CQ:CQ))</f>
        <v/>
      </c>
      <c r="H50" s="1255" t="str">
        <f>IF($B50=0,"",_xlfn.XLOOKUP($B50,INPUT_DATA!$CN:$CN,INPUT_DATA!CR:CR))</f>
        <v/>
      </c>
      <c r="I50" s="255" t="str">
        <f>IF($B50=0,"",_xlfn.XLOOKUP($B50,INPUT_DATA!$CN:$CN,INPUT_DATA!CS:CS))</f>
        <v/>
      </c>
      <c r="J50" s="1255" t="str">
        <f>IF($B50=0,"",_xlfn.XLOOKUP($B50,INPUT_DATA!$CN:$CN,INPUT_DATA!CT:CT))</f>
        <v/>
      </c>
      <c r="K50" s="255" t="str">
        <f>IF($B50=0,"",_xlfn.XLOOKUP($B50,INPUT_DATA!$CN:$CN,INPUT_DATA!CU:CU))</f>
        <v/>
      </c>
      <c r="L50" s="1255" t="str">
        <f>IF($B50=0,"",_xlfn.XLOOKUP($B50,INPUT_DATA!$CN:$CN,INPUT_DATA!CV:CV))</f>
        <v/>
      </c>
      <c r="M50" s="255" t="str">
        <f>IF($B50=0,"",_xlfn.XLOOKUP($B50,INPUT_DATA!$CN:$CN,INPUT_DATA!CW:CW))</f>
        <v/>
      </c>
      <c r="N50" s="1255" t="str">
        <f>IF($B50=0,"",_xlfn.XLOOKUP($B50,INPUT_DATA!$CN:$CN,INPUT_DATA!CX:CX))</f>
        <v/>
      </c>
      <c r="O50" s="255" t="str">
        <f>IF($B50=0,"",_xlfn.XLOOKUP($B50,INPUT_DATA!$CN:$CN,INPUT_DATA!CY:CY))</f>
        <v/>
      </c>
      <c r="P50" s="1255" t="str">
        <f>IF($B50=0,"",_xlfn.XLOOKUP($B50,INPUT_DATA!$CN:$CN,INPUT_DATA!CZ:CZ))</f>
        <v/>
      </c>
      <c r="Q50" s="255" t="str">
        <f>IF($B50=0,"",_xlfn.XLOOKUP($B50,INPUT_DATA!$CN:$CN,INPUT_DATA!DA:DA))</f>
        <v/>
      </c>
      <c r="R50" s="1255" t="str">
        <f>IF($B50=0,"",_xlfn.XLOOKUP($B50,INPUT_DATA!$CN:$CN,INPUT_DATA!DB:DB))</f>
        <v/>
      </c>
      <c r="S50" s="255" t="str">
        <f>IF($B50=0,"",_xlfn.XLOOKUP($B50,INPUT_DATA!$CN:$CN,INPUT_DATA!DC:DC))</f>
        <v/>
      </c>
      <c r="T50" s="1255" t="str">
        <f>IF($B50=0,"",_xlfn.XLOOKUP($B50,INPUT_DATA!$CN:$CN,INPUT_DATA!DD:DD))</f>
        <v/>
      </c>
      <c r="U50" s="255" t="str">
        <f>IF($B50=0,"",_xlfn.XLOOKUP($B50,INPUT_DATA!$CN:$CN,INPUT_DATA!DE:DE))</f>
        <v/>
      </c>
      <c r="V50" s="1255" t="str">
        <f>IF($B50=0,"",_xlfn.XLOOKUP($B50,INPUT_DATA!$CN:$CN,INPUT_DATA!DF:DF))</f>
        <v/>
      </c>
      <c r="W50" s="255" t="str">
        <f>IF($B50=0,"",_xlfn.XLOOKUP($B50,INPUT_DATA!$CN:$CN,INPUT_DATA!DG:DG))</f>
        <v/>
      </c>
      <c r="X50" s="1255" t="str">
        <f>IF($B50=0,"",_xlfn.XLOOKUP($B50,INPUT_DATA!$CN:$CN,INPUT_DATA!DH:DH))</f>
        <v/>
      </c>
      <c r="Y50" s="255" t="str">
        <f>IF($B50=0,"",_xlfn.XLOOKUP($B50,INPUT_DATA!$CN:$CN,INPUT_DATA!DI:DI))</f>
        <v/>
      </c>
      <c r="Z50" s="1255" t="str">
        <f>IF($B50=0,"",_xlfn.XLOOKUP($B50,INPUT_DATA!$CN:$CN,INPUT_DATA!DJ:DJ))</f>
        <v/>
      </c>
      <c r="AA50" s="255" t="str">
        <f>IF($B50=0,"",_xlfn.XLOOKUP($B50,INPUT_DATA!$CN:$CN,INPUT_DATA!DK:DK))</f>
        <v/>
      </c>
      <c r="AB50" s="1255" t="str">
        <f>IF($B50=0,"",_xlfn.XLOOKUP($B50,INPUT_DATA!$CN:$CN,INPUT_DATA!DL:DL))</f>
        <v/>
      </c>
      <c r="AC50" s="255" t="str">
        <f>IF($B50=0,"",_xlfn.XLOOKUP($B50,INPUT_DATA!$CN:$CN,INPUT_DATA!DM:DM))</f>
        <v/>
      </c>
      <c r="AD50" s="1255" t="str">
        <f>IF($B50=0,"",_xlfn.XLOOKUP($B50,INPUT_DATA!$CN:$CN,INPUT_DATA!DN:DN))</f>
        <v/>
      </c>
    </row>
    <row r="51" spans="2:30">
      <c r="B51" s="1202">
        <f>'02 - Monthly Asset Follow up'!B55</f>
        <v>0</v>
      </c>
      <c r="C51" s="255" t="str">
        <f t="shared" si="1"/>
        <v/>
      </c>
      <c r="D51" s="1255" t="str">
        <f t="shared" si="0"/>
        <v/>
      </c>
      <c r="E51" s="255" t="str">
        <f>IF($B51=0,"",_xlfn.XLOOKUP($B51,INPUT_DATA!$CN:$CN,INPUT_DATA!CO:CO))</f>
        <v/>
      </c>
      <c r="F51" s="1255" t="str">
        <f>IF($B51=0,"",_xlfn.XLOOKUP($B51,INPUT_DATA!$CN:$CN,INPUT_DATA!CP:CP))</f>
        <v/>
      </c>
      <c r="G51" s="255" t="str">
        <f>IF($B51=0,"",_xlfn.XLOOKUP($B51,INPUT_DATA!$CN:$CN,INPUT_DATA!CQ:CQ))</f>
        <v/>
      </c>
      <c r="H51" s="1255" t="str">
        <f>IF($B51=0,"",_xlfn.XLOOKUP($B51,INPUT_DATA!$CN:$CN,INPUT_DATA!CR:CR))</f>
        <v/>
      </c>
      <c r="I51" s="255" t="str">
        <f>IF($B51=0,"",_xlfn.XLOOKUP($B51,INPUT_DATA!$CN:$CN,INPUT_DATA!CS:CS))</f>
        <v/>
      </c>
      <c r="J51" s="1255" t="str">
        <f>IF($B51=0,"",_xlfn.XLOOKUP($B51,INPUT_DATA!$CN:$CN,INPUT_DATA!CT:CT))</f>
        <v/>
      </c>
      <c r="K51" s="255" t="str">
        <f>IF($B51=0,"",_xlfn.XLOOKUP($B51,INPUT_DATA!$CN:$CN,INPUT_DATA!CU:CU))</f>
        <v/>
      </c>
      <c r="L51" s="1255" t="str">
        <f>IF($B51=0,"",_xlfn.XLOOKUP($B51,INPUT_DATA!$CN:$CN,INPUT_DATA!CV:CV))</f>
        <v/>
      </c>
      <c r="M51" s="255" t="str">
        <f>IF($B51=0,"",_xlfn.XLOOKUP($B51,INPUT_DATA!$CN:$CN,INPUT_DATA!CW:CW))</f>
        <v/>
      </c>
      <c r="N51" s="1255" t="str">
        <f>IF($B51=0,"",_xlfn.XLOOKUP($B51,INPUT_DATA!$CN:$CN,INPUT_DATA!CX:CX))</f>
        <v/>
      </c>
      <c r="O51" s="255" t="str">
        <f>IF($B51=0,"",_xlfn.XLOOKUP($B51,INPUT_DATA!$CN:$CN,INPUT_DATA!CY:CY))</f>
        <v/>
      </c>
      <c r="P51" s="1255" t="str">
        <f>IF($B51=0,"",_xlfn.XLOOKUP($B51,INPUT_DATA!$CN:$CN,INPUT_DATA!CZ:CZ))</f>
        <v/>
      </c>
      <c r="Q51" s="255" t="str">
        <f>IF($B51=0,"",_xlfn.XLOOKUP($B51,INPUT_DATA!$CN:$CN,INPUT_DATA!DA:DA))</f>
        <v/>
      </c>
      <c r="R51" s="1255" t="str">
        <f>IF($B51=0,"",_xlfn.XLOOKUP($B51,INPUT_DATA!$CN:$CN,INPUT_DATA!DB:DB))</f>
        <v/>
      </c>
      <c r="S51" s="255" t="str">
        <f>IF($B51=0,"",_xlfn.XLOOKUP($B51,INPUT_DATA!$CN:$CN,INPUT_DATA!DC:DC))</f>
        <v/>
      </c>
      <c r="T51" s="1255" t="str">
        <f>IF($B51=0,"",_xlfn.XLOOKUP($B51,INPUT_DATA!$CN:$CN,INPUT_DATA!DD:DD))</f>
        <v/>
      </c>
      <c r="U51" s="255" t="str">
        <f>IF($B51=0,"",_xlfn.XLOOKUP($B51,INPUT_DATA!$CN:$CN,INPUT_DATA!DE:DE))</f>
        <v/>
      </c>
      <c r="V51" s="1255" t="str">
        <f>IF($B51=0,"",_xlfn.XLOOKUP($B51,INPUT_DATA!$CN:$CN,INPUT_DATA!DF:DF))</f>
        <v/>
      </c>
      <c r="W51" s="255" t="str">
        <f>IF($B51=0,"",_xlfn.XLOOKUP($B51,INPUT_DATA!$CN:$CN,INPUT_DATA!DG:DG))</f>
        <v/>
      </c>
      <c r="X51" s="1255" t="str">
        <f>IF($B51=0,"",_xlfn.XLOOKUP($B51,INPUT_DATA!$CN:$CN,INPUT_DATA!DH:DH))</f>
        <v/>
      </c>
      <c r="Y51" s="255" t="str">
        <f>IF($B51=0,"",_xlfn.XLOOKUP($B51,INPUT_DATA!$CN:$CN,INPUT_DATA!DI:DI))</f>
        <v/>
      </c>
      <c r="Z51" s="1255" t="str">
        <f>IF($B51=0,"",_xlfn.XLOOKUP($B51,INPUT_DATA!$CN:$CN,INPUT_DATA!DJ:DJ))</f>
        <v/>
      </c>
      <c r="AA51" s="255" t="str">
        <f>IF($B51=0,"",_xlfn.XLOOKUP($B51,INPUT_DATA!$CN:$CN,INPUT_DATA!DK:DK))</f>
        <v/>
      </c>
      <c r="AB51" s="1255" t="str">
        <f>IF($B51=0,"",_xlfn.XLOOKUP($B51,INPUT_DATA!$CN:$CN,INPUT_DATA!DL:DL))</f>
        <v/>
      </c>
      <c r="AC51" s="255" t="str">
        <f>IF($B51=0,"",_xlfn.XLOOKUP($B51,INPUT_DATA!$CN:$CN,INPUT_DATA!DM:DM))</f>
        <v/>
      </c>
      <c r="AD51" s="1255" t="str">
        <f>IF($B51=0,"",_xlfn.XLOOKUP($B51,INPUT_DATA!$CN:$CN,INPUT_DATA!DN:DN))</f>
        <v/>
      </c>
    </row>
    <row r="52" spans="2:30">
      <c r="B52" s="1202">
        <f>'02 - Monthly Asset Follow up'!B56</f>
        <v>0</v>
      </c>
      <c r="C52" s="255" t="str">
        <f t="shared" si="1"/>
        <v/>
      </c>
      <c r="D52" s="1255" t="str">
        <f t="shared" si="0"/>
        <v/>
      </c>
      <c r="E52" s="255" t="str">
        <f>IF($B52=0,"",_xlfn.XLOOKUP($B52,INPUT_DATA!$CN:$CN,INPUT_DATA!CO:CO))</f>
        <v/>
      </c>
      <c r="F52" s="1255" t="str">
        <f>IF($B52=0,"",_xlfn.XLOOKUP($B52,INPUT_DATA!$CN:$CN,INPUT_DATA!CP:CP))</f>
        <v/>
      </c>
      <c r="G52" s="255" t="str">
        <f>IF($B52=0,"",_xlfn.XLOOKUP($B52,INPUT_DATA!$CN:$CN,INPUT_DATA!CQ:CQ))</f>
        <v/>
      </c>
      <c r="H52" s="1255" t="str">
        <f>IF($B52=0,"",_xlfn.XLOOKUP($B52,INPUT_DATA!$CN:$CN,INPUT_DATA!CR:CR))</f>
        <v/>
      </c>
      <c r="I52" s="255" t="str">
        <f>IF($B52=0,"",_xlfn.XLOOKUP($B52,INPUT_DATA!$CN:$CN,INPUT_DATA!CS:CS))</f>
        <v/>
      </c>
      <c r="J52" s="1255" t="str">
        <f>IF($B52=0,"",_xlfn.XLOOKUP($B52,INPUT_DATA!$CN:$CN,INPUT_DATA!CT:CT))</f>
        <v/>
      </c>
      <c r="K52" s="255" t="str">
        <f>IF($B52=0,"",_xlfn.XLOOKUP($B52,INPUT_DATA!$CN:$CN,INPUT_DATA!CU:CU))</f>
        <v/>
      </c>
      <c r="L52" s="1255" t="str">
        <f>IF($B52=0,"",_xlfn.XLOOKUP($B52,INPUT_DATA!$CN:$CN,INPUT_DATA!CV:CV))</f>
        <v/>
      </c>
      <c r="M52" s="255" t="str">
        <f>IF($B52=0,"",_xlfn.XLOOKUP($B52,INPUT_DATA!$CN:$CN,INPUT_DATA!CW:CW))</f>
        <v/>
      </c>
      <c r="N52" s="1255" t="str">
        <f>IF($B52=0,"",_xlfn.XLOOKUP($B52,INPUT_DATA!$CN:$CN,INPUT_DATA!CX:CX))</f>
        <v/>
      </c>
      <c r="O52" s="255" t="str">
        <f>IF($B52=0,"",_xlfn.XLOOKUP($B52,INPUT_DATA!$CN:$CN,INPUT_DATA!CY:CY))</f>
        <v/>
      </c>
      <c r="P52" s="1255" t="str">
        <f>IF($B52=0,"",_xlfn.XLOOKUP($B52,INPUT_DATA!$CN:$CN,INPUT_DATA!CZ:CZ))</f>
        <v/>
      </c>
      <c r="Q52" s="255" t="str">
        <f>IF($B52=0,"",_xlfn.XLOOKUP($B52,INPUT_DATA!$CN:$CN,INPUT_DATA!DA:DA))</f>
        <v/>
      </c>
      <c r="R52" s="1255" t="str">
        <f>IF($B52=0,"",_xlfn.XLOOKUP($B52,INPUT_DATA!$CN:$CN,INPUT_DATA!DB:DB))</f>
        <v/>
      </c>
      <c r="S52" s="255" t="str">
        <f>IF($B52=0,"",_xlfn.XLOOKUP($B52,INPUT_DATA!$CN:$CN,INPUT_DATA!DC:DC))</f>
        <v/>
      </c>
      <c r="T52" s="1255" t="str">
        <f>IF($B52=0,"",_xlfn.XLOOKUP($B52,INPUT_DATA!$CN:$CN,INPUT_DATA!DD:DD))</f>
        <v/>
      </c>
      <c r="U52" s="255" t="str">
        <f>IF($B52=0,"",_xlfn.XLOOKUP($B52,INPUT_DATA!$CN:$CN,INPUT_DATA!DE:DE))</f>
        <v/>
      </c>
      <c r="V52" s="1255" t="str">
        <f>IF($B52=0,"",_xlfn.XLOOKUP($B52,INPUT_DATA!$CN:$CN,INPUT_DATA!DF:DF))</f>
        <v/>
      </c>
      <c r="W52" s="255" t="str">
        <f>IF($B52=0,"",_xlfn.XLOOKUP($B52,INPUT_DATA!$CN:$CN,INPUT_DATA!DG:DG))</f>
        <v/>
      </c>
      <c r="X52" s="1255" t="str">
        <f>IF($B52=0,"",_xlfn.XLOOKUP($B52,INPUT_DATA!$CN:$CN,INPUT_DATA!DH:DH))</f>
        <v/>
      </c>
      <c r="Y52" s="255" t="str">
        <f>IF($B52=0,"",_xlfn.XLOOKUP($B52,INPUT_DATA!$CN:$CN,INPUT_DATA!DI:DI))</f>
        <v/>
      </c>
      <c r="Z52" s="1255" t="str">
        <f>IF($B52=0,"",_xlfn.XLOOKUP($B52,INPUT_DATA!$CN:$CN,INPUT_DATA!DJ:DJ))</f>
        <v/>
      </c>
      <c r="AA52" s="255" t="str">
        <f>IF($B52=0,"",_xlfn.XLOOKUP($B52,INPUT_DATA!$CN:$CN,INPUT_DATA!DK:DK))</f>
        <v/>
      </c>
      <c r="AB52" s="1255" t="str">
        <f>IF($B52=0,"",_xlfn.XLOOKUP($B52,INPUT_DATA!$CN:$CN,INPUT_DATA!DL:DL))</f>
        <v/>
      </c>
      <c r="AC52" s="255" t="str">
        <f>IF($B52=0,"",_xlfn.XLOOKUP($B52,INPUT_DATA!$CN:$CN,INPUT_DATA!DM:DM))</f>
        <v/>
      </c>
      <c r="AD52" s="1255" t="str">
        <f>IF($B52=0,"",_xlfn.XLOOKUP($B52,INPUT_DATA!$CN:$CN,INPUT_DATA!DN:DN))</f>
        <v/>
      </c>
    </row>
    <row r="53" spans="2:30">
      <c r="B53" s="1202">
        <f>'02 - Monthly Asset Follow up'!B57</f>
        <v>0</v>
      </c>
      <c r="C53" s="255" t="str">
        <f t="shared" si="1"/>
        <v/>
      </c>
      <c r="D53" s="1255" t="str">
        <f t="shared" si="0"/>
        <v/>
      </c>
      <c r="E53" s="255" t="str">
        <f>IF($B53=0,"",_xlfn.XLOOKUP($B53,INPUT_DATA!$CN:$CN,INPUT_DATA!CO:CO))</f>
        <v/>
      </c>
      <c r="F53" s="1255" t="str">
        <f>IF($B53=0,"",_xlfn.XLOOKUP($B53,INPUT_DATA!$CN:$CN,INPUT_DATA!CP:CP))</f>
        <v/>
      </c>
      <c r="G53" s="255" t="str">
        <f>IF($B53=0,"",_xlfn.XLOOKUP($B53,INPUT_DATA!$CN:$CN,INPUT_DATA!CQ:CQ))</f>
        <v/>
      </c>
      <c r="H53" s="1255" t="str">
        <f>IF($B53=0,"",_xlfn.XLOOKUP($B53,INPUT_DATA!$CN:$CN,INPUT_DATA!CR:CR))</f>
        <v/>
      </c>
      <c r="I53" s="255" t="str">
        <f>IF($B53=0,"",_xlfn.XLOOKUP($B53,INPUT_DATA!$CN:$CN,INPUT_DATA!CS:CS))</f>
        <v/>
      </c>
      <c r="J53" s="1255" t="str">
        <f>IF($B53=0,"",_xlfn.XLOOKUP($B53,INPUT_DATA!$CN:$CN,INPUT_DATA!CT:CT))</f>
        <v/>
      </c>
      <c r="K53" s="255" t="str">
        <f>IF($B53=0,"",_xlfn.XLOOKUP($B53,INPUT_DATA!$CN:$CN,INPUT_DATA!CU:CU))</f>
        <v/>
      </c>
      <c r="L53" s="1255" t="str">
        <f>IF($B53=0,"",_xlfn.XLOOKUP($B53,INPUT_DATA!$CN:$CN,INPUT_DATA!CV:CV))</f>
        <v/>
      </c>
      <c r="M53" s="255" t="str">
        <f>IF($B53=0,"",_xlfn.XLOOKUP($B53,INPUT_DATA!$CN:$CN,INPUT_DATA!CW:CW))</f>
        <v/>
      </c>
      <c r="N53" s="1255" t="str">
        <f>IF($B53=0,"",_xlfn.XLOOKUP($B53,INPUT_DATA!$CN:$CN,INPUT_DATA!CX:CX))</f>
        <v/>
      </c>
      <c r="O53" s="255" t="str">
        <f>IF($B53=0,"",_xlfn.XLOOKUP($B53,INPUT_DATA!$CN:$CN,INPUT_DATA!CY:CY))</f>
        <v/>
      </c>
      <c r="P53" s="1255" t="str">
        <f>IF($B53=0,"",_xlfn.XLOOKUP($B53,INPUT_DATA!$CN:$CN,INPUT_DATA!CZ:CZ))</f>
        <v/>
      </c>
      <c r="Q53" s="255" t="str">
        <f>IF($B53=0,"",_xlfn.XLOOKUP($B53,INPUT_DATA!$CN:$CN,INPUT_DATA!DA:DA))</f>
        <v/>
      </c>
      <c r="R53" s="1255" t="str">
        <f>IF($B53=0,"",_xlfn.XLOOKUP($B53,INPUT_DATA!$CN:$CN,INPUT_DATA!DB:DB))</f>
        <v/>
      </c>
      <c r="S53" s="255" t="str">
        <f>IF($B53=0,"",_xlfn.XLOOKUP($B53,INPUT_DATA!$CN:$CN,INPUT_DATA!DC:DC))</f>
        <v/>
      </c>
      <c r="T53" s="1255" t="str">
        <f>IF($B53=0,"",_xlfn.XLOOKUP($B53,INPUT_DATA!$CN:$CN,INPUT_DATA!DD:DD))</f>
        <v/>
      </c>
      <c r="U53" s="255" t="str">
        <f>IF($B53=0,"",_xlfn.XLOOKUP($B53,INPUT_DATA!$CN:$CN,INPUT_DATA!DE:DE))</f>
        <v/>
      </c>
      <c r="V53" s="1255" t="str">
        <f>IF($B53=0,"",_xlfn.XLOOKUP($B53,INPUT_DATA!$CN:$CN,INPUT_DATA!DF:DF))</f>
        <v/>
      </c>
      <c r="W53" s="255" t="str">
        <f>IF($B53=0,"",_xlfn.XLOOKUP($B53,INPUT_DATA!$CN:$CN,INPUT_DATA!DG:DG))</f>
        <v/>
      </c>
      <c r="X53" s="1255" t="str">
        <f>IF($B53=0,"",_xlfn.XLOOKUP($B53,INPUT_DATA!$CN:$CN,INPUT_DATA!DH:DH))</f>
        <v/>
      </c>
      <c r="Y53" s="255" t="str">
        <f>IF($B53=0,"",_xlfn.XLOOKUP($B53,INPUT_DATA!$CN:$CN,INPUT_DATA!DI:DI))</f>
        <v/>
      </c>
      <c r="Z53" s="1255" t="str">
        <f>IF($B53=0,"",_xlfn.XLOOKUP($B53,INPUT_DATA!$CN:$CN,INPUT_DATA!DJ:DJ))</f>
        <v/>
      </c>
      <c r="AA53" s="255" t="str">
        <f>IF($B53=0,"",_xlfn.XLOOKUP($B53,INPUT_DATA!$CN:$CN,INPUT_DATA!DK:DK))</f>
        <v/>
      </c>
      <c r="AB53" s="1255" t="str">
        <f>IF($B53=0,"",_xlfn.XLOOKUP($B53,INPUT_DATA!$CN:$CN,INPUT_DATA!DL:DL))</f>
        <v/>
      </c>
      <c r="AC53" s="255" t="str">
        <f>IF($B53=0,"",_xlfn.XLOOKUP($B53,INPUT_DATA!$CN:$CN,INPUT_DATA!DM:DM))</f>
        <v/>
      </c>
      <c r="AD53" s="1255" t="str">
        <f>IF($B53=0,"",_xlfn.XLOOKUP($B53,INPUT_DATA!$CN:$CN,INPUT_DATA!DN:DN))</f>
        <v/>
      </c>
    </row>
    <row r="54" spans="2:30">
      <c r="B54" s="1202">
        <f>'02 - Monthly Asset Follow up'!B58</f>
        <v>0</v>
      </c>
      <c r="C54" s="255" t="str">
        <f t="shared" si="1"/>
        <v/>
      </c>
      <c r="D54" s="1255" t="str">
        <f t="shared" si="0"/>
        <v/>
      </c>
      <c r="E54" s="255" t="str">
        <f>IF($B54=0,"",_xlfn.XLOOKUP($B54,INPUT_DATA!$CN:$CN,INPUT_DATA!CO:CO))</f>
        <v/>
      </c>
      <c r="F54" s="1255" t="str">
        <f>IF($B54=0,"",_xlfn.XLOOKUP($B54,INPUT_DATA!$CN:$CN,INPUT_DATA!CP:CP))</f>
        <v/>
      </c>
      <c r="G54" s="255" t="str">
        <f>IF($B54=0,"",_xlfn.XLOOKUP($B54,INPUT_DATA!$CN:$CN,INPUT_DATA!CQ:CQ))</f>
        <v/>
      </c>
      <c r="H54" s="1255" t="str">
        <f>IF($B54=0,"",_xlfn.XLOOKUP($B54,INPUT_DATA!$CN:$CN,INPUT_DATA!CR:CR))</f>
        <v/>
      </c>
      <c r="I54" s="255" t="str">
        <f>IF($B54=0,"",_xlfn.XLOOKUP($B54,INPUT_DATA!$CN:$CN,INPUT_DATA!CS:CS))</f>
        <v/>
      </c>
      <c r="J54" s="1255" t="str">
        <f>IF($B54=0,"",_xlfn.XLOOKUP($B54,INPUT_DATA!$CN:$CN,INPUT_DATA!CT:CT))</f>
        <v/>
      </c>
      <c r="K54" s="255" t="str">
        <f>IF($B54=0,"",_xlfn.XLOOKUP($B54,INPUT_DATA!$CN:$CN,INPUT_DATA!CU:CU))</f>
        <v/>
      </c>
      <c r="L54" s="1255" t="str">
        <f>IF($B54=0,"",_xlfn.XLOOKUP($B54,INPUT_DATA!$CN:$CN,INPUT_DATA!CV:CV))</f>
        <v/>
      </c>
      <c r="M54" s="255" t="str">
        <f>IF($B54=0,"",_xlfn.XLOOKUP($B54,INPUT_DATA!$CN:$CN,INPUT_DATA!CW:CW))</f>
        <v/>
      </c>
      <c r="N54" s="1255" t="str">
        <f>IF($B54=0,"",_xlfn.XLOOKUP($B54,INPUT_DATA!$CN:$CN,INPUT_DATA!CX:CX))</f>
        <v/>
      </c>
      <c r="O54" s="255" t="str">
        <f>IF($B54=0,"",_xlfn.XLOOKUP($B54,INPUT_DATA!$CN:$CN,INPUT_DATA!CY:CY))</f>
        <v/>
      </c>
      <c r="P54" s="1255" t="str">
        <f>IF($B54=0,"",_xlfn.XLOOKUP($B54,INPUT_DATA!$CN:$CN,INPUT_DATA!CZ:CZ))</f>
        <v/>
      </c>
      <c r="Q54" s="255" t="str">
        <f>IF($B54=0,"",_xlfn.XLOOKUP($B54,INPUT_DATA!$CN:$CN,INPUT_DATA!DA:DA))</f>
        <v/>
      </c>
      <c r="R54" s="1255" t="str">
        <f>IF($B54=0,"",_xlfn.XLOOKUP($B54,INPUT_DATA!$CN:$CN,INPUT_DATA!DB:DB))</f>
        <v/>
      </c>
      <c r="S54" s="255" t="str">
        <f>IF($B54=0,"",_xlfn.XLOOKUP($B54,INPUT_DATA!$CN:$CN,INPUT_DATA!DC:DC))</f>
        <v/>
      </c>
      <c r="T54" s="1255" t="str">
        <f>IF($B54=0,"",_xlfn.XLOOKUP($B54,INPUT_DATA!$CN:$CN,INPUT_DATA!DD:DD))</f>
        <v/>
      </c>
      <c r="U54" s="255" t="str">
        <f>IF($B54=0,"",_xlfn.XLOOKUP($B54,INPUT_DATA!$CN:$CN,INPUT_DATA!DE:DE))</f>
        <v/>
      </c>
      <c r="V54" s="1255" t="str">
        <f>IF($B54=0,"",_xlfn.XLOOKUP($B54,INPUT_DATA!$CN:$CN,INPUT_DATA!DF:DF))</f>
        <v/>
      </c>
      <c r="W54" s="255" t="str">
        <f>IF($B54=0,"",_xlfn.XLOOKUP($B54,INPUT_DATA!$CN:$CN,INPUT_DATA!DG:DG))</f>
        <v/>
      </c>
      <c r="X54" s="1255" t="str">
        <f>IF($B54=0,"",_xlfn.XLOOKUP($B54,INPUT_DATA!$CN:$CN,INPUT_DATA!DH:DH))</f>
        <v/>
      </c>
      <c r="Y54" s="255" t="str">
        <f>IF($B54=0,"",_xlfn.XLOOKUP($B54,INPUT_DATA!$CN:$CN,INPUT_DATA!DI:DI))</f>
        <v/>
      </c>
      <c r="Z54" s="1255" t="str">
        <f>IF($B54=0,"",_xlfn.XLOOKUP($B54,INPUT_DATA!$CN:$CN,INPUT_DATA!DJ:DJ))</f>
        <v/>
      </c>
      <c r="AA54" s="255" t="str">
        <f>IF($B54=0,"",_xlfn.XLOOKUP($B54,INPUT_DATA!$CN:$CN,INPUT_DATA!DK:DK))</f>
        <v/>
      </c>
      <c r="AB54" s="1255" t="str">
        <f>IF($B54=0,"",_xlfn.XLOOKUP($B54,INPUT_DATA!$CN:$CN,INPUT_DATA!DL:DL))</f>
        <v/>
      </c>
      <c r="AC54" s="255" t="str">
        <f>IF($B54=0,"",_xlfn.XLOOKUP($B54,INPUT_DATA!$CN:$CN,INPUT_DATA!DM:DM))</f>
        <v/>
      </c>
      <c r="AD54" s="1255" t="str">
        <f>IF($B54=0,"",_xlfn.XLOOKUP($B54,INPUT_DATA!$CN:$CN,INPUT_DATA!DN:DN))</f>
        <v/>
      </c>
    </row>
    <row r="55" spans="2:30">
      <c r="B55" s="1202">
        <f>'02 - Monthly Asset Follow up'!B59</f>
        <v>0</v>
      </c>
      <c r="C55" s="255" t="str">
        <f t="shared" si="1"/>
        <v/>
      </c>
      <c r="D55" s="1255" t="str">
        <f t="shared" si="0"/>
        <v/>
      </c>
      <c r="E55" s="255" t="str">
        <f>IF($B55=0,"",_xlfn.XLOOKUP($B55,INPUT_DATA!$CN:$CN,INPUT_DATA!CO:CO))</f>
        <v/>
      </c>
      <c r="F55" s="1255" t="str">
        <f>IF($B55=0,"",_xlfn.XLOOKUP($B55,INPUT_DATA!$CN:$CN,INPUT_DATA!CP:CP))</f>
        <v/>
      </c>
      <c r="G55" s="255" t="str">
        <f>IF($B55=0,"",_xlfn.XLOOKUP($B55,INPUT_DATA!$CN:$CN,INPUT_DATA!CQ:CQ))</f>
        <v/>
      </c>
      <c r="H55" s="1255" t="str">
        <f>IF($B55=0,"",_xlfn.XLOOKUP($B55,INPUT_DATA!$CN:$CN,INPUT_DATA!CR:CR))</f>
        <v/>
      </c>
      <c r="I55" s="255" t="str">
        <f>IF($B55=0,"",_xlfn.XLOOKUP($B55,INPUT_DATA!$CN:$CN,INPUT_DATA!CS:CS))</f>
        <v/>
      </c>
      <c r="J55" s="1255" t="str">
        <f>IF($B55=0,"",_xlfn.XLOOKUP($B55,INPUT_DATA!$CN:$CN,INPUT_DATA!CT:CT))</f>
        <v/>
      </c>
      <c r="K55" s="255" t="str">
        <f>IF($B55=0,"",_xlfn.XLOOKUP($B55,INPUT_DATA!$CN:$CN,INPUT_DATA!CU:CU))</f>
        <v/>
      </c>
      <c r="L55" s="1255" t="str">
        <f>IF($B55=0,"",_xlfn.XLOOKUP($B55,INPUT_DATA!$CN:$CN,INPUT_DATA!CV:CV))</f>
        <v/>
      </c>
      <c r="M55" s="255" t="str">
        <f>IF($B55=0,"",_xlfn.XLOOKUP($B55,INPUT_DATA!$CN:$CN,INPUT_DATA!CW:CW))</f>
        <v/>
      </c>
      <c r="N55" s="1255" t="str">
        <f>IF($B55=0,"",_xlfn.XLOOKUP($B55,INPUT_DATA!$CN:$CN,INPUT_DATA!CX:CX))</f>
        <v/>
      </c>
      <c r="O55" s="255" t="str">
        <f>IF($B55=0,"",_xlfn.XLOOKUP($B55,INPUT_DATA!$CN:$CN,INPUT_DATA!CY:CY))</f>
        <v/>
      </c>
      <c r="P55" s="1255" t="str">
        <f>IF($B55=0,"",_xlfn.XLOOKUP($B55,INPUT_DATA!$CN:$CN,INPUT_DATA!CZ:CZ))</f>
        <v/>
      </c>
      <c r="Q55" s="255" t="str">
        <f>IF($B55=0,"",_xlfn.XLOOKUP($B55,INPUT_DATA!$CN:$CN,INPUT_DATA!DA:DA))</f>
        <v/>
      </c>
      <c r="R55" s="1255" t="str">
        <f>IF($B55=0,"",_xlfn.XLOOKUP($B55,INPUT_DATA!$CN:$CN,INPUT_DATA!DB:DB))</f>
        <v/>
      </c>
      <c r="S55" s="255" t="str">
        <f>IF($B55=0,"",_xlfn.XLOOKUP($B55,INPUT_DATA!$CN:$CN,INPUT_DATA!DC:DC))</f>
        <v/>
      </c>
      <c r="T55" s="1255" t="str">
        <f>IF($B55=0,"",_xlfn.XLOOKUP($B55,INPUT_DATA!$CN:$CN,INPUT_DATA!DD:DD))</f>
        <v/>
      </c>
      <c r="U55" s="255" t="str">
        <f>IF($B55=0,"",_xlfn.XLOOKUP($B55,INPUT_DATA!$CN:$CN,INPUT_DATA!DE:DE))</f>
        <v/>
      </c>
      <c r="V55" s="1255" t="str">
        <f>IF($B55=0,"",_xlfn.XLOOKUP($B55,INPUT_DATA!$CN:$CN,INPUT_DATA!DF:DF))</f>
        <v/>
      </c>
      <c r="W55" s="255" t="str">
        <f>IF($B55=0,"",_xlfn.XLOOKUP($B55,INPUT_DATA!$CN:$CN,INPUT_DATA!DG:DG))</f>
        <v/>
      </c>
      <c r="X55" s="1255" t="str">
        <f>IF($B55=0,"",_xlfn.XLOOKUP($B55,INPUT_DATA!$CN:$CN,INPUT_DATA!DH:DH))</f>
        <v/>
      </c>
      <c r="Y55" s="255" t="str">
        <f>IF($B55=0,"",_xlfn.XLOOKUP($B55,INPUT_DATA!$CN:$CN,INPUT_DATA!DI:DI))</f>
        <v/>
      </c>
      <c r="Z55" s="1255" t="str">
        <f>IF($B55=0,"",_xlfn.XLOOKUP($B55,INPUT_DATA!$CN:$CN,INPUT_DATA!DJ:DJ))</f>
        <v/>
      </c>
      <c r="AA55" s="255" t="str">
        <f>IF($B55=0,"",_xlfn.XLOOKUP($B55,INPUT_DATA!$CN:$CN,INPUT_DATA!DK:DK))</f>
        <v/>
      </c>
      <c r="AB55" s="1255" t="str">
        <f>IF($B55=0,"",_xlfn.XLOOKUP($B55,INPUT_DATA!$CN:$CN,INPUT_DATA!DL:DL))</f>
        <v/>
      </c>
      <c r="AC55" s="255" t="str">
        <f>IF($B55=0,"",_xlfn.XLOOKUP($B55,INPUT_DATA!$CN:$CN,INPUT_DATA!DM:DM))</f>
        <v/>
      </c>
      <c r="AD55" s="1255" t="str">
        <f>IF($B55=0,"",_xlfn.XLOOKUP($B55,INPUT_DATA!$CN:$CN,INPUT_DATA!DN:DN))</f>
        <v/>
      </c>
    </row>
    <row r="56" spans="2:30">
      <c r="B56" s="1202">
        <f>'02 - Monthly Asset Follow up'!B60</f>
        <v>0</v>
      </c>
      <c r="C56" s="255" t="str">
        <f t="shared" si="1"/>
        <v/>
      </c>
      <c r="D56" s="1255" t="str">
        <f t="shared" si="0"/>
        <v/>
      </c>
      <c r="E56" s="255" t="str">
        <f>IF($B56=0,"",_xlfn.XLOOKUP($B56,INPUT_DATA!$CN:$CN,INPUT_DATA!CO:CO))</f>
        <v/>
      </c>
      <c r="F56" s="1255" t="str">
        <f>IF($B56=0,"",_xlfn.XLOOKUP($B56,INPUT_DATA!$CN:$CN,INPUT_DATA!CP:CP))</f>
        <v/>
      </c>
      <c r="G56" s="255" t="str">
        <f>IF($B56=0,"",_xlfn.XLOOKUP($B56,INPUT_DATA!$CN:$CN,INPUT_DATA!CQ:CQ))</f>
        <v/>
      </c>
      <c r="H56" s="1255" t="str">
        <f>IF($B56=0,"",_xlfn.XLOOKUP($B56,INPUT_DATA!$CN:$CN,INPUT_DATA!CR:CR))</f>
        <v/>
      </c>
      <c r="I56" s="255" t="str">
        <f>IF($B56=0,"",_xlfn.XLOOKUP($B56,INPUT_DATA!$CN:$CN,INPUT_DATA!CS:CS))</f>
        <v/>
      </c>
      <c r="J56" s="1255" t="str">
        <f>IF($B56=0,"",_xlfn.XLOOKUP($B56,INPUT_DATA!$CN:$CN,INPUT_DATA!CT:CT))</f>
        <v/>
      </c>
      <c r="K56" s="255" t="str">
        <f>IF($B56=0,"",_xlfn.XLOOKUP($B56,INPUT_DATA!$CN:$CN,INPUT_DATA!CU:CU))</f>
        <v/>
      </c>
      <c r="L56" s="1255" t="str">
        <f>IF($B56=0,"",_xlfn.XLOOKUP($B56,INPUT_DATA!$CN:$CN,INPUT_DATA!CV:CV))</f>
        <v/>
      </c>
      <c r="M56" s="255" t="str">
        <f>IF($B56=0,"",_xlfn.XLOOKUP($B56,INPUT_DATA!$CN:$CN,INPUT_DATA!CW:CW))</f>
        <v/>
      </c>
      <c r="N56" s="1255" t="str">
        <f>IF($B56=0,"",_xlfn.XLOOKUP($B56,INPUT_DATA!$CN:$CN,INPUT_DATA!CX:CX))</f>
        <v/>
      </c>
      <c r="O56" s="255" t="str">
        <f>IF($B56=0,"",_xlfn.XLOOKUP($B56,INPUT_DATA!$CN:$CN,INPUT_DATA!CY:CY))</f>
        <v/>
      </c>
      <c r="P56" s="1255" t="str">
        <f>IF($B56=0,"",_xlfn.XLOOKUP($B56,INPUT_DATA!$CN:$CN,INPUT_DATA!CZ:CZ))</f>
        <v/>
      </c>
      <c r="Q56" s="255" t="str">
        <f>IF($B56=0,"",_xlfn.XLOOKUP($B56,INPUT_DATA!$CN:$CN,INPUT_DATA!DA:DA))</f>
        <v/>
      </c>
      <c r="R56" s="1255" t="str">
        <f>IF($B56=0,"",_xlfn.XLOOKUP($B56,INPUT_DATA!$CN:$CN,INPUT_DATA!DB:DB))</f>
        <v/>
      </c>
      <c r="S56" s="255" t="str">
        <f>IF($B56=0,"",_xlfn.XLOOKUP($B56,INPUT_DATA!$CN:$CN,INPUT_DATA!DC:DC))</f>
        <v/>
      </c>
      <c r="T56" s="1255" t="str">
        <f>IF($B56=0,"",_xlfn.XLOOKUP($B56,INPUT_DATA!$CN:$CN,INPUT_DATA!DD:DD))</f>
        <v/>
      </c>
      <c r="U56" s="255" t="str">
        <f>IF($B56=0,"",_xlfn.XLOOKUP($B56,INPUT_DATA!$CN:$CN,INPUT_DATA!DE:DE))</f>
        <v/>
      </c>
      <c r="V56" s="1255" t="str">
        <f>IF($B56=0,"",_xlfn.XLOOKUP($B56,INPUT_DATA!$CN:$CN,INPUT_DATA!DF:DF))</f>
        <v/>
      </c>
      <c r="W56" s="255" t="str">
        <f>IF($B56=0,"",_xlfn.XLOOKUP($B56,INPUT_DATA!$CN:$CN,INPUT_DATA!DG:DG))</f>
        <v/>
      </c>
      <c r="X56" s="1255" t="str">
        <f>IF($B56=0,"",_xlfn.XLOOKUP($B56,INPUT_DATA!$CN:$CN,INPUT_DATA!DH:DH))</f>
        <v/>
      </c>
      <c r="Y56" s="255" t="str">
        <f>IF($B56=0,"",_xlfn.XLOOKUP($B56,INPUT_DATA!$CN:$CN,INPUT_DATA!DI:DI))</f>
        <v/>
      </c>
      <c r="Z56" s="1255" t="str">
        <f>IF($B56=0,"",_xlfn.XLOOKUP($B56,INPUT_DATA!$CN:$CN,INPUT_DATA!DJ:DJ))</f>
        <v/>
      </c>
      <c r="AA56" s="255" t="str">
        <f>IF($B56=0,"",_xlfn.XLOOKUP($B56,INPUT_DATA!$CN:$CN,INPUT_DATA!DK:DK))</f>
        <v/>
      </c>
      <c r="AB56" s="1255" t="str">
        <f>IF($B56=0,"",_xlfn.XLOOKUP($B56,INPUT_DATA!$CN:$CN,INPUT_DATA!DL:DL))</f>
        <v/>
      </c>
      <c r="AC56" s="255" t="str">
        <f>IF($B56=0,"",_xlfn.XLOOKUP($B56,INPUT_DATA!$CN:$CN,INPUT_DATA!DM:DM))</f>
        <v/>
      </c>
      <c r="AD56" s="1255" t="str">
        <f>IF($B56=0,"",_xlfn.XLOOKUP($B56,INPUT_DATA!$CN:$CN,INPUT_DATA!DN:DN))</f>
        <v/>
      </c>
    </row>
    <row r="57" spans="2:30">
      <c r="B57" s="1202">
        <f>'02 - Monthly Asset Follow up'!B61</f>
        <v>0</v>
      </c>
      <c r="C57" s="255" t="str">
        <f t="shared" si="1"/>
        <v/>
      </c>
      <c r="D57" s="1255" t="str">
        <f t="shared" si="0"/>
        <v/>
      </c>
      <c r="E57" s="255" t="str">
        <f>IF($B57=0,"",_xlfn.XLOOKUP($B57,INPUT_DATA!$CN:$CN,INPUT_DATA!CO:CO))</f>
        <v/>
      </c>
      <c r="F57" s="1255" t="str">
        <f>IF($B57=0,"",_xlfn.XLOOKUP($B57,INPUT_DATA!$CN:$CN,INPUT_DATA!CP:CP))</f>
        <v/>
      </c>
      <c r="G57" s="255" t="str">
        <f>IF($B57=0,"",_xlfn.XLOOKUP($B57,INPUT_DATA!$CN:$CN,INPUT_DATA!CQ:CQ))</f>
        <v/>
      </c>
      <c r="H57" s="1255" t="str">
        <f>IF($B57=0,"",_xlfn.XLOOKUP($B57,INPUT_DATA!$CN:$CN,INPUT_DATA!CR:CR))</f>
        <v/>
      </c>
      <c r="I57" s="255" t="str">
        <f>IF($B57=0,"",_xlfn.XLOOKUP($B57,INPUT_DATA!$CN:$CN,INPUT_DATA!CS:CS))</f>
        <v/>
      </c>
      <c r="J57" s="1255" t="str">
        <f>IF($B57=0,"",_xlfn.XLOOKUP($B57,INPUT_DATA!$CN:$CN,INPUT_DATA!CT:CT))</f>
        <v/>
      </c>
      <c r="K57" s="255" t="str">
        <f>IF($B57=0,"",_xlfn.XLOOKUP($B57,INPUT_DATA!$CN:$CN,INPUT_DATA!CU:CU))</f>
        <v/>
      </c>
      <c r="L57" s="1255" t="str">
        <f>IF($B57=0,"",_xlfn.XLOOKUP($B57,INPUT_DATA!$CN:$CN,INPUT_DATA!CV:CV))</f>
        <v/>
      </c>
      <c r="M57" s="255" t="str">
        <f>IF($B57=0,"",_xlfn.XLOOKUP($B57,INPUT_DATA!$CN:$CN,INPUT_DATA!CW:CW))</f>
        <v/>
      </c>
      <c r="N57" s="1255" t="str">
        <f>IF($B57=0,"",_xlfn.XLOOKUP($B57,INPUT_DATA!$CN:$CN,INPUT_DATA!CX:CX))</f>
        <v/>
      </c>
      <c r="O57" s="255" t="str">
        <f>IF($B57=0,"",_xlfn.XLOOKUP($B57,INPUT_DATA!$CN:$CN,INPUT_DATA!CY:CY))</f>
        <v/>
      </c>
      <c r="P57" s="1255" t="str">
        <f>IF($B57=0,"",_xlfn.XLOOKUP($B57,INPUT_DATA!$CN:$CN,INPUT_DATA!CZ:CZ))</f>
        <v/>
      </c>
      <c r="Q57" s="255" t="str">
        <f>IF($B57=0,"",_xlfn.XLOOKUP($B57,INPUT_DATA!$CN:$CN,INPUT_DATA!DA:DA))</f>
        <v/>
      </c>
      <c r="R57" s="1255" t="str">
        <f>IF($B57=0,"",_xlfn.XLOOKUP($B57,INPUT_DATA!$CN:$CN,INPUT_DATA!DB:DB))</f>
        <v/>
      </c>
      <c r="S57" s="255" t="str">
        <f>IF($B57=0,"",_xlfn.XLOOKUP($B57,INPUT_DATA!$CN:$CN,INPUT_DATA!DC:DC))</f>
        <v/>
      </c>
      <c r="T57" s="1255" t="str">
        <f>IF($B57=0,"",_xlfn.XLOOKUP($B57,INPUT_DATA!$CN:$CN,INPUT_DATA!DD:DD))</f>
        <v/>
      </c>
      <c r="U57" s="255" t="str">
        <f>IF($B57=0,"",_xlfn.XLOOKUP($B57,INPUT_DATA!$CN:$CN,INPUT_DATA!DE:DE))</f>
        <v/>
      </c>
      <c r="V57" s="1255" t="str">
        <f>IF($B57=0,"",_xlfn.XLOOKUP($B57,INPUT_DATA!$CN:$CN,INPUT_DATA!DF:DF))</f>
        <v/>
      </c>
      <c r="W57" s="255" t="str">
        <f>IF($B57=0,"",_xlfn.XLOOKUP($B57,INPUT_DATA!$CN:$CN,INPUT_DATA!DG:DG))</f>
        <v/>
      </c>
      <c r="X57" s="1255" t="str">
        <f>IF($B57=0,"",_xlfn.XLOOKUP($B57,INPUT_DATA!$CN:$CN,INPUT_DATA!DH:DH))</f>
        <v/>
      </c>
      <c r="Y57" s="255" t="str">
        <f>IF($B57=0,"",_xlfn.XLOOKUP($B57,INPUT_DATA!$CN:$CN,INPUT_DATA!DI:DI))</f>
        <v/>
      </c>
      <c r="Z57" s="1255" t="str">
        <f>IF($B57=0,"",_xlfn.XLOOKUP($B57,INPUT_DATA!$CN:$CN,INPUT_DATA!DJ:DJ))</f>
        <v/>
      </c>
      <c r="AA57" s="255" t="str">
        <f>IF($B57=0,"",_xlfn.XLOOKUP($B57,INPUT_DATA!$CN:$CN,INPUT_DATA!DK:DK))</f>
        <v/>
      </c>
      <c r="AB57" s="1255" t="str">
        <f>IF($B57=0,"",_xlfn.XLOOKUP($B57,INPUT_DATA!$CN:$CN,INPUT_DATA!DL:DL))</f>
        <v/>
      </c>
      <c r="AC57" s="255" t="str">
        <f>IF($B57=0,"",_xlfn.XLOOKUP($B57,INPUT_DATA!$CN:$CN,INPUT_DATA!DM:DM))</f>
        <v/>
      </c>
      <c r="AD57" s="1255" t="str">
        <f>IF($B57=0,"",_xlfn.XLOOKUP($B57,INPUT_DATA!$CN:$CN,INPUT_DATA!DN:DN))</f>
        <v/>
      </c>
    </row>
    <row r="58" spans="2:30">
      <c r="B58" s="1202">
        <f>'02 - Monthly Asset Follow up'!B62</f>
        <v>0</v>
      </c>
      <c r="C58" s="255" t="str">
        <f t="shared" si="1"/>
        <v/>
      </c>
      <c r="D58" s="1255" t="str">
        <f t="shared" si="0"/>
        <v/>
      </c>
      <c r="E58" s="255" t="str">
        <f>IF($B58=0,"",_xlfn.XLOOKUP($B58,INPUT_DATA!$CN:$CN,INPUT_DATA!CO:CO))</f>
        <v/>
      </c>
      <c r="F58" s="1255" t="str">
        <f>IF($B58=0,"",_xlfn.XLOOKUP($B58,INPUT_DATA!$CN:$CN,INPUT_DATA!CP:CP))</f>
        <v/>
      </c>
      <c r="G58" s="255" t="str">
        <f>IF($B58=0,"",_xlfn.XLOOKUP($B58,INPUT_DATA!$CN:$CN,INPUT_DATA!CQ:CQ))</f>
        <v/>
      </c>
      <c r="H58" s="1255" t="str">
        <f>IF($B58=0,"",_xlfn.XLOOKUP($B58,INPUT_DATA!$CN:$CN,INPUT_DATA!CR:CR))</f>
        <v/>
      </c>
      <c r="I58" s="255" t="str">
        <f>IF($B58=0,"",_xlfn.XLOOKUP($B58,INPUT_DATA!$CN:$CN,INPUT_DATA!CS:CS))</f>
        <v/>
      </c>
      <c r="J58" s="1255" t="str">
        <f>IF($B58=0,"",_xlfn.XLOOKUP($B58,INPUT_DATA!$CN:$CN,INPUT_DATA!CT:CT))</f>
        <v/>
      </c>
      <c r="K58" s="255" t="str">
        <f>IF($B58=0,"",_xlfn.XLOOKUP($B58,INPUT_DATA!$CN:$CN,INPUT_DATA!CU:CU))</f>
        <v/>
      </c>
      <c r="L58" s="1255" t="str">
        <f>IF($B58=0,"",_xlfn.XLOOKUP($B58,INPUT_DATA!$CN:$CN,INPUT_DATA!CV:CV))</f>
        <v/>
      </c>
      <c r="M58" s="255" t="str">
        <f>IF($B58=0,"",_xlfn.XLOOKUP($B58,INPUT_DATA!$CN:$CN,INPUT_DATA!CW:CW))</f>
        <v/>
      </c>
      <c r="N58" s="1255" t="str">
        <f>IF($B58=0,"",_xlfn.XLOOKUP($B58,INPUT_DATA!$CN:$CN,INPUT_DATA!CX:CX))</f>
        <v/>
      </c>
      <c r="O58" s="255" t="str">
        <f>IF($B58=0,"",_xlfn.XLOOKUP($B58,INPUT_DATA!$CN:$CN,INPUT_DATA!CY:CY))</f>
        <v/>
      </c>
      <c r="P58" s="1255" t="str">
        <f>IF($B58=0,"",_xlfn.XLOOKUP($B58,INPUT_DATA!$CN:$CN,INPUT_DATA!CZ:CZ))</f>
        <v/>
      </c>
      <c r="Q58" s="255" t="str">
        <f>IF($B58=0,"",_xlfn.XLOOKUP($B58,INPUT_DATA!$CN:$CN,INPUT_DATA!DA:DA))</f>
        <v/>
      </c>
      <c r="R58" s="1255" t="str">
        <f>IF($B58=0,"",_xlfn.XLOOKUP($B58,INPUT_DATA!$CN:$CN,INPUT_DATA!DB:DB))</f>
        <v/>
      </c>
      <c r="S58" s="255" t="str">
        <f>IF($B58=0,"",_xlfn.XLOOKUP($B58,INPUT_DATA!$CN:$CN,INPUT_DATA!DC:DC))</f>
        <v/>
      </c>
      <c r="T58" s="1255" t="str">
        <f>IF($B58=0,"",_xlfn.XLOOKUP($B58,INPUT_DATA!$CN:$CN,INPUT_DATA!DD:DD))</f>
        <v/>
      </c>
      <c r="U58" s="255" t="str">
        <f>IF($B58=0,"",_xlfn.XLOOKUP($B58,INPUT_DATA!$CN:$CN,INPUT_DATA!DE:DE))</f>
        <v/>
      </c>
      <c r="V58" s="1255" t="str">
        <f>IF($B58=0,"",_xlfn.XLOOKUP($B58,INPUT_DATA!$CN:$CN,INPUT_DATA!DF:DF))</f>
        <v/>
      </c>
      <c r="W58" s="255" t="str">
        <f>IF($B58=0,"",_xlfn.XLOOKUP($B58,INPUT_DATA!$CN:$CN,INPUT_DATA!DG:DG))</f>
        <v/>
      </c>
      <c r="X58" s="1255" t="str">
        <f>IF($B58=0,"",_xlfn.XLOOKUP($B58,INPUT_DATA!$CN:$CN,INPUT_DATA!DH:DH))</f>
        <v/>
      </c>
      <c r="Y58" s="255" t="str">
        <f>IF($B58=0,"",_xlfn.XLOOKUP($B58,INPUT_DATA!$CN:$CN,INPUT_DATA!DI:DI))</f>
        <v/>
      </c>
      <c r="Z58" s="1255" t="str">
        <f>IF($B58=0,"",_xlfn.XLOOKUP($B58,INPUT_DATA!$CN:$CN,INPUT_DATA!DJ:DJ))</f>
        <v/>
      </c>
      <c r="AA58" s="255" t="str">
        <f>IF($B58=0,"",_xlfn.XLOOKUP($B58,INPUT_DATA!$CN:$CN,INPUT_DATA!DK:DK))</f>
        <v/>
      </c>
      <c r="AB58" s="1255" t="str">
        <f>IF($B58=0,"",_xlfn.XLOOKUP($B58,INPUT_DATA!$CN:$CN,INPUT_DATA!DL:DL))</f>
        <v/>
      </c>
      <c r="AC58" s="255" t="str">
        <f>IF($B58=0,"",_xlfn.XLOOKUP($B58,INPUT_DATA!$CN:$CN,INPUT_DATA!DM:DM))</f>
        <v/>
      </c>
      <c r="AD58" s="1255" t="str">
        <f>IF($B58=0,"",_xlfn.XLOOKUP($B58,INPUT_DATA!$CN:$CN,INPUT_DATA!DN:DN))</f>
        <v/>
      </c>
    </row>
    <row r="59" spans="2:30">
      <c r="B59" s="1202">
        <f>'02 - Monthly Asset Follow up'!B63</f>
        <v>0</v>
      </c>
      <c r="C59" s="255" t="str">
        <f t="shared" si="1"/>
        <v/>
      </c>
      <c r="D59" s="1255" t="str">
        <f t="shared" si="0"/>
        <v/>
      </c>
      <c r="E59" s="255" t="str">
        <f>IF($B59=0,"",_xlfn.XLOOKUP($B59,INPUT_DATA!$CN:$CN,INPUT_DATA!CO:CO))</f>
        <v/>
      </c>
      <c r="F59" s="1255" t="str">
        <f>IF($B59=0,"",_xlfn.XLOOKUP($B59,INPUT_DATA!$CN:$CN,INPUT_DATA!CP:CP))</f>
        <v/>
      </c>
      <c r="G59" s="255" t="str">
        <f>IF($B59=0,"",_xlfn.XLOOKUP($B59,INPUT_DATA!$CN:$CN,INPUT_DATA!CQ:CQ))</f>
        <v/>
      </c>
      <c r="H59" s="1255" t="str">
        <f>IF($B59=0,"",_xlfn.XLOOKUP($B59,INPUT_DATA!$CN:$CN,INPUT_DATA!CR:CR))</f>
        <v/>
      </c>
      <c r="I59" s="255" t="str">
        <f>IF($B59=0,"",_xlfn.XLOOKUP($B59,INPUT_DATA!$CN:$CN,INPUT_DATA!CS:CS))</f>
        <v/>
      </c>
      <c r="J59" s="1255" t="str">
        <f>IF($B59=0,"",_xlfn.XLOOKUP($B59,INPUT_DATA!$CN:$CN,INPUT_DATA!CT:CT))</f>
        <v/>
      </c>
      <c r="K59" s="255" t="str">
        <f>IF($B59=0,"",_xlfn.XLOOKUP($B59,INPUT_DATA!$CN:$CN,INPUT_DATA!CU:CU))</f>
        <v/>
      </c>
      <c r="L59" s="1255" t="str">
        <f>IF($B59=0,"",_xlfn.XLOOKUP($B59,INPUT_DATA!$CN:$CN,INPUT_DATA!CV:CV))</f>
        <v/>
      </c>
      <c r="M59" s="255" t="str">
        <f>IF($B59=0,"",_xlfn.XLOOKUP($B59,INPUT_DATA!$CN:$CN,INPUT_DATA!CW:CW))</f>
        <v/>
      </c>
      <c r="N59" s="1255" t="str">
        <f>IF($B59=0,"",_xlfn.XLOOKUP($B59,INPUT_DATA!$CN:$CN,INPUT_DATA!CX:CX))</f>
        <v/>
      </c>
      <c r="O59" s="255" t="str">
        <f>IF($B59=0,"",_xlfn.XLOOKUP($B59,INPUT_DATA!$CN:$CN,INPUT_DATA!CY:CY))</f>
        <v/>
      </c>
      <c r="P59" s="1255" t="str">
        <f>IF($B59=0,"",_xlfn.XLOOKUP($B59,INPUT_DATA!$CN:$CN,INPUT_DATA!CZ:CZ))</f>
        <v/>
      </c>
      <c r="Q59" s="255" t="str">
        <f>IF($B59=0,"",_xlfn.XLOOKUP($B59,INPUT_DATA!$CN:$CN,INPUT_DATA!DA:DA))</f>
        <v/>
      </c>
      <c r="R59" s="1255" t="str">
        <f>IF($B59=0,"",_xlfn.XLOOKUP($B59,INPUT_DATA!$CN:$CN,INPUT_DATA!DB:DB))</f>
        <v/>
      </c>
      <c r="S59" s="255" t="str">
        <f>IF($B59=0,"",_xlfn.XLOOKUP($B59,INPUT_DATA!$CN:$CN,INPUT_DATA!DC:DC))</f>
        <v/>
      </c>
      <c r="T59" s="1255" t="str">
        <f>IF($B59=0,"",_xlfn.XLOOKUP($B59,INPUT_DATA!$CN:$CN,INPUT_DATA!DD:DD))</f>
        <v/>
      </c>
      <c r="U59" s="255" t="str">
        <f>IF($B59=0,"",_xlfn.XLOOKUP($B59,INPUT_DATA!$CN:$CN,INPUT_DATA!DE:DE))</f>
        <v/>
      </c>
      <c r="V59" s="1255" t="str">
        <f>IF($B59=0,"",_xlfn.XLOOKUP($B59,INPUT_DATA!$CN:$CN,INPUT_DATA!DF:DF))</f>
        <v/>
      </c>
      <c r="W59" s="255" t="str">
        <f>IF($B59=0,"",_xlfn.XLOOKUP($B59,INPUT_DATA!$CN:$CN,INPUT_DATA!DG:DG))</f>
        <v/>
      </c>
      <c r="X59" s="1255" t="str">
        <f>IF($B59=0,"",_xlfn.XLOOKUP($B59,INPUT_DATA!$CN:$CN,INPUT_DATA!DH:DH))</f>
        <v/>
      </c>
      <c r="Y59" s="255" t="str">
        <f>IF($B59=0,"",_xlfn.XLOOKUP($B59,INPUT_DATA!$CN:$CN,INPUT_DATA!DI:DI))</f>
        <v/>
      </c>
      <c r="Z59" s="1255" t="str">
        <f>IF($B59=0,"",_xlfn.XLOOKUP($B59,INPUT_DATA!$CN:$CN,INPUT_DATA!DJ:DJ))</f>
        <v/>
      </c>
      <c r="AA59" s="255" t="str">
        <f>IF($B59=0,"",_xlfn.XLOOKUP($B59,INPUT_DATA!$CN:$CN,INPUT_DATA!DK:DK))</f>
        <v/>
      </c>
      <c r="AB59" s="1255" t="str">
        <f>IF($B59=0,"",_xlfn.XLOOKUP($B59,INPUT_DATA!$CN:$CN,INPUT_DATA!DL:DL))</f>
        <v/>
      </c>
      <c r="AC59" s="255" t="str">
        <f>IF($B59=0,"",_xlfn.XLOOKUP($B59,INPUT_DATA!$CN:$CN,INPUT_DATA!DM:DM))</f>
        <v/>
      </c>
      <c r="AD59" s="1255" t="str">
        <f>IF($B59=0,"",_xlfn.XLOOKUP($B59,INPUT_DATA!$CN:$CN,INPUT_DATA!DN:DN))</f>
        <v/>
      </c>
    </row>
    <row r="60" spans="2:30">
      <c r="B60" s="1202">
        <f>'02 - Monthly Asset Follow up'!B64</f>
        <v>0</v>
      </c>
      <c r="C60" s="255" t="str">
        <f t="shared" si="1"/>
        <v/>
      </c>
      <c r="D60" s="1255" t="str">
        <f t="shared" si="0"/>
        <v/>
      </c>
      <c r="E60" s="255" t="str">
        <f>IF($B60=0,"",_xlfn.XLOOKUP($B60,INPUT_DATA!$CN:$CN,INPUT_DATA!CO:CO))</f>
        <v/>
      </c>
      <c r="F60" s="1255" t="str">
        <f>IF($B60=0,"",_xlfn.XLOOKUP($B60,INPUT_DATA!$CN:$CN,INPUT_DATA!CP:CP))</f>
        <v/>
      </c>
      <c r="G60" s="255" t="str">
        <f>IF($B60=0,"",_xlfn.XLOOKUP($B60,INPUT_DATA!$CN:$CN,INPUT_DATA!CQ:CQ))</f>
        <v/>
      </c>
      <c r="H60" s="1255" t="str">
        <f>IF($B60=0,"",_xlfn.XLOOKUP($B60,INPUT_DATA!$CN:$CN,INPUT_DATA!CR:CR))</f>
        <v/>
      </c>
      <c r="I60" s="255" t="str">
        <f>IF($B60=0,"",_xlfn.XLOOKUP($B60,INPUT_DATA!$CN:$CN,INPUT_DATA!CS:CS))</f>
        <v/>
      </c>
      <c r="J60" s="1255" t="str">
        <f>IF($B60=0,"",_xlfn.XLOOKUP($B60,INPUT_DATA!$CN:$CN,INPUT_DATA!CT:CT))</f>
        <v/>
      </c>
      <c r="K60" s="255" t="str">
        <f>IF($B60=0,"",_xlfn.XLOOKUP($B60,INPUT_DATA!$CN:$CN,INPUT_DATA!CU:CU))</f>
        <v/>
      </c>
      <c r="L60" s="1255" t="str">
        <f>IF($B60=0,"",_xlfn.XLOOKUP($B60,INPUT_DATA!$CN:$CN,INPUT_DATA!CV:CV))</f>
        <v/>
      </c>
      <c r="M60" s="255" t="str">
        <f>IF($B60=0,"",_xlfn.XLOOKUP($B60,INPUT_DATA!$CN:$CN,INPUT_DATA!CW:CW))</f>
        <v/>
      </c>
      <c r="N60" s="1255" t="str">
        <f>IF($B60=0,"",_xlfn.XLOOKUP($B60,INPUT_DATA!$CN:$CN,INPUT_DATA!CX:CX))</f>
        <v/>
      </c>
      <c r="O60" s="255" t="str">
        <f>IF($B60=0,"",_xlfn.XLOOKUP($B60,INPUT_DATA!$CN:$CN,INPUT_DATA!CY:CY))</f>
        <v/>
      </c>
      <c r="P60" s="1255" t="str">
        <f>IF($B60=0,"",_xlfn.XLOOKUP($B60,INPUT_DATA!$CN:$CN,INPUT_DATA!CZ:CZ))</f>
        <v/>
      </c>
      <c r="Q60" s="255" t="str">
        <f>IF($B60=0,"",_xlfn.XLOOKUP($B60,INPUT_DATA!$CN:$CN,INPUT_DATA!DA:DA))</f>
        <v/>
      </c>
      <c r="R60" s="1255" t="str">
        <f>IF($B60=0,"",_xlfn.XLOOKUP($B60,INPUT_DATA!$CN:$CN,INPUT_DATA!DB:DB))</f>
        <v/>
      </c>
      <c r="S60" s="255" t="str">
        <f>IF($B60=0,"",_xlfn.XLOOKUP($B60,INPUT_DATA!$CN:$CN,INPUT_DATA!DC:DC))</f>
        <v/>
      </c>
      <c r="T60" s="1255" t="str">
        <f>IF($B60=0,"",_xlfn.XLOOKUP($B60,INPUT_DATA!$CN:$CN,INPUT_DATA!DD:DD))</f>
        <v/>
      </c>
      <c r="U60" s="255" t="str">
        <f>IF($B60=0,"",_xlfn.XLOOKUP($B60,INPUT_DATA!$CN:$CN,INPUT_DATA!DE:DE))</f>
        <v/>
      </c>
      <c r="V60" s="1255" t="str">
        <f>IF($B60=0,"",_xlfn.XLOOKUP($B60,INPUT_DATA!$CN:$CN,INPUT_DATA!DF:DF))</f>
        <v/>
      </c>
      <c r="W60" s="255" t="str">
        <f>IF($B60=0,"",_xlfn.XLOOKUP($B60,INPUT_DATA!$CN:$CN,INPUT_DATA!DG:DG))</f>
        <v/>
      </c>
      <c r="X60" s="1255" t="str">
        <f>IF($B60=0,"",_xlfn.XLOOKUP($B60,INPUT_DATA!$CN:$CN,INPUT_DATA!DH:DH))</f>
        <v/>
      </c>
      <c r="Y60" s="255" t="str">
        <f>IF($B60=0,"",_xlfn.XLOOKUP($B60,INPUT_DATA!$CN:$CN,INPUT_DATA!DI:DI))</f>
        <v/>
      </c>
      <c r="Z60" s="1255" t="str">
        <f>IF($B60=0,"",_xlfn.XLOOKUP($B60,INPUT_DATA!$CN:$CN,INPUT_DATA!DJ:DJ))</f>
        <v/>
      </c>
      <c r="AA60" s="255" t="str">
        <f>IF($B60=0,"",_xlfn.XLOOKUP($B60,INPUT_DATA!$CN:$CN,INPUT_DATA!DK:DK))</f>
        <v/>
      </c>
      <c r="AB60" s="1255" t="str">
        <f>IF($B60=0,"",_xlfn.XLOOKUP($B60,INPUT_DATA!$CN:$CN,INPUT_DATA!DL:DL))</f>
        <v/>
      </c>
      <c r="AC60" s="255" t="str">
        <f>IF($B60=0,"",_xlfn.XLOOKUP($B60,INPUT_DATA!$CN:$CN,INPUT_DATA!DM:DM))</f>
        <v/>
      </c>
      <c r="AD60" s="1255" t="str">
        <f>IF($B60=0,"",_xlfn.XLOOKUP($B60,INPUT_DATA!$CN:$CN,INPUT_DATA!DN:DN))</f>
        <v/>
      </c>
    </row>
    <row r="61" spans="2:30">
      <c r="B61" s="1202">
        <f>'02 - Monthly Asset Follow up'!B65</f>
        <v>0</v>
      </c>
      <c r="C61" s="255" t="str">
        <f t="shared" si="1"/>
        <v/>
      </c>
      <c r="D61" s="1255" t="str">
        <f t="shared" si="0"/>
        <v/>
      </c>
      <c r="E61" s="255" t="str">
        <f>IF($B61=0,"",_xlfn.XLOOKUP($B61,INPUT_DATA!$CN:$CN,INPUT_DATA!CO:CO))</f>
        <v/>
      </c>
      <c r="F61" s="1255" t="str">
        <f>IF($B61=0,"",_xlfn.XLOOKUP($B61,INPUT_DATA!$CN:$CN,INPUT_DATA!CP:CP))</f>
        <v/>
      </c>
      <c r="G61" s="255" t="str">
        <f>IF($B61=0,"",_xlfn.XLOOKUP($B61,INPUT_DATA!$CN:$CN,INPUT_DATA!CQ:CQ))</f>
        <v/>
      </c>
      <c r="H61" s="1255" t="str">
        <f>IF($B61=0,"",_xlfn.XLOOKUP($B61,INPUT_DATA!$CN:$CN,INPUT_DATA!CR:CR))</f>
        <v/>
      </c>
      <c r="I61" s="255" t="str">
        <f>IF($B61=0,"",_xlfn.XLOOKUP($B61,INPUT_DATA!$CN:$CN,INPUT_DATA!CS:CS))</f>
        <v/>
      </c>
      <c r="J61" s="1255" t="str">
        <f>IF($B61=0,"",_xlfn.XLOOKUP($B61,INPUT_DATA!$CN:$CN,INPUT_DATA!CT:CT))</f>
        <v/>
      </c>
      <c r="K61" s="255" t="str">
        <f>IF($B61=0,"",_xlfn.XLOOKUP($B61,INPUT_DATA!$CN:$CN,INPUT_DATA!CU:CU))</f>
        <v/>
      </c>
      <c r="L61" s="1255" t="str">
        <f>IF($B61=0,"",_xlfn.XLOOKUP($B61,INPUT_DATA!$CN:$CN,INPUT_DATA!CV:CV))</f>
        <v/>
      </c>
      <c r="M61" s="255" t="str">
        <f>IF($B61=0,"",_xlfn.XLOOKUP($B61,INPUT_DATA!$CN:$CN,INPUT_DATA!CW:CW))</f>
        <v/>
      </c>
      <c r="N61" s="1255" t="str">
        <f>IF($B61=0,"",_xlfn.XLOOKUP($B61,INPUT_DATA!$CN:$CN,INPUT_DATA!CX:CX))</f>
        <v/>
      </c>
      <c r="O61" s="255" t="str">
        <f>IF($B61=0,"",_xlfn.XLOOKUP($B61,INPUT_DATA!$CN:$CN,INPUT_DATA!CY:CY))</f>
        <v/>
      </c>
      <c r="P61" s="1255" t="str">
        <f>IF($B61=0,"",_xlfn.XLOOKUP($B61,INPUT_DATA!$CN:$CN,INPUT_DATA!CZ:CZ))</f>
        <v/>
      </c>
      <c r="Q61" s="255" t="str">
        <f>IF($B61=0,"",_xlfn.XLOOKUP($B61,INPUT_DATA!$CN:$CN,INPUT_DATA!DA:DA))</f>
        <v/>
      </c>
      <c r="R61" s="1255" t="str">
        <f>IF($B61=0,"",_xlfn.XLOOKUP($B61,INPUT_DATA!$CN:$CN,INPUT_DATA!DB:DB))</f>
        <v/>
      </c>
      <c r="S61" s="255" t="str">
        <f>IF($B61=0,"",_xlfn.XLOOKUP($B61,INPUT_DATA!$CN:$CN,INPUT_DATA!DC:DC))</f>
        <v/>
      </c>
      <c r="T61" s="1255" t="str">
        <f>IF($B61=0,"",_xlfn.XLOOKUP($B61,INPUT_DATA!$CN:$CN,INPUT_DATA!DD:DD))</f>
        <v/>
      </c>
      <c r="U61" s="255" t="str">
        <f>IF($B61=0,"",_xlfn.XLOOKUP($B61,INPUT_DATA!$CN:$CN,INPUT_DATA!DE:DE))</f>
        <v/>
      </c>
      <c r="V61" s="1255" t="str">
        <f>IF($B61=0,"",_xlfn.XLOOKUP($B61,INPUT_DATA!$CN:$CN,INPUT_DATA!DF:DF))</f>
        <v/>
      </c>
      <c r="W61" s="255" t="str">
        <f>IF($B61=0,"",_xlfn.XLOOKUP($B61,INPUT_DATA!$CN:$CN,INPUT_DATA!DG:DG))</f>
        <v/>
      </c>
      <c r="X61" s="1255" t="str">
        <f>IF($B61=0,"",_xlfn.XLOOKUP($B61,INPUT_DATA!$CN:$CN,INPUT_DATA!DH:DH))</f>
        <v/>
      </c>
      <c r="Y61" s="255" t="str">
        <f>IF($B61=0,"",_xlfn.XLOOKUP($B61,INPUT_DATA!$CN:$CN,INPUT_DATA!DI:DI))</f>
        <v/>
      </c>
      <c r="Z61" s="1255" t="str">
        <f>IF($B61=0,"",_xlfn.XLOOKUP($B61,INPUT_DATA!$CN:$CN,INPUT_DATA!DJ:DJ))</f>
        <v/>
      </c>
      <c r="AA61" s="255" t="str">
        <f>IF($B61=0,"",_xlfn.XLOOKUP($B61,INPUT_DATA!$CN:$CN,INPUT_DATA!DK:DK))</f>
        <v/>
      </c>
      <c r="AB61" s="1255" t="str">
        <f>IF($B61=0,"",_xlfn.XLOOKUP($B61,INPUT_DATA!$CN:$CN,INPUT_DATA!DL:DL))</f>
        <v/>
      </c>
      <c r="AC61" s="255" t="str">
        <f>IF($B61=0,"",_xlfn.XLOOKUP($B61,INPUT_DATA!$CN:$CN,INPUT_DATA!DM:DM))</f>
        <v/>
      </c>
      <c r="AD61" s="1255" t="str">
        <f>IF($B61=0,"",_xlfn.XLOOKUP($B61,INPUT_DATA!$CN:$CN,INPUT_DATA!DN:DN))</f>
        <v/>
      </c>
    </row>
    <row r="62" spans="2:30">
      <c r="B62" s="1202">
        <f>'02 - Monthly Asset Follow up'!B66</f>
        <v>0</v>
      </c>
      <c r="C62" s="255" t="str">
        <f t="shared" si="1"/>
        <v/>
      </c>
      <c r="D62" s="1255" t="str">
        <f t="shared" si="0"/>
        <v/>
      </c>
      <c r="E62" s="255" t="str">
        <f>IF($B62=0,"",_xlfn.XLOOKUP($B62,INPUT_DATA!$CN:$CN,INPUT_DATA!CO:CO))</f>
        <v/>
      </c>
      <c r="F62" s="1255" t="str">
        <f>IF($B62=0,"",_xlfn.XLOOKUP($B62,INPUT_DATA!$CN:$CN,INPUT_DATA!CP:CP))</f>
        <v/>
      </c>
      <c r="G62" s="255" t="str">
        <f>IF($B62=0,"",_xlfn.XLOOKUP($B62,INPUT_DATA!$CN:$CN,INPUT_DATA!CQ:CQ))</f>
        <v/>
      </c>
      <c r="H62" s="1255" t="str">
        <f>IF($B62=0,"",_xlfn.XLOOKUP($B62,INPUT_DATA!$CN:$CN,INPUT_DATA!CR:CR))</f>
        <v/>
      </c>
      <c r="I62" s="255" t="str">
        <f>IF($B62=0,"",_xlfn.XLOOKUP($B62,INPUT_DATA!$CN:$CN,INPUT_DATA!CS:CS))</f>
        <v/>
      </c>
      <c r="J62" s="1255" t="str">
        <f>IF($B62=0,"",_xlfn.XLOOKUP($B62,INPUT_DATA!$CN:$CN,INPUT_DATA!CT:CT))</f>
        <v/>
      </c>
      <c r="K62" s="255" t="str">
        <f>IF($B62=0,"",_xlfn.XLOOKUP($B62,INPUT_DATA!$CN:$CN,INPUT_DATA!CU:CU))</f>
        <v/>
      </c>
      <c r="L62" s="1255" t="str">
        <f>IF($B62=0,"",_xlfn.XLOOKUP($B62,INPUT_DATA!$CN:$CN,INPUT_DATA!CV:CV))</f>
        <v/>
      </c>
      <c r="M62" s="255" t="str">
        <f>IF($B62=0,"",_xlfn.XLOOKUP($B62,INPUT_DATA!$CN:$CN,INPUT_DATA!CW:CW))</f>
        <v/>
      </c>
      <c r="N62" s="1255" t="str">
        <f>IF($B62=0,"",_xlfn.XLOOKUP($B62,INPUT_DATA!$CN:$CN,INPUT_DATA!CX:CX))</f>
        <v/>
      </c>
      <c r="O62" s="255" t="str">
        <f>IF($B62=0,"",_xlfn.XLOOKUP($B62,INPUT_DATA!$CN:$CN,INPUT_DATA!CY:CY))</f>
        <v/>
      </c>
      <c r="P62" s="1255" t="str">
        <f>IF($B62=0,"",_xlfn.XLOOKUP($B62,INPUT_DATA!$CN:$CN,INPUT_DATA!CZ:CZ))</f>
        <v/>
      </c>
      <c r="Q62" s="255" t="str">
        <f>IF($B62=0,"",_xlfn.XLOOKUP($B62,INPUT_DATA!$CN:$CN,INPUT_DATA!DA:DA))</f>
        <v/>
      </c>
      <c r="R62" s="1255" t="str">
        <f>IF($B62=0,"",_xlfn.XLOOKUP($B62,INPUT_DATA!$CN:$CN,INPUT_DATA!DB:DB))</f>
        <v/>
      </c>
      <c r="S62" s="255" t="str">
        <f>IF($B62=0,"",_xlfn.XLOOKUP($B62,INPUT_DATA!$CN:$CN,INPUT_DATA!DC:DC))</f>
        <v/>
      </c>
      <c r="T62" s="1255" t="str">
        <f>IF($B62=0,"",_xlfn.XLOOKUP($B62,INPUT_DATA!$CN:$CN,INPUT_DATA!DD:DD))</f>
        <v/>
      </c>
      <c r="U62" s="255" t="str">
        <f>IF($B62=0,"",_xlfn.XLOOKUP($B62,INPUT_DATA!$CN:$CN,INPUT_DATA!DE:DE))</f>
        <v/>
      </c>
      <c r="V62" s="1255" t="str">
        <f>IF($B62=0,"",_xlfn.XLOOKUP($B62,INPUT_DATA!$CN:$CN,INPUT_DATA!DF:DF))</f>
        <v/>
      </c>
      <c r="W62" s="255" t="str">
        <f>IF($B62=0,"",_xlfn.XLOOKUP($B62,INPUT_DATA!$CN:$CN,INPUT_DATA!DG:DG))</f>
        <v/>
      </c>
      <c r="X62" s="1255" t="str">
        <f>IF($B62=0,"",_xlfn.XLOOKUP($B62,INPUT_DATA!$CN:$CN,INPUT_DATA!DH:DH))</f>
        <v/>
      </c>
      <c r="Y62" s="255" t="str">
        <f>IF($B62=0,"",_xlfn.XLOOKUP($B62,INPUT_DATA!$CN:$CN,INPUT_DATA!DI:DI))</f>
        <v/>
      </c>
      <c r="Z62" s="1255" t="str">
        <f>IF($B62=0,"",_xlfn.XLOOKUP($B62,INPUT_DATA!$CN:$CN,INPUT_DATA!DJ:DJ))</f>
        <v/>
      </c>
      <c r="AA62" s="255" t="str">
        <f>IF($B62=0,"",_xlfn.XLOOKUP($B62,INPUT_DATA!$CN:$CN,INPUT_DATA!DK:DK))</f>
        <v/>
      </c>
      <c r="AB62" s="1255" t="str">
        <f>IF($B62=0,"",_xlfn.XLOOKUP($B62,INPUT_DATA!$CN:$CN,INPUT_DATA!DL:DL))</f>
        <v/>
      </c>
      <c r="AC62" s="255" t="str">
        <f>IF($B62=0,"",_xlfn.XLOOKUP($B62,INPUT_DATA!$CN:$CN,INPUT_DATA!DM:DM))</f>
        <v/>
      </c>
      <c r="AD62" s="1255" t="str">
        <f>IF($B62=0,"",_xlfn.XLOOKUP($B62,INPUT_DATA!$CN:$CN,INPUT_DATA!DN:DN))</f>
        <v/>
      </c>
    </row>
    <row r="63" spans="2:30">
      <c r="B63" s="1202">
        <f>'02 - Monthly Asset Follow up'!B67</f>
        <v>0</v>
      </c>
      <c r="C63" s="255" t="str">
        <f t="shared" si="1"/>
        <v/>
      </c>
      <c r="D63" s="1255" t="str">
        <f t="shared" si="0"/>
        <v/>
      </c>
      <c r="E63" s="255" t="str">
        <f>IF($B63=0,"",_xlfn.XLOOKUP($B63,INPUT_DATA!$CN:$CN,INPUT_DATA!CO:CO))</f>
        <v/>
      </c>
      <c r="F63" s="1255" t="str">
        <f>IF($B63=0,"",_xlfn.XLOOKUP($B63,INPUT_DATA!$CN:$CN,INPUT_DATA!CP:CP))</f>
        <v/>
      </c>
      <c r="G63" s="255" t="str">
        <f>IF($B63=0,"",_xlfn.XLOOKUP($B63,INPUT_DATA!$CN:$CN,INPUT_DATA!CQ:CQ))</f>
        <v/>
      </c>
      <c r="H63" s="1255" t="str">
        <f>IF($B63=0,"",_xlfn.XLOOKUP($B63,INPUT_DATA!$CN:$CN,INPUT_DATA!CR:CR))</f>
        <v/>
      </c>
      <c r="I63" s="255" t="str">
        <f>IF($B63=0,"",_xlfn.XLOOKUP($B63,INPUT_DATA!$CN:$CN,INPUT_DATA!CS:CS))</f>
        <v/>
      </c>
      <c r="J63" s="1255" t="str">
        <f>IF($B63=0,"",_xlfn.XLOOKUP($B63,INPUT_DATA!$CN:$CN,INPUT_DATA!CT:CT))</f>
        <v/>
      </c>
      <c r="K63" s="255" t="str">
        <f>IF($B63=0,"",_xlfn.XLOOKUP($B63,INPUT_DATA!$CN:$CN,INPUT_DATA!CU:CU))</f>
        <v/>
      </c>
      <c r="L63" s="1255" t="str">
        <f>IF($B63=0,"",_xlfn.XLOOKUP($B63,INPUT_DATA!$CN:$CN,INPUT_DATA!CV:CV))</f>
        <v/>
      </c>
      <c r="M63" s="255" t="str">
        <f>IF($B63=0,"",_xlfn.XLOOKUP($B63,INPUT_DATA!$CN:$CN,INPUT_DATA!CW:CW))</f>
        <v/>
      </c>
      <c r="N63" s="1255" t="str">
        <f>IF($B63=0,"",_xlfn.XLOOKUP($B63,INPUT_DATA!$CN:$CN,INPUT_DATA!CX:CX))</f>
        <v/>
      </c>
      <c r="O63" s="255" t="str">
        <f>IF($B63=0,"",_xlfn.XLOOKUP($B63,INPUT_DATA!$CN:$CN,INPUT_DATA!CY:CY))</f>
        <v/>
      </c>
      <c r="P63" s="1255" t="str">
        <f>IF($B63=0,"",_xlfn.XLOOKUP($B63,INPUT_DATA!$CN:$CN,INPUT_DATA!CZ:CZ))</f>
        <v/>
      </c>
      <c r="Q63" s="255" t="str">
        <f>IF($B63=0,"",_xlfn.XLOOKUP($B63,INPUT_DATA!$CN:$CN,INPUT_DATA!DA:DA))</f>
        <v/>
      </c>
      <c r="R63" s="1255" t="str">
        <f>IF($B63=0,"",_xlfn.XLOOKUP($B63,INPUT_DATA!$CN:$CN,INPUT_DATA!DB:DB))</f>
        <v/>
      </c>
      <c r="S63" s="255" t="str">
        <f>IF($B63=0,"",_xlfn.XLOOKUP($B63,INPUT_DATA!$CN:$CN,INPUT_DATA!DC:DC))</f>
        <v/>
      </c>
      <c r="T63" s="1255" t="str">
        <f>IF($B63=0,"",_xlfn.XLOOKUP($B63,INPUT_DATA!$CN:$CN,INPUT_DATA!DD:DD))</f>
        <v/>
      </c>
      <c r="U63" s="255" t="str">
        <f>IF($B63=0,"",_xlfn.XLOOKUP($B63,INPUT_DATA!$CN:$CN,INPUT_DATA!DE:DE))</f>
        <v/>
      </c>
      <c r="V63" s="1255" t="str">
        <f>IF($B63=0,"",_xlfn.XLOOKUP($B63,INPUT_DATA!$CN:$CN,INPUT_DATA!DF:DF))</f>
        <v/>
      </c>
      <c r="W63" s="255" t="str">
        <f>IF($B63=0,"",_xlfn.XLOOKUP($B63,INPUT_DATA!$CN:$CN,INPUT_DATA!DG:DG))</f>
        <v/>
      </c>
      <c r="X63" s="1255" t="str">
        <f>IF($B63=0,"",_xlfn.XLOOKUP($B63,INPUT_DATA!$CN:$CN,INPUT_DATA!DH:DH))</f>
        <v/>
      </c>
      <c r="Y63" s="255" t="str">
        <f>IF($B63=0,"",_xlfn.XLOOKUP($B63,INPUT_DATA!$CN:$CN,INPUT_DATA!DI:DI))</f>
        <v/>
      </c>
      <c r="Z63" s="1255" t="str">
        <f>IF($B63=0,"",_xlfn.XLOOKUP($B63,INPUT_DATA!$CN:$CN,INPUT_DATA!DJ:DJ))</f>
        <v/>
      </c>
      <c r="AA63" s="255" t="str">
        <f>IF($B63=0,"",_xlfn.XLOOKUP($B63,INPUT_DATA!$CN:$CN,INPUT_DATA!DK:DK))</f>
        <v/>
      </c>
      <c r="AB63" s="1255" t="str">
        <f>IF($B63=0,"",_xlfn.XLOOKUP($B63,INPUT_DATA!$CN:$CN,INPUT_DATA!DL:DL))</f>
        <v/>
      </c>
      <c r="AC63" s="255" t="str">
        <f>IF($B63=0,"",_xlfn.XLOOKUP($B63,INPUT_DATA!$CN:$CN,INPUT_DATA!DM:DM))</f>
        <v/>
      </c>
      <c r="AD63" s="1255" t="str">
        <f>IF($B63=0,"",_xlfn.XLOOKUP($B63,INPUT_DATA!$CN:$CN,INPUT_DATA!DN:DN))</f>
        <v/>
      </c>
    </row>
    <row r="64" spans="2:30">
      <c r="B64" s="1202">
        <f>'02 - Monthly Asset Follow up'!B68</f>
        <v>0</v>
      </c>
      <c r="C64" s="255" t="str">
        <f t="shared" si="1"/>
        <v/>
      </c>
      <c r="D64" s="1255" t="str">
        <f t="shared" si="0"/>
        <v/>
      </c>
      <c r="E64" s="255" t="str">
        <f>IF($B64=0,"",_xlfn.XLOOKUP($B64,INPUT_DATA!$CN:$CN,INPUT_DATA!CO:CO))</f>
        <v/>
      </c>
      <c r="F64" s="1255" t="str">
        <f>IF($B64=0,"",_xlfn.XLOOKUP($B64,INPUT_DATA!$CN:$CN,INPUT_DATA!CP:CP))</f>
        <v/>
      </c>
      <c r="G64" s="255" t="str">
        <f>IF($B64=0,"",_xlfn.XLOOKUP($B64,INPUT_DATA!$CN:$CN,INPUT_DATA!CQ:CQ))</f>
        <v/>
      </c>
      <c r="H64" s="1255" t="str">
        <f>IF($B64=0,"",_xlfn.XLOOKUP($B64,INPUT_DATA!$CN:$CN,INPUT_DATA!CR:CR))</f>
        <v/>
      </c>
      <c r="I64" s="255" t="str">
        <f>IF($B64=0,"",_xlfn.XLOOKUP($B64,INPUT_DATA!$CN:$CN,INPUT_DATA!CS:CS))</f>
        <v/>
      </c>
      <c r="J64" s="1255" t="str">
        <f>IF($B64=0,"",_xlfn.XLOOKUP($B64,INPUT_DATA!$CN:$CN,INPUT_DATA!CT:CT))</f>
        <v/>
      </c>
      <c r="K64" s="255" t="str">
        <f>IF($B64=0,"",_xlfn.XLOOKUP($B64,INPUT_DATA!$CN:$CN,INPUT_DATA!CU:CU))</f>
        <v/>
      </c>
      <c r="L64" s="1255" t="str">
        <f>IF($B64=0,"",_xlfn.XLOOKUP($B64,INPUT_DATA!$CN:$CN,INPUT_DATA!CV:CV))</f>
        <v/>
      </c>
      <c r="M64" s="255" t="str">
        <f>IF($B64=0,"",_xlfn.XLOOKUP($B64,INPUT_DATA!$CN:$CN,INPUT_DATA!CW:CW))</f>
        <v/>
      </c>
      <c r="N64" s="1255" t="str">
        <f>IF($B64=0,"",_xlfn.XLOOKUP($B64,INPUT_DATA!$CN:$CN,INPUT_DATA!CX:CX))</f>
        <v/>
      </c>
      <c r="O64" s="255" t="str">
        <f>IF($B64=0,"",_xlfn.XLOOKUP($B64,INPUT_DATA!$CN:$CN,INPUT_DATA!CY:CY))</f>
        <v/>
      </c>
      <c r="P64" s="1255" t="str">
        <f>IF($B64=0,"",_xlfn.XLOOKUP($B64,INPUT_DATA!$CN:$CN,INPUT_DATA!CZ:CZ))</f>
        <v/>
      </c>
      <c r="Q64" s="255" t="str">
        <f>IF($B64=0,"",_xlfn.XLOOKUP($B64,INPUT_DATA!$CN:$CN,INPUT_DATA!DA:DA))</f>
        <v/>
      </c>
      <c r="R64" s="1255" t="str">
        <f>IF($B64=0,"",_xlfn.XLOOKUP($B64,INPUT_DATA!$CN:$CN,INPUT_DATA!DB:DB))</f>
        <v/>
      </c>
      <c r="S64" s="255" t="str">
        <f>IF($B64=0,"",_xlfn.XLOOKUP($B64,INPUT_DATA!$CN:$CN,INPUT_DATA!DC:DC))</f>
        <v/>
      </c>
      <c r="T64" s="1255" t="str">
        <f>IF($B64=0,"",_xlfn.XLOOKUP($B64,INPUT_DATA!$CN:$CN,INPUT_DATA!DD:DD))</f>
        <v/>
      </c>
      <c r="U64" s="255" t="str">
        <f>IF($B64=0,"",_xlfn.XLOOKUP($B64,INPUT_DATA!$CN:$CN,INPUT_DATA!DE:DE))</f>
        <v/>
      </c>
      <c r="V64" s="1255" t="str">
        <f>IF($B64=0,"",_xlfn.XLOOKUP($B64,INPUT_DATA!$CN:$CN,INPUT_DATA!DF:DF))</f>
        <v/>
      </c>
      <c r="W64" s="255" t="str">
        <f>IF($B64=0,"",_xlfn.XLOOKUP($B64,INPUT_DATA!$CN:$CN,INPUT_DATA!DG:DG))</f>
        <v/>
      </c>
      <c r="X64" s="1255" t="str">
        <f>IF($B64=0,"",_xlfn.XLOOKUP($B64,INPUT_DATA!$CN:$CN,INPUT_DATA!DH:DH))</f>
        <v/>
      </c>
      <c r="Y64" s="255" t="str">
        <f>IF($B64=0,"",_xlfn.XLOOKUP($B64,INPUT_DATA!$CN:$CN,INPUT_DATA!DI:DI))</f>
        <v/>
      </c>
      <c r="Z64" s="1255" t="str">
        <f>IF($B64=0,"",_xlfn.XLOOKUP($B64,INPUT_DATA!$CN:$CN,INPUT_DATA!DJ:DJ))</f>
        <v/>
      </c>
      <c r="AA64" s="255" t="str">
        <f>IF($B64=0,"",_xlfn.XLOOKUP($B64,INPUT_DATA!$CN:$CN,INPUT_DATA!DK:DK))</f>
        <v/>
      </c>
      <c r="AB64" s="1255" t="str">
        <f>IF($B64=0,"",_xlfn.XLOOKUP($B64,INPUT_DATA!$CN:$CN,INPUT_DATA!DL:DL))</f>
        <v/>
      </c>
      <c r="AC64" s="255" t="str">
        <f>IF($B64=0,"",_xlfn.XLOOKUP($B64,INPUT_DATA!$CN:$CN,INPUT_DATA!DM:DM))</f>
        <v/>
      </c>
      <c r="AD64" s="1255" t="str">
        <f>IF($B64=0,"",_xlfn.XLOOKUP($B64,INPUT_DATA!$CN:$CN,INPUT_DATA!DN:DN))</f>
        <v/>
      </c>
    </row>
    <row r="65" spans="2:30">
      <c r="B65" s="1202">
        <f>'02 - Monthly Asset Follow up'!B69</f>
        <v>0</v>
      </c>
      <c r="C65" s="255" t="str">
        <f t="shared" si="1"/>
        <v/>
      </c>
      <c r="D65" s="1255" t="str">
        <f t="shared" si="0"/>
        <v/>
      </c>
      <c r="E65" s="255" t="str">
        <f>IF($B65=0,"",_xlfn.XLOOKUP($B65,INPUT_DATA!$CN:$CN,INPUT_DATA!CO:CO))</f>
        <v/>
      </c>
      <c r="F65" s="1255" t="str">
        <f>IF($B65=0,"",_xlfn.XLOOKUP($B65,INPUT_DATA!$CN:$CN,INPUT_DATA!CP:CP))</f>
        <v/>
      </c>
      <c r="G65" s="255" t="str">
        <f>IF($B65=0,"",_xlfn.XLOOKUP($B65,INPUT_DATA!$CN:$CN,INPUT_DATA!CQ:CQ))</f>
        <v/>
      </c>
      <c r="H65" s="1255" t="str">
        <f>IF($B65=0,"",_xlfn.XLOOKUP($B65,INPUT_DATA!$CN:$CN,INPUT_DATA!CR:CR))</f>
        <v/>
      </c>
      <c r="I65" s="255" t="str">
        <f>IF($B65=0,"",_xlfn.XLOOKUP($B65,INPUT_DATA!$CN:$CN,INPUT_DATA!CS:CS))</f>
        <v/>
      </c>
      <c r="J65" s="1255" t="str">
        <f>IF($B65=0,"",_xlfn.XLOOKUP($B65,INPUT_DATA!$CN:$CN,INPUT_DATA!CT:CT))</f>
        <v/>
      </c>
      <c r="K65" s="255" t="str">
        <f>IF($B65=0,"",_xlfn.XLOOKUP($B65,INPUT_DATA!$CN:$CN,INPUT_DATA!CU:CU))</f>
        <v/>
      </c>
      <c r="L65" s="1255" t="str">
        <f>IF($B65=0,"",_xlfn.XLOOKUP($B65,INPUT_DATA!$CN:$CN,INPUT_DATA!CV:CV))</f>
        <v/>
      </c>
      <c r="M65" s="255" t="str">
        <f>IF($B65=0,"",_xlfn.XLOOKUP($B65,INPUT_DATA!$CN:$CN,INPUT_DATA!CW:CW))</f>
        <v/>
      </c>
      <c r="N65" s="1255" t="str">
        <f>IF($B65=0,"",_xlfn.XLOOKUP($B65,INPUT_DATA!$CN:$CN,INPUT_DATA!CX:CX))</f>
        <v/>
      </c>
      <c r="O65" s="255" t="str">
        <f>IF($B65=0,"",_xlfn.XLOOKUP($B65,INPUT_DATA!$CN:$CN,INPUT_DATA!CY:CY))</f>
        <v/>
      </c>
      <c r="P65" s="1255" t="str">
        <f>IF($B65=0,"",_xlfn.XLOOKUP($B65,INPUT_DATA!$CN:$CN,INPUT_DATA!CZ:CZ))</f>
        <v/>
      </c>
      <c r="Q65" s="255" t="str">
        <f>IF($B65=0,"",_xlfn.XLOOKUP($B65,INPUT_DATA!$CN:$CN,INPUT_DATA!DA:DA))</f>
        <v/>
      </c>
      <c r="R65" s="1255" t="str">
        <f>IF($B65=0,"",_xlfn.XLOOKUP($B65,INPUT_DATA!$CN:$CN,INPUT_DATA!DB:DB))</f>
        <v/>
      </c>
      <c r="S65" s="255" t="str">
        <f>IF($B65=0,"",_xlfn.XLOOKUP($B65,INPUT_DATA!$CN:$CN,INPUT_DATA!DC:DC))</f>
        <v/>
      </c>
      <c r="T65" s="1255" t="str">
        <f>IF($B65=0,"",_xlfn.XLOOKUP($B65,INPUT_DATA!$CN:$CN,INPUT_DATA!DD:DD))</f>
        <v/>
      </c>
      <c r="U65" s="255" t="str">
        <f>IF($B65=0,"",_xlfn.XLOOKUP($B65,INPUT_DATA!$CN:$CN,INPUT_DATA!DE:DE))</f>
        <v/>
      </c>
      <c r="V65" s="1255" t="str">
        <f>IF($B65=0,"",_xlfn.XLOOKUP($B65,INPUT_DATA!$CN:$CN,INPUT_DATA!DF:DF))</f>
        <v/>
      </c>
      <c r="W65" s="255" t="str">
        <f>IF($B65=0,"",_xlfn.XLOOKUP($B65,INPUT_DATA!$CN:$CN,INPUT_DATA!DG:DG))</f>
        <v/>
      </c>
      <c r="X65" s="1255" t="str">
        <f>IF($B65=0,"",_xlfn.XLOOKUP($B65,INPUT_DATA!$CN:$CN,INPUT_DATA!DH:DH))</f>
        <v/>
      </c>
      <c r="Y65" s="255" t="str">
        <f>IF($B65=0,"",_xlfn.XLOOKUP($B65,INPUT_DATA!$CN:$CN,INPUT_DATA!DI:DI))</f>
        <v/>
      </c>
      <c r="Z65" s="1255" t="str">
        <f>IF($B65=0,"",_xlfn.XLOOKUP($B65,INPUT_DATA!$CN:$CN,INPUT_DATA!DJ:DJ))</f>
        <v/>
      </c>
      <c r="AA65" s="255" t="str">
        <f>IF($B65=0,"",_xlfn.XLOOKUP($B65,INPUT_DATA!$CN:$CN,INPUT_DATA!DK:DK))</f>
        <v/>
      </c>
      <c r="AB65" s="1255" t="str">
        <f>IF($B65=0,"",_xlfn.XLOOKUP($B65,INPUT_DATA!$CN:$CN,INPUT_DATA!DL:DL))</f>
        <v/>
      </c>
      <c r="AC65" s="255" t="str">
        <f>IF($B65=0,"",_xlfn.XLOOKUP($B65,INPUT_DATA!$CN:$CN,INPUT_DATA!DM:DM))</f>
        <v/>
      </c>
      <c r="AD65" s="1255" t="str">
        <f>IF($B65=0,"",_xlfn.XLOOKUP($B65,INPUT_DATA!$CN:$CN,INPUT_DATA!DN:DN))</f>
        <v/>
      </c>
    </row>
    <row r="66" spans="2:30">
      <c r="B66" s="1202">
        <f>'02 - Monthly Asset Follow up'!B70</f>
        <v>0</v>
      </c>
      <c r="C66" s="255" t="str">
        <f t="shared" si="1"/>
        <v/>
      </c>
      <c r="D66" s="1255" t="str">
        <f t="shared" si="0"/>
        <v/>
      </c>
      <c r="E66" s="255" t="str">
        <f>IF($B66=0,"",_xlfn.XLOOKUP($B66,INPUT_DATA!$CN:$CN,INPUT_DATA!CO:CO))</f>
        <v/>
      </c>
      <c r="F66" s="1255" t="str">
        <f>IF($B66=0,"",_xlfn.XLOOKUP($B66,INPUT_DATA!$CN:$CN,INPUT_DATA!CP:CP))</f>
        <v/>
      </c>
      <c r="G66" s="255" t="str">
        <f>IF($B66=0,"",_xlfn.XLOOKUP($B66,INPUT_DATA!$CN:$CN,INPUT_DATA!CQ:CQ))</f>
        <v/>
      </c>
      <c r="H66" s="1255" t="str">
        <f>IF($B66=0,"",_xlfn.XLOOKUP($B66,INPUT_DATA!$CN:$CN,INPUT_DATA!CR:CR))</f>
        <v/>
      </c>
      <c r="I66" s="255" t="str">
        <f>IF($B66=0,"",_xlfn.XLOOKUP($B66,INPUT_DATA!$CN:$CN,INPUT_DATA!CS:CS))</f>
        <v/>
      </c>
      <c r="J66" s="1255" t="str">
        <f>IF($B66=0,"",_xlfn.XLOOKUP($B66,INPUT_DATA!$CN:$CN,INPUT_DATA!CT:CT))</f>
        <v/>
      </c>
      <c r="K66" s="255" t="str">
        <f>IF($B66=0,"",_xlfn.XLOOKUP($B66,INPUT_DATA!$CN:$CN,INPUT_DATA!CU:CU))</f>
        <v/>
      </c>
      <c r="L66" s="1255" t="str">
        <f>IF($B66=0,"",_xlfn.XLOOKUP($B66,INPUT_DATA!$CN:$CN,INPUT_DATA!CV:CV))</f>
        <v/>
      </c>
      <c r="M66" s="255" t="str">
        <f>IF($B66=0,"",_xlfn.XLOOKUP($B66,INPUT_DATA!$CN:$CN,INPUT_DATA!CW:CW))</f>
        <v/>
      </c>
      <c r="N66" s="1255" t="str">
        <f>IF($B66=0,"",_xlfn.XLOOKUP($B66,INPUT_DATA!$CN:$CN,INPUT_DATA!CX:CX))</f>
        <v/>
      </c>
      <c r="O66" s="255" t="str">
        <f>IF($B66=0,"",_xlfn.XLOOKUP($B66,INPUT_DATA!$CN:$CN,INPUT_DATA!CY:CY))</f>
        <v/>
      </c>
      <c r="P66" s="1255" t="str">
        <f>IF($B66=0,"",_xlfn.XLOOKUP($B66,INPUT_DATA!$CN:$CN,INPUT_DATA!CZ:CZ))</f>
        <v/>
      </c>
      <c r="Q66" s="255" t="str">
        <f>IF($B66=0,"",_xlfn.XLOOKUP($B66,INPUT_DATA!$CN:$CN,INPUT_DATA!DA:DA))</f>
        <v/>
      </c>
      <c r="R66" s="1255" t="str">
        <f>IF($B66=0,"",_xlfn.XLOOKUP($B66,INPUT_DATA!$CN:$CN,INPUT_DATA!DB:DB))</f>
        <v/>
      </c>
      <c r="S66" s="255" t="str">
        <f>IF($B66=0,"",_xlfn.XLOOKUP($B66,INPUT_DATA!$CN:$CN,INPUT_DATA!DC:DC))</f>
        <v/>
      </c>
      <c r="T66" s="1255" t="str">
        <f>IF($B66=0,"",_xlfn.XLOOKUP($B66,INPUT_DATA!$CN:$CN,INPUT_DATA!DD:DD))</f>
        <v/>
      </c>
      <c r="U66" s="255" t="str">
        <f>IF($B66=0,"",_xlfn.XLOOKUP($B66,INPUT_DATA!$CN:$CN,INPUT_DATA!DE:DE))</f>
        <v/>
      </c>
      <c r="V66" s="1255" t="str">
        <f>IF($B66=0,"",_xlfn.XLOOKUP($B66,INPUT_DATA!$CN:$CN,INPUT_DATA!DF:DF))</f>
        <v/>
      </c>
      <c r="W66" s="255" t="str">
        <f>IF($B66=0,"",_xlfn.XLOOKUP($B66,INPUT_DATA!$CN:$CN,INPUT_DATA!DG:DG))</f>
        <v/>
      </c>
      <c r="X66" s="1255" t="str">
        <f>IF($B66=0,"",_xlfn.XLOOKUP($B66,INPUT_DATA!$CN:$CN,INPUT_DATA!DH:DH))</f>
        <v/>
      </c>
      <c r="Y66" s="255" t="str">
        <f>IF($B66=0,"",_xlfn.XLOOKUP($B66,INPUT_DATA!$CN:$CN,INPUT_DATA!DI:DI))</f>
        <v/>
      </c>
      <c r="Z66" s="1255" t="str">
        <f>IF($B66=0,"",_xlfn.XLOOKUP($B66,INPUT_DATA!$CN:$CN,INPUT_DATA!DJ:DJ))</f>
        <v/>
      </c>
      <c r="AA66" s="255" t="str">
        <f>IF($B66=0,"",_xlfn.XLOOKUP($B66,INPUT_DATA!$CN:$CN,INPUT_DATA!DK:DK))</f>
        <v/>
      </c>
      <c r="AB66" s="1255" t="str">
        <f>IF($B66=0,"",_xlfn.XLOOKUP($B66,INPUT_DATA!$CN:$CN,INPUT_DATA!DL:DL))</f>
        <v/>
      </c>
      <c r="AC66" s="255" t="str">
        <f>IF($B66=0,"",_xlfn.XLOOKUP($B66,INPUT_DATA!$CN:$CN,INPUT_DATA!DM:DM))</f>
        <v/>
      </c>
      <c r="AD66" s="1255" t="str">
        <f>IF($B66=0,"",_xlfn.XLOOKUP($B66,INPUT_DATA!$CN:$CN,INPUT_DATA!DN:DN))</f>
        <v/>
      </c>
    </row>
    <row r="67" spans="2:30">
      <c r="B67" s="1202">
        <f>'02 - Monthly Asset Follow up'!B71</f>
        <v>0</v>
      </c>
      <c r="C67" s="255" t="str">
        <f t="shared" si="1"/>
        <v/>
      </c>
      <c r="D67" s="1255" t="str">
        <f t="shared" si="0"/>
        <v/>
      </c>
      <c r="E67" s="255" t="str">
        <f>IF($B67=0,"",_xlfn.XLOOKUP($B67,INPUT_DATA!$CN:$CN,INPUT_DATA!CO:CO))</f>
        <v/>
      </c>
      <c r="F67" s="1255" t="str">
        <f>IF($B67=0,"",_xlfn.XLOOKUP($B67,INPUT_DATA!$CN:$CN,INPUT_DATA!CP:CP))</f>
        <v/>
      </c>
      <c r="G67" s="255" t="str">
        <f>IF($B67=0,"",_xlfn.XLOOKUP($B67,INPUT_DATA!$CN:$CN,INPUT_DATA!CQ:CQ))</f>
        <v/>
      </c>
      <c r="H67" s="1255" t="str">
        <f>IF($B67=0,"",_xlfn.XLOOKUP($B67,INPUT_DATA!$CN:$CN,INPUT_DATA!CR:CR))</f>
        <v/>
      </c>
      <c r="I67" s="255" t="str">
        <f>IF($B67=0,"",_xlfn.XLOOKUP($B67,INPUT_DATA!$CN:$CN,INPUT_DATA!CS:CS))</f>
        <v/>
      </c>
      <c r="J67" s="1255" t="str">
        <f>IF($B67=0,"",_xlfn.XLOOKUP($B67,INPUT_DATA!$CN:$CN,INPUT_DATA!CT:CT))</f>
        <v/>
      </c>
      <c r="K67" s="255" t="str">
        <f>IF($B67=0,"",_xlfn.XLOOKUP($B67,INPUT_DATA!$CN:$CN,INPUT_DATA!CU:CU))</f>
        <v/>
      </c>
      <c r="L67" s="1255" t="str">
        <f>IF($B67=0,"",_xlfn.XLOOKUP($B67,INPUT_DATA!$CN:$CN,INPUT_DATA!CV:CV))</f>
        <v/>
      </c>
      <c r="M67" s="255" t="str">
        <f>IF($B67=0,"",_xlfn.XLOOKUP($B67,INPUT_DATA!$CN:$CN,INPUT_DATA!CW:CW))</f>
        <v/>
      </c>
      <c r="N67" s="1255" t="str">
        <f>IF($B67=0,"",_xlfn.XLOOKUP($B67,INPUT_DATA!$CN:$CN,INPUT_DATA!CX:CX))</f>
        <v/>
      </c>
      <c r="O67" s="255" t="str">
        <f>IF($B67=0,"",_xlfn.XLOOKUP($B67,INPUT_DATA!$CN:$CN,INPUT_DATA!CY:CY))</f>
        <v/>
      </c>
      <c r="P67" s="1255" t="str">
        <f>IF($B67=0,"",_xlfn.XLOOKUP($B67,INPUT_DATA!$CN:$CN,INPUT_DATA!CZ:CZ))</f>
        <v/>
      </c>
      <c r="Q67" s="255" t="str">
        <f>IF($B67=0,"",_xlfn.XLOOKUP($B67,INPUT_DATA!$CN:$CN,INPUT_DATA!DA:DA))</f>
        <v/>
      </c>
      <c r="R67" s="1255" t="str">
        <f>IF($B67=0,"",_xlfn.XLOOKUP($B67,INPUT_DATA!$CN:$CN,INPUT_DATA!DB:DB))</f>
        <v/>
      </c>
      <c r="S67" s="255" t="str">
        <f>IF($B67=0,"",_xlfn.XLOOKUP($B67,INPUT_DATA!$CN:$CN,INPUT_DATA!DC:DC))</f>
        <v/>
      </c>
      <c r="T67" s="1255" t="str">
        <f>IF($B67=0,"",_xlfn.XLOOKUP($B67,INPUT_DATA!$CN:$CN,INPUT_DATA!DD:DD))</f>
        <v/>
      </c>
      <c r="U67" s="255" t="str">
        <f>IF($B67=0,"",_xlfn.XLOOKUP($B67,INPUT_DATA!$CN:$CN,INPUT_DATA!DE:DE))</f>
        <v/>
      </c>
      <c r="V67" s="1255" t="str">
        <f>IF($B67=0,"",_xlfn.XLOOKUP($B67,INPUT_DATA!$CN:$CN,INPUT_DATA!DF:DF))</f>
        <v/>
      </c>
      <c r="W67" s="255" t="str">
        <f>IF($B67=0,"",_xlfn.XLOOKUP($B67,INPUT_DATA!$CN:$CN,INPUT_DATA!DG:DG))</f>
        <v/>
      </c>
      <c r="X67" s="1255" t="str">
        <f>IF($B67=0,"",_xlfn.XLOOKUP($B67,INPUT_DATA!$CN:$CN,INPUT_DATA!DH:DH))</f>
        <v/>
      </c>
      <c r="Y67" s="255" t="str">
        <f>IF($B67=0,"",_xlfn.XLOOKUP($B67,INPUT_DATA!$CN:$CN,INPUT_DATA!DI:DI))</f>
        <v/>
      </c>
      <c r="Z67" s="1255" t="str">
        <f>IF($B67=0,"",_xlfn.XLOOKUP($B67,INPUT_DATA!$CN:$CN,INPUT_DATA!DJ:DJ))</f>
        <v/>
      </c>
      <c r="AA67" s="255" t="str">
        <f>IF($B67=0,"",_xlfn.XLOOKUP($B67,INPUT_DATA!$CN:$CN,INPUT_DATA!DK:DK))</f>
        <v/>
      </c>
      <c r="AB67" s="1255" t="str">
        <f>IF($B67=0,"",_xlfn.XLOOKUP($B67,INPUT_DATA!$CN:$CN,INPUT_DATA!DL:DL))</f>
        <v/>
      </c>
      <c r="AC67" s="255" t="str">
        <f>IF($B67=0,"",_xlfn.XLOOKUP($B67,INPUT_DATA!$CN:$CN,INPUT_DATA!DM:DM))</f>
        <v/>
      </c>
      <c r="AD67" s="1255" t="str">
        <f>IF($B67=0,"",_xlfn.XLOOKUP($B67,INPUT_DATA!$CN:$CN,INPUT_DATA!DN:DN))</f>
        <v/>
      </c>
    </row>
    <row r="68" spans="2:30">
      <c r="B68" s="1202">
        <f>'02 - Monthly Asset Follow up'!B72</f>
        <v>0</v>
      </c>
      <c r="C68" s="255" t="str">
        <f t="shared" si="1"/>
        <v/>
      </c>
      <c r="D68" s="1255" t="str">
        <f t="shared" si="0"/>
        <v/>
      </c>
      <c r="E68" s="255" t="str">
        <f>IF($B68=0,"",_xlfn.XLOOKUP($B68,INPUT_DATA!$CN:$CN,INPUT_DATA!CO:CO))</f>
        <v/>
      </c>
      <c r="F68" s="1255" t="str">
        <f>IF($B68=0,"",_xlfn.XLOOKUP($B68,INPUT_DATA!$CN:$CN,INPUT_DATA!CP:CP))</f>
        <v/>
      </c>
      <c r="G68" s="255" t="str">
        <f>IF($B68=0,"",_xlfn.XLOOKUP($B68,INPUT_DATA!$CN:$CN,INPUT_DATA!CQ:CQ))</f>
        <v/>
      </c>
      <c r="H68" s="1255" t="str">
        <f>IF($B68=0,"",_xlfn.XLOOKUP($B68,INPUT_DATA!$CN:$CN,INPUT_DATA!CR:CR))</f>
        <v/>
      </c>
      <c r="I68" s="255" t="str">
        <f>IF($B68=0,"",_xlfn.XLOOKUP($B68,INPUT_DATA!$CN:$CN,INPUT_DATA!CS:CS))</f>
        <v/>
      </c>
      <c r="J68" s="1255" t="str">
        <f>IF($B68=0,"",_xlfn.XLOOKUP($B68,INPUT_DATA!$CN:$CN,INPUT_DATA!CT:CT))</f>
        <v/>
      </c>
      <c r="K68" s="255" t="str">
        <f>IF($B68=0,"",_xlfn.XLOOKUP($B68,INPUT_DATA!$CN:$CN,INPUT_DATA!CU:CU))</f>
        <v/>
      </c>
      <c r="L68" s="1255" t="str">
        <f>IF($B68=0,"",_xlfn.XLOOKUP($B68,INPUT_DATA!$CN:$CN,INPUT_DATA!CV:CV))</f>
        <v/>
      </c>
      <c r="M68" s="255" t="str">
        <f>IF($B68=0,"",_xlfn.XLOOKUP($B68,INPUT_DATA!$CN:$CN,INPUT_DATA!CW:CW))</f>
        <v/>
      </c>
      <c r="N68" s="1255" t="str">
        <f>IF($B68=0,"",_xlfn.XLOOKUP($B68,INPUT_DATA!$CN:$CN,INPUT_DATA!CX:CX))</f>
        <v/>
      </c>
      <c r="O68" s="255" t="str">
        <f>IF($B68=0,"",_xlfn.XLOOKUP($B68,INPUT_DATA!$CN:$CN,INPUT_DATA!CY:CY))</f>
        <v/>
      </c>
      <c r="P68" s="1255" t="str">
        <f>IF($B68=0,"",_xlfn.XLOOKUP($B68,INPUT_DATA!$CN:$CN,INPUT_DATA!CZ:CZ))</f>
        <v/>
      </c>
      <c r="Q68" s="255" t="str">
        <f>IF($B68=0,"",_xlfn.XLOOKUP($B68,INPUT_DATA!$CN:$CN,INPUT_DATA!DA:DA))</f>
        <v/>
      </c>
      <c r="R68" s="1255" t="str">
        <f>IF($B68=0,"",_xlfn.XLOOKUP($B68,INPUT_DATA!$CN:$CN,INPUT_DATA!DB:DB))</f>
        <v/>
      </c>
      <c r="S68" s="255" t="str">
        <f>IF($B68=0,"",_xlfn.XLOOKUP($B68,INPUT_DATA!$CN:$CN,INPUT_DATA!DC:DC))</f>
        <v/>
      </c>
      <c r="T68" s="1255" t="str">
        <f>IF($B68=0,"",_xlfn.XLOOKUP($B68,INPUT_DATA!$CN:$CN,INPUT_DATA!DD:DD))</f>
        <v/>
      </c>
      <c r="U68" s="255" t="str">
        <f>IF($B68=0,"",_xlfn.XLOOKUP($B68,INPUT_DATA!$CN:$CN,INPUT_DATA!DE:DE))</f>
        <v/>
      </c>
      <c r="V68" s="1255" t="str">
        <f>IF($B68=0,"",_xlfn.XLOOKUP($B68,INPUT_DATA!$CN:$CN,INPUT_DATA!DF:DF))</f>
        <v/>
      </c>
      <c r="W68" s="255" t="str">
        <f>IF($B68=0,"",_xlfn.XLOOKUP($B68,INPUT_DATA!$CN:$CN,INPUT_DATA!DG:DG))</f>
        <v/>
      </c>
      <c r="X68" s="1255" t="str">
        <f>IF($B68=0,"",_xlfn.XLOOKUP($B68,INPUT_DATA!$CN:$CN,INPUT_DATA!DH:DH))</f>
        <v/>
      </c>
      <c r="Y68" s="255" t="str">
        <f>IF($B68=0,"",_xlfn.XLOOKUP($B68,INPUT_DATA!$CN:$CN,INPUT_DATA!DI:DI))</f>
        <v/>
      </c>
      <c r="Z68" s="1255" t="str">
        <f>IF($B68=0,"",_xlfn.XLOOKUP($B68,INPUT_DATA!$CN:$CN,INPUT_DATA!DJ:DJ))</f>
        <v/>
      </c>
      <c r="AA68" s="255" t="str">
        <f>IF($B68=0,"",_xlfn.XLOOKUP($B68,INPUT_DATA!$CN:$CN,INPUT_DATA!DK:DK))</f>
        <v/>
      </c>
      <c r="AB68" s="1255" t="str">
        <f>IF($B68=0,"",_xlfn.XLOOKUP($B68,INPUT_DATA!$CN:$CN,INPUT_DATA!DL:DL))</f>
        <v/>
      </c>
      <c r="AC68" s="255" t="str">
        <f>IF($B68=0,"",_xlfn.XLOOKUP($B68,INPUT_DATA!$CN:$CN,INPUT_DATA!DM:DM))</f>
        <v/>
      </c>
      <c r="AD68" s="1255" t="str">
        <f>IF($B68=0,"",_xlfn.XLOOKUP($B68,INPUT_DATA!$CN:$CN,INPUT_DATA!DN:DN))</f>
        <v/>
      </c>
    </row>
    <row r="69" spans="2:30">
      <c r="B69" s="1202">
        <f>'02 - Monthly Asset Follow up'!B73</f>
        <v>0</v>
      </c>
      <c r="C69" s="255" t="str">
        <f t="shared" si="1"/>
        <v/>
      </c>
      <c r="D69" s="1255" t="str">
        <f t="shared" si="0"/>
        <v/>
      </c>
      <c r="E69" s="255" t="str">
        <f>IF($B69=0,"",_xlfn.XLOOKUP($B69,INPUT_DATA!$CN:$CN,INPUT_DATA!CO:CO))</f>
        <v/>
      </c>
      <c r="F69" s="1255" t="str">
        <f>IF($B69=0,"",_xlfn.XLOOKUP($B69,INPUT_DATA!$CN:$CN,INPUT_DATA!CP:CP))</f>
        <v/>
      </c>
      <c r="G69" s="255" t="str">
        <f>IF($B69=0,"",_xlfn.XLOOKUP($B69,INPUT_DATA!$CN:$CN,INPUT_DATA!CQ:CQ))</f>
        <v/>
      </c>
      <c r="H69" s="1255" t="str">
        <f>IF($B69=0,"",_xlfn.XLOOKUP($B69,INPUT_DATA!$CN:$CN,INPUT_DATA!CR:CR))</f>
        <v/>
      </c>
      <c r="I69" s="255" t="str">
        <f>IF($B69=0,"",_xlfn.XLOOKUP($B69,INPUT_DATA!$CN:$CN,INPUT_DATA!CS:CS))</f>
        <v/>
      </c>
      <c r="J69" s="1255" t="str">
        <f>IF($B69=0,"",_xlfn.XLOOKUP($B69,INPUT_DATA!$CN:$CN,INPUT_DATA!CT:CT))</f>
        <v/>
      </c>
      <c r="K69" s="255" t="str">
        <f>IF($B69=0,"",_xlfn.XLOOKUP($B69,INPUT_DATA!$CN:$CN,INPUT_DATA!CU:CU))</f>
        <v/>
      </c>
      <c r="L69" s="1255" t="str">
        <f>IF($B69=0,"",_xlfn.XLOOKUP($B69,INPUT_DATA!$CN:$CN,INPUT_DATA!CV:CV))</f>
        <v/>
      </c>
      <c r="M69" s="255" t="str">
        <f>IF($B69=0,"",_xlfn.XLOOKUP($B69,INPUT_DATA!$CN:$CN,INPUT_DATA!CW:CW))</f>
        <v/>
      </c>
      <c r="N69" s="1255" t="str">
        <f>IF($B69=0,"",_xlfn.XLOOKUP($B69,INPUT_DATA!$CN:$CN,INPUT_DATA!CX:CX))</f>
        <v/>
      </c>
      <c r="O69" s="255" t="str">
        <f>IF($B69=0,"",_xlfn.XLOOKUP($B69,INPUT_DATA!$CN:$CN,INPUT_DATA!CY:CY))</f>
        <v/>
      </c>
      <c r="P69" s="1255" t="str">
        <f>IF($B69=0,"",_xlfn.XLOOKUP($B69,INPUT_DATA!$CN:$CN,INPUT_DATA!CZ:CZ))</f>
        <v/>
      </c>
      <c r="Q69" s="255" t="str">
        <f>IF($B69=0,"",_xlfn.XLOOKUP($B69,INPUT_DATA!$CN:$CN,INPUT_DATA!DA:DA))</f>
        <v/>
      </c>
      <c r="R69" s="1255" t="str">
        <f>IF($B69=0,"",_xlfn.XLOOKUP($B69,INPUT_DATA!$CN:$CN,INPUT_DATA!DB:DB))</f>
        <v/>
      </c>
      <c r="S69" s="255" t="str">
        <f>IF($B69=0,"",_xlfn.XLOOKUP($B69,INPUT_DATA!$CN:$CN,INPUT_DATA!DC:DC))</f>
        <v/>
      </c>
      <c r="T69" s="1255" t="str">
        <f>IF($B69=0,"",_xlfn.XLOOKUP($B69,INPUT_DATA!$CN:$CN,INPUT_DATA!DD:DD))</f>
        <v/>
      </c>
      <c r="U69" s="255" t="str">
        <f>IF($B69=0,"",_xlfn.XLOOKUP($B69,INPUT_DATA!$CN:$CN,INPUT_DATA!DE:DE))</f>
        <v/>
      </c>
      <c r="V69" s="1255" t="str">
        <f>IF($B69=0,"",_xlfn.XLOOKUP($B69,INPUT_DATA!$CN:$CN,INPUT_DATA!DF:DF))</f>
        <v/>
      </c>
      <c r="W69" s="255" t="str">
        <f>IF($B69=0,"",_xlfn.XLOOKUP($B69,INPUT_DATA!$CN:$CN,INPUT_DATA!DG:DG))</f>
        <v/>
      </c>
      <c r="X69" s="1255" t="str">
        <f>IF($B69=0,"",_xlfn.XLOOKUP($B69,INPUT_DATA!$CN:$CN,INPUT_DATA!DH:DH))</f>
        <v/>
      </c>
      <c r="Y69" s="255" t="str">
        <f>IF($B69=0,"",_xlfn.XLOOKUP($B69,INPUT_DATA!$CN:$CN,INPUT_DATA!DI:DI))</f>
        <v/>
      </c>
      <c r="Z69" s="1255" t="str">
        <f>IF($B69=0,"",_xlfn.XLOOKUP($B69,INPUT_DATA!$CN:$CN,INPUT_DATA!DJ:DJ))</f>
        <v/>
      </c>
      <c r="AA69" s="255" t="str">
        <f>IF($B69=0,"",_xlfn.XLOOKUP($B69,INPUT_DATA!$CN:$CN,INPUT_DATA!DK:DK))</f>
        <v/>
      </c>
      <c r="AB69" s="1255" t="str">
        <f>IF($B69=0,"",_xlfn.XLOOKUP($B69,INPUT_DATA!$CN:$CN,INPUT_DATA!DL:DL))</f>
        <v/>
      </c>
      <c r="AC69" s="255" t="str">
        <f>IF($B69=0,"",_xlfn.XLOOKUP($B69,INPUT_DATA!$CN:$CN,INPUT_DATA!DM:DM))</f>
        <v/>
      </c>
      <c r="AD69" s="1255" t="str">
        <f>IF($B69=0,"",_xlfn.XLOOKUP($B69,INPUT_DATA!$CN:$CN,INPUT_DATA!DN:DN))</f>
        <v/>
      </c>
    </row>
    <row r="70" spans="2:30">
      <c r="B70" s="1202">
        <f>'02 - Monthly Asset Follow up'!B74</f>
        <v>0</v>
      </c>
      <c r="C70" s="255" t="str">
        <f t="shared" si="1"/>
        <v/>
      </c>
      <c r="D70" s="1255" t="str">
        <f t="shared" si="0"/>
        <v/>
      </c>
      <c r="E70" s="255" t="str">
        <f>IF($B70=0,"",_xlfn.XLOOKUP($B70,INPUT_DATA!$CN:$CN,INPUT_DATA!CO:CO))</f>
        <v/>
      </c>
      <c r="F70" s="1255" t="str">
        <f>IF($B70=0,"",_xlfn.XLOOKUP($B70,INPUT_DATA!$CN:$CN,INPUT_DATA!CP:CP))</f>
        <v/>
      </c>
      <c r="G70" s="255" t="str">
        <f>IF($B70=0,"",_xlfn.XLOOKUP($B70,INPUT_DATA!$CN:$CN,INPUT_DATA!CQ:CQ))</f>
        <v/>
      </c>
      <c r="H70" s="1255" t="str">
        <f>IF($B70=0,"",_xlfn.XLOOKUP($B70,INPUT_DATA!$CN:$CN,INPUT_DATA!CR:CR))</f>
        <v/>
      </c>
      <c r="I70" s="255" t="str">
        <f>IF($B70=0,"",_xlfn.XLOOKUP($B70,INPUT_DATA!$CN:$CN,INPUT_DATA!CS:CS))</f>
        <v/>
      </c>
      <c r="J70" s="1255" t="str">
        <f>IF($B70=0,"",_xlfn.XLOOKUP($B70,INPUT_DATA!$CN:$CN,INPUT_DATA!CT:CT))</f>
        <v/>
      </c>
      <c r="K70" s="255" t="str">
        <f>IF($B70=0,"",_xlfn.XLOOKUP($B70,INPUT_DATA!$CN:$CN,INPUT_DATA!CU:CU))</f>
        <v/>
      </c>
      <c r="L70" s="1255" t="str">
        <f>IF($B70=0,"",_xlfn.XLOOKUP($B70,INPUT_DATA!$CN:$CN,INPUT_DATA!CV:CV))</f>
        <v/>
      </c>
      <c r="M70" s="255" t="str">
        <f>IF($B70=0,"",_xlfn.XLOOKUP($B70,INPUT_DATA!$CN:$CN,INPUT_DATA!CW:CW))</f>
        <v/>
      </c>
      <c r="N70" s="1255" t="str">
        <f>IF($B70=0,"",_xlfn.XLOOKUP($B70,INPUT_DATA!$CN:$CN,INPUT_DATA!CX:CX))</f>
        <v/>
      </c>
      <c r="O70" s="255" t="str">
        <f>IF($B70=0,"",_xlfn.XLOOKUP($B70,INPUT_DATA!$CN:$CN,INPUT_DATA!CY:CY))</f>
        <v/>
      </c>
      <c r="P70" s="1255" t="str">
        <f>IF($B70=0,"",_xlfn.XLOOKUP($B70,INPUT_DATA!$CN:$CN,INPUT_DATA!CZ:CZ))</f>
        <v/>
      </c>
      <c r="Q70" s="255" t="str">
        <f>IF($B70=0,"",_xlfn.XLOOKUP($B70,INPUT_DATA!$CN:$CN,INPUT_DATA!DA:DA))</f>
        <v/>
      </c>
      <c r="R70" s="1255" t="str">
        <f>IF($B70=0,"",_xlfn.XLOOKUP($B70,INPUT_DATA!$CN:$CN,INPUT_DATA!DB:DB))</f>
        <v/>
      </c>
      <c r="S70" s="255" t="str">
        <f>IF($B70=0,"",_xlfn.XLOOKUP($B70,INPUT_DATA!$CN:$CN,INPUT_DATA!DC:DC))</f>
        <v/>
      </c>
      <c r="T70" s="1255" t="str">
        <f>IF($B70=0,"",_xlfn.XLOOKUP($B70,INPUT_DATA!$CN:$CN,INPUT_DATA!DD:DD))</f>
        <v/>
      </c>
      <c r="U70" s="255" t="str">
        <f>IF($B70=0,"",_xlfn.XLOOKUP($B70,INPUT_DATA!$CN:$CN,INPUT_DATA!DE:DE))</f>
        <v/>
      </c>
      <c r="V70" s="1255" t="str">
        <f>IF($B70=0,"",_xlfn.XLOOKUP($B70,INPUT_DATA!$CN:$CN,INPUT_DATA!DF:DF))</f>
        <v/>
      </c>
      <c r="W70" s="255" t="str">
        <f>IF($B70=0,"",_xlfn.XLOOKUP($B70,INPUT_DATA!$CN:$CN,INPUT_DATA!DG:DG))</f>
        <v/>
      </c>
      <c r="X70" s="1255" t="str">
        <f>IF($B70=0,"",_xlfn.XLOOKUP($B70,INPUT_DATA!$CN:$CN,INPUT_DATA!DH:DH))</f>
        <v/>
      </c>
      <c r="Y70" s="255" t="str">
        <f>IF($B70=0,"",_xlfn.XLOOKUP($B70,INPUT_DATA!$CN:$CN,INPUT_DATA!DI:DI))</f>
        <v/>
      </c>
      <c r="Z70" s="1255" t="str">
        <f>IF($B70=0,"",_xlfn.XLOOKUP($B70,INPUT_DATA!$CN:$CN,INPUT_DATA!DJ:DJ))</f>
        <v/>
      </c>
      <c r="AA70" s="255" t="str">
        <f>IF($B70=0,"",_xlfn.XLOOKUP($B70,INPUT_DATA!$CN:$CN,INPUT_DATA!DK:DK))</f>
        <v/>
      </c>
      <c r="AB70" s="1255" t="str">
        <f>IF($B70=0,"",_xlfn.XLOOKUP($B70,INPUT_DATA!$CN:$CN,INPUT_DATA!DL:DL))</f>
        <v/>
      </c>
      <c r="AC70" s="255" t="str">
        <f>IF($B70=0,"",_xlfn.XLOOKUP($B70,INPUT_DATA!$CN:$CN,INPUT_DATA!DM:DM))</f>
        <v/>
      </c>
      <c r="AD70" s="1255" t="str">
        <f>IF($B70=0,"",_xlfn.XLOOKUP($B70,INPUT_DATA!$CN:$CN,INPUT_DATA!DN:DN))</f>
        <v/>
      </c>
    </row>
    <row r="71" spans="2:30">
      <c r="B71" s="1202">
        <f>'02 - Monthly Asset Follow up'!B75</f>
        <v>0</v>
      </c>
      <c r="C71" s="255" t="str">
        <f t="shared" si="1"/>
        <v/>
      </c>
      <c r="D71" s="1255" t="str">
        <f t="shared" si="0"/>
        <v/>
      </c>
      <c r="E71" s="255" t="str">
        <f>IF($B71=0,"",_xlfn.XLOOKUP($B71,INPUT_DATA!$CN:$CN,INPUT_DATA!CO:CO))</f>
        <v/>
      </c>
      <c r="F71" s="1255" t="str">
        <f>IF($B71=0,"",_xlfn.XLOOKUP($B71,INPUT_DATA!$CN:$CN,INPUT_DATA!CP:CP))</f>
        <v/>
      </c>
      <c r="G71" s="255" t="str">
        <f>IF($B71=0,"",_xlfn.XLOOKUP($B71,INPUT_DATA!$CN:$CN,INPUT_DATA!CQ:CQ))</f>
        <v/>
      </c>
      <c r="H71" s="1255" t="str">
        <f>IF($B71=0,"",_xlfn.XLOOKUP($B71,INPUT_DATA!$CN:$CN,INPUT_DATA!CR:CR))</f>
        <v/>
      </c>
      <c r="I71" s="255" t="str">
        <f>IF($B71=0,"",_xlfn.XLOOKUP($B71,INPUT_DATA!$CN:$CN,INPUT_DATA!CS:CS))</f>
        <v/>
      </c>
      <c r="J71" s="1255" t="str">
        <f>IF($B71=0,"",_xlfn.XLOOKUP($B71,INPUT_DATA!$CN:$CN,INPUT_DATA!CT:CT))</f>
        <v/>
      </c>
      <c r="K71" s="255" t="str">
        <f>IF($B71=0,"",_xlfn.XLOOKUP($B71,INPUT_DATA!$CN:$CN,INPUT_DATA!CU:CU))</f>
        <v/>
      </c>
      <c r="L71" s="1255" t="str">
        <f>IF($B71=0,"",_xlfn.XLOOKUP($B71,INPUT_DATA!$CN:$CN,INPUT_DATA!CV:CV))</f>
        <v/>
      </c>
      <c r="M71" s="255" t="str">
        <f>IF($B71=0,"",_xlfn.XLOOKUP($B71,INPUT_DATA!$CN:$CN,INPUT_DATA!CW:CW))</f>
        <v/>
      </c>
      <c r="N71" s="1255" t="str">
        <f>IF($B71=0,"",_xlfn.XLOOKUP($B71,INPUT_DATA!$CN:$CN,INPUT_DATA!CX:CX))</f>
        <v/>
      </c>
      <c r="O71" s="255" t="str">
        <f>IF($B71=0,"",_xlfn.XLOOKUP($B71,INPUT_DATA!$CN:$CN,INPUT_DATA!CY:CY))</f>
        <v/>
      </c>
      <c r="P71" s="1255" t="str">
        <f>IF($B71=0,"",_xlfn.XLOOKUP($B71,INPUT_DATA!$CN:$CN,INPUT_DATA!CZ:CZ))</f>
        <v/>
      </c>
      <c r="Q71" s="255" t="str">
        <f>IF($B71=0,"",_xlfn.XLOOKUP($B71,INPUT_DATA!$CN:$CN,INPUT_DATA!DA:DA))</f>
        <v/>
      </c>
      <c r="R71" s="1255" t="str">
        <f>IF($B71=0,"",_xlfn.XLOOKUP($B71,INPUT_DATA!$CN:$CN,INPUT_DATA!DB:DB))</f>
        <v/>
      </c>
      <c r="S71" s="255" t="str">
        <f>IF($B71=0,"",_xlfn.XLOOKUP($B71,INPUT_DATA!$CN:$CN,INPUT_DATA!DC:DC))</f>
        <v/>
      </c>
      <c r="T71" s="1255" t="str">
        <f>IF($B71=0,"",_xlfn.XLOOKUP($B71,INPUT_DATA!$CN:$CN,INPUT_DATA!DD:DD))</f>
        <v/>
      </c>
      <c r="U71" s="255" t="str">
        <f>IF($B71=0,"",_xlfn.XLOOKUP($B71,INPUT_DATA!$CN:$CN,INPUT_DATA!DE:DE))</f>
        <v/>
      </c>
      <c r="V71" s="1255" t="str">
        <f>IF($B71=0,"",_xlfn.XLOOKUP($B71,INPUT_DATA!$CN:$CN,INPUT_DATA!DF:DF))</f>
        <v/>
      </c>
      <c r="W71" s="255" t="str">
        <f>IF($B71=0,"",_xlfn.XLOOKUP($B71,INPUT_DATA!$CN:$CN,INPUT_DATA!DG:DG))</f>
        <v/>
      </c>
      <c r="X71" s="1255" t="str">
        <f>IF($B71=0,"",_xlfn.XLOOKUP($B71,INPUT_DATA!$CN:$CN,INPUT_DATA!DH:DH))</f>
        <v/>
      </c>
      <c r="Y71" s="255" t="str">
        <f>IF($B71=0,"",_xlfn.XLOOKUP($B71,INPUT_DATA!$CN:$CN,INPUT_DATA!DI:DI))</f>
        <v/>
      </c>
      <c r="Z71" s="1255" t="str">
        <f>IF($B71=0,"",_xlfn.XLOOKUP($B71,INPUT_DATA!$CN:$CN,INPUT_DATA!DJ:DJ))</f>
        <v/>
      </c>
      <c r="AA71" s="255" t="str">
        <f>IF($B71=0,"",_xlfn.XLOOKUP($B71,INPUT_DATA!$CN:$CN,INPUT_DATA!DK:DK))</f>
        <v/>
      </c>
      <c r="AB71" s="1255" t="str">
        <f>IF($B71=0,"",_xlfn.XLOOKUP($B71,INPUT_DATA!$CN:$CN,INPUT_DATA!DL:DL))</f>
        <v/>
      </c>
      <c r="AC71" s="255" t="str">
        <f>IF($B71=0,"",_xlfn.XLOOKUP($B71,INPUT_DATA!$CN:$CN,INPUT_DATA!DM:DM))</f>
        <v/>
      </c>
      <c r="AD71" s="1255" t="str">
        <f>IF($B71=0,"",_xlfn.XLOOKUP($B71,INPUT_DATA!$CN:$CN,INPUT_DATA!DN:DN))</f>
        <v/>
      </c>
    </row>
    <row r="72" spans="2:30">
      <c r="B72" s="1257">
        <f>'02 - Monthly Asset Follow up'!B76</f>
        <v>0</v>
      </c>
      <c r="C72" s="1203" t="str">
        <f t="shared" si="1"/>
        <v/>
      </c>
      <c r="D72" s="1256" t="str">
        <f t="shared" si="0"/>
        <v/>
      </c>
      <c r="E72" s="1203" t="str">
        <f>IF($B72=0,"",_xlfn.XLOOKUP($B72,INPUT_DATA!$CN:$CN,INPUT_DATA!CO:CO))</f>
        <v/>
      </c>
      <c r="F72" s="1256" t="str">
        <f>IF($B72=0,"",_xlfn.XLOOKUP($B72,INPUT_DATA!$CN:$CN,INPUT_DATA!CP:CP))</f>
        <v/>
      </c>
      <c r="G72" s="1203" t="str">
        <f>IF($B72=0,"",_xlfn.XLOOKUP($B72,INPUT_DATA!$CN:$CN,INPUT_DATA!CQ:CQ))</f>
        <v/>
      </c>
      <c r="H72" s="1256" t="str">
        <f>IF($B72=0,"",_xlfn.XLOOKUP($B72,INPUT_DATA!$CN:$CN,INPUT_DATA!CR:CR))</f>
        <v/>
      </c>
      <c r="I72" s="1203" t="str">
        <f>IF($B72=0,"",_xlfn.XLOOKUP($B72,INPUT_DATA!$CN:$CN,INPUT_DATA!CS:CS))</f>
        <v/>
      </c>
      <c r="J72" s="1256" t="str">
        <f>IF($B72=0,"",_xlfn.XLOOKUP($B72,INPUT_DATA!$CN:$CN,INPUT_DATA!CT:CT))</f>
        <v/>
      </c>
      <c r="K72" s="1203" t="str">
        <f>IF($B72=0,"",_xlfn.XLOOKUP($B72,INPUT_DATA!$CN:$CN,INPUT_DATA!CU:CU))</f>
        <v/>
      </c>
      <c r="L72" s="1256" t="str">
        <f>IF($B72=0,"",_xlfn.XLOOKUP($B72,INPUT_DATA!$CN:$CN,INPUT_DATA!CV:CV))</f>
        <v/>
      </c>
      <c r="M72" s="1203" t="str">
        <f>IF($B72=0,"",_xlfn.XLOOKUP($B72,INPUT_DATA!$CN:$CN,INPUT_DATA!CW:CW))</f>
        <v/>
      </c>
      <c r="N72" s="1256" t="str">
        <f>IF($B72=0,"",_xlfn.XLOOKUP($B72,INPUT_DATA!$CN:$CN,INPUT_DATA!CX:CX))</f>
        <v/>
      </c>
      <c r="O72" s="1203" t="str">
        <f>IF($B72=0,"",_xlfn.XLOOKUP($B72,INPUT_DATA!$CN:$CN,INPUT_DATA!CY:CY))</f>
        <v/>
      </c>
      <c r="P72" s="1256" t="str">
        <f>IF($B72=0,"",_xlfn.XLOOKUP($B72,INPUT_DATA!$CN:$CN,INPUT_DATA!CZ:CZ))</f>
        <v/>
      </c>
      <c r="Q72" s="1203" t="str">
        <f>IF($B72=0,"",_xlfn.XLOOKUP($B72,INPUT_DATA!$CN:$CN,INPUT_DATA!DA:DA))</f>
        <v/>
      </c>
      <c r="R72" s="1256" t="str">
        <f>IF($B72=0,"",_xlfn.XLOOKUP($B72,INPUT_DATA!$CN:$CN,INPUT_DATA!DB:DB))</f>
        <v/>
      </c>
      <c r="S72" s="1203" t="str">
        <f>IF($B72=0,"",_xlfn.XLOOKUP($B72,INPUT_DATA!$CN:$CN,INPUT_DATA!DC:DC))</f>
        <v/>
      </c>
      <c r="T72" s="1256" t="str">
        <f>IF($B72=0,"",_xlfn.XLOOKUP($B72,INPUT_DATA!$CN:$CN,INPUT_DATA!DD:DD))</f>
        <v/>
      </c>
      <c r="U72" s="1203" t="str">
        <f>IF($B72=0,"",_xlfn.XLOOKUP($B72,INPUT_DATA!$CN:$CN,INPUT_DATA!DE:DE))</f>
        <v/>
      </c>
      <c r="V72" s="1256" t="str">
        <f>IF($B72=0,"",_xlfn.XLOOKUP($B72,INPUT_DATA!$CN:$CN,INPUT_DATA!DF:DF))</f>
        <v/>
      </c>
      <c r="W72" s="1203" t="str">
        <f>IF($B72=0,"",_xlfn.XLOOKUP($B72,INPUT_DATA!$CN:$CN,INPUT_DATA!DG:DG))</f>
        <v/>
      </c>
      <c r="X72" s="1256" t="str">
        <f>IF($B72=0,"",_xlfn.XLOOKUP($B72,INPUT_DATA!$CN:$CN,INPUT_DATA!DH:DH))</f>
        <v/>
      </c>
      <c r="Y72" s="1203" t="str">
        <f>IF($B72=0,"",_xlfn.XLOOKUP($B72,INPUT_DATA!$CN:$CN,INPUT_DATA!DI:DI))</f>
        <v/>
      </c>
      <c r="Z72" s="1256" t="str">
        <f>IF($B72=0,"",_xlfn.XLOOKUP($B72,INPUT_DATA!$CN:$CN,INPUT_DATA!DJ:DJ))</f>
        <v/>
      </c>
      <c r="AA72" s="1203" t="str">
        <f>IF($B72=0,"",_xlfn.XLOOKUP($B72,INPUT_DATA!$CN:$CN,INPUT_DATA!DK:DK))</f>
        <v/>
      </c>
      <c r="AB72" s="1256" t="str">
        <f>IF($B72=0,"",_xlfn.XLOOKUP($B72,INPUT_DATA!$CN:$CN,INPUT_DATA!DL:DL))</f>
        <v/>
      </c>
      <c r="AC72" s="1203" t="str">
        <f>IF($B72=0,"",_xlfn.XLOOKUP($B72,INPUT_DATA!$CN:$CN,INPUT_DATA!DM:DM))</f>
        <v/>
      </c>
      <c r="AD72" s="1256" t="str">
        <f>IF($B72=0,"",_xlfn.XLOOKUP($B72,INPUT_DATA!$CN:$CN,INPUT_DATA!DN:DN))</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Repurchased Receivables</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Sheet2</vt:lpstr>
      <vt:lpstr>15 - Priority of Payments</vt:lpstr>
      <vt:lpstr>16 - Simplified Balance Sheet</vt:lpstr>
      <vt:lpstr>17 - Events</vt:lpstr>
      <vt:lpstr>Instructions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2025-11-27T07:44:20Z</cp:lastPrinted>
  <dcterms:created xsi:type="dcterms:W3CDTF">2015-06-05T18:17:20Z</dcterms:created>
  <dcterms:modified xsi:type="dcterms:W3CDTF">2025-12-18T15:09:28Z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